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390" yWindow="390" windowWidth="14220" windowHeight="14730" firstSheet="2" activeTab="2"/>
  </bookViews>
  <sheets>
    <sheet name="FU" sheetId="61" state="hidden" r:id="rId3"/>
    <sheet name="XML export" sheetId="62" state="hidden" r:id="rId4"/>
    <sheet name="UVOD" sheetId="68" r:id="rId5"/>
    <sheet name="ZAKL_DATA" sheetId="57" r:id="rId6"/>
    <sheet name="DAP1" sheetId="1" r:id="rId7"/>
    <sheet name="DAP2" sheetId="31" r:id="rId8"/>
    <sheet name="Potvr_ZAM" sheetId="66" r:id="rId9"/>
    <sheet name="Prohl_manž" sheetId="67" r:id="rId10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'DAP2'!$A$1:$M$53</definedName>
    <definedName name="_xlnm.Print_Area" localSheetId="6">Potvr_ZAM!$A$1:$G$52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A44EFC9F-9804-4CC2-AD56-1443C1A9F383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sharedStrings.xml><?xml version="1.0" encoding="utf-8"?>
<sst xmlns="http://schemas.openxmlformats.org/spreadsheetml/2006/main" count="6687" uniqueCount="3359">
  <si>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</si>
  <si>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</si>
  <si>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</si>
  <si>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</si>
  <si>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</si>
  <si>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</si>
  <si>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</si>
  <si>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</si>
  <si>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</si>
  <si>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</si>
  <si>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</si>
  <si>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</si>
  <si>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</si>
  <si>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</si>
  <si>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</si>
  <si>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</si>
  <si>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</si>
  <si>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</si>
  <si>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</si>
  <si>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</si>
  <si>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</si>
  <si>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</si>
  <si>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</si>
  <si>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</si>
  <si>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</si>
  <si>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</si>
  <si>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</si>
  <si>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</si>
  <si>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</si>
  <si>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</si>
  <si>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</si>
  <si>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</si>
  <si>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</si>
  <si>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</si>
  <si>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</si>
  <si>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</si>
  <si>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</si>
  <si>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</si>
  <si>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</si>
  <si>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</si>
  <si>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</si>
  <si>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</si>
  <si>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</si>
  <si>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</si>
  <si>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</si>
  <si>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</si>
  <si>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</si>
  <si>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</si>
  <si>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</si>
  <si>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</si>
  <si>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</si>
  <si>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</si>
  <si>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</si>
  <si>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</si>
  <si>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</si>
  <si>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</si>
  <si>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</si>
  <si>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</si>
  <si>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</si>
  <si>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</si>
  <si>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</si>
  <si>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</si>
  <si>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</si>
  <si>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</si>
  <si>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</si>
  <si>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</si>
  <si>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</si>
  <si>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</si>
  <si>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</si>
  <si>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</si>
  <si>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</si>
  <si>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</si>
  <si>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</si>
  <si>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</si>
  <si>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</si>
  <si>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</si>
  <si>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</si>
  <si>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</si>
  <si>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</si>
  <si>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</si>
  <si>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</si>
  <si>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</si>
  <si>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</si>
  <si>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</si>
  <si>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</si>
  <si>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</si>
  <si>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</si>
  <si>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</si>
  <si>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</si>
  <si>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</si>
  <si>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</si>
  <si>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</si>
  <si>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</si>
  <si>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</si>
  <si>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</si>
  <si>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</si>
  <si>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</si>
  <si>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</si>
  <si>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</si>
  <si>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</si>
  <si>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</si>
  <si>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</si>
  <si>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</si>
  <si>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</si>
  <si>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</si>
  <si>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</si>
  <si>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</si>
  <si>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</si>
  <si>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</si>
  <si>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</si>
  <si>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</si>
  <si>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</si>
  <si>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</si>
  <si>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</si>
  <si>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</si>
  <si>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</si>
  <si>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</si>
  <si>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</si>
  <si>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</si>
  <si>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</si>
  <si>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</si>
  <si>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</si>
  <si>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</si>
  <si>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</si>
  <si>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</si>
  <si>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</si>
  <si>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</si>
  <si>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</si>
  <si>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</si>
  <si>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</si>
  <si>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</si>
  <si>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</si>
  <si>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</si>
  <si>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</si>
  <si>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</si>
  <si>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</si>
  <si>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</si>
  <si>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</si>
  <si>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</si>
  <si>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</si>
  <si>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</si>
  <si>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</si>
  <si>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</si>
  <si>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</si>
  <si>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</si>
  <si>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</si>
  <si>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</si>
  <si>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</si>
  <si>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</si>
  <si>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</si>
  <si>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</si>
  <si>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</si>
  <si>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</si>
  <si>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</si>
  <si>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</si>
  <si>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</si>
  <si>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</si>
  <si>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</si>
  <si>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</si>
  <si>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</si>
  <si>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</si>
  <si>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</si>
  <si>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</si>
  <si>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</si>
  <si>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</si>
  <si>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</si>
  <si>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</si>
  <si>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</si>
  <si>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</si>
  <si>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</si>
  <si>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</si>
  <si>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</si>
  <si>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</si>
  <si>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</si>
  <si>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</si>
  <si>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</si>
  <si>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</si>
  <si>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</si>
  <si>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</si>
  <si>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</si>
  <si>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</si>
  <si>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</si>
  <si>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</si>
  <si>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</si>
  <si>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</si>
  <si>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</si>
  <si>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</si>
  <si>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</si>
  <si>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</si>
  <si>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</si>
  <si>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</si>
  <si>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</si>
  <si>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</si>
  <si>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</si>
  <si>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</si>
  <si>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</si>
  <si>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</si>
  <si>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</si>
  <si>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</si>
  <si>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</si>
  <si>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</si>
  <si>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</si>
  <si>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</si>
  <si>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</si>
  <si>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</si>
  <si>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</si>
  <si>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</si>
  <si>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</si>
  <si>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</si>
  <si>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</si>
  <si>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</si>
  <si>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</si>
  <si>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</si>
  <si>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</si>
  <si>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</si>
  <si>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</si>
  <si>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</si>
  <si>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</si>
  <si>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</si>
  <si>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</si>
  <si>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</si>
  <si>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</si>
  <si>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</si>
  <si>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</si>
  <si>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</si>
  <si>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</si>
  <si>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</si>
  <si>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</si>
  <si>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</si>
  <si>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</si>
  <si>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</si>
  <si>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</si>
  <si>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</si>
  <si>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</si>
  <si>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</si>
  <si>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</si>
  <si>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</si>
  <si>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</si>
  <si>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</si>
  <si>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</si>
  <si>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</si>
  <si>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</si>
  <si>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</si>
  <si>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</si>
  <si>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</si>
  <si>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</si>
  <si>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</si>
  <si>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</si>
  <si>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</si>
  <si>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</si>
  <si>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</si>
  <si>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</si>
  <si>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</si>
  <si>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</si>
  <si>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</si>
  <si>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</si>
  <si>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</si>
  <si>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</si>
  <si>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</si>
  <si>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</si>
  <si>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</si>
  <si>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</si>
  <si>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</si>
  <si>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</si>
  <si>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</si>
  <si>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</si>
  <si>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</si>
  <si>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</si>
  <si>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</si>
  <si>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</si>
  <si>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</si>
  <si>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</si>
  <si>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</si>
  <si>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</si>
  <si>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</si>
  <si>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</si>
  <si>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</si>
  <si>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</si>
  <si>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</si>
  <si>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</si>
  <si>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</si>
  <si>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</si>
  <si>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</si>
  <si>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</si>
  <si>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</si>
  <si>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</si>
  <si>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</si>
  <si>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</si>
  <si>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</si>
  <si>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</si>
  <si>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</si>
  <si>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</si>
  <si>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</si>
  <si>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</si>
  <si>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</si>
  <si>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</si>
  <si>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</si>
  <si>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</si>
  <si>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</si>
  <si>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</si>
  <si>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</si>
  <si>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</si>
  <si>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</si>
  <si>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</si>
  <si>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</si>
  <si>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</si>
  <si>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</si>
  <si>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</si>
  <si>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</si>
  <si>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</si>
  <si>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</si>
  <si>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</si>
  <si>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</si>
  <si>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</si>
  <si>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</si>
  <si>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</si>
  <si>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</si>
  <si>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</si>
  <si>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</si>
  <si>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</si>
  <si>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</si>
  <si>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</si>
  <si>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</si>
  <si>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</si>
  <si>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</si>
  <si>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</si>
  <si>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</si>
  <si>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</si>
  <si>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</si>
  <si>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</si>
  <si>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</si>
  <si>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</si>
  <si>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</si>
  <si>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</si>
  <si>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</si>
  <si>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</si>
  <si>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</si>
  <si>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</si>
  <si>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</si>
  <si>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</si>
  <si>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</si>
  <si>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</si>
  <si>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</si>
  <si>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</si>
  <si>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</si>
  <si>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</si>
  <si>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</si>
  <si>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</si>
  <si>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</si>
  <si>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</si>
  <si>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</si>
  <si>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</si>
  <si>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</si>
  <si>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</si>
  <si>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</si>
  <si>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</si>
  <si>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</si>
  <si>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</si>
  <si>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</si>
  <si>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</si>
  <si>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</si>
  <si>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</si>
  <si>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</si>
  <si>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</si>
  <si>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</si>
  <si>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</si>
  <si>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</si>
  <si>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</si>
  <si>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</si>
  <si>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</si>
  <si>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</si>
  <si>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</si>
  <si>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</si>
  <si>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</si>
  <si>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</si>
  <si>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</si>
  <si>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</si>
  <si>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</si>
  <si>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</si>
  <si>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</si>
  <si>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</si>
  <si>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</si>
  <si>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</si>
  <si>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</si>
  <si>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</si>
  <si>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</si>
  <si>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</si>
  <si>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</si>
  <si>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</si>
  <si>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</si>
  <si>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</si>
  <si>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</si>
  <si>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</si>
  <si>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</si>
  <si>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</si>
  <si>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</si>
  <si>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</si>
  <si>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</si>
  <si>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</si>
  <si>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</si>
  <si>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</si>
  <si>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</si>
  <si>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</si>
  <si>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</si>
  <si>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</si>
  <si>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</si>
  <si>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</si>
  <si>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</si>
  <si>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</si>
  <si>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</si>
  <si>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</si>
  <si>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</si>
  <si>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</si>
  <si>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</si>
  <si>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</si>
  <si>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</si>
  <si>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</si>
  <si>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</si>
  <si>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</si>
  <si>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</si>
  <si>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</si>
  <si>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</si>
  <si>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</si>
  <si>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</si>
  <si>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</si>
  <si>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</si>
  <si>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</si>
  <si>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</si>
  <si>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</si>
  <si>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</si>
  <si>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</si>
  <si>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</si>
  <si>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</si>
  <si>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</si>
  <si>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</si>
  <si>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</si>
  <si>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</si>
  <si>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</si>
  <si>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</si>
  <si>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</si>
  <si>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</si>
  <si>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</si>
  <si>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</si>
  <si>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</si>
  <si>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</si>
  <si>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</si>
  <si>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</si>
  <si>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</si>
  <si>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</si>
  <si>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</si>
  <si>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</si>
  <si>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</si>
  <si>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</si>
  <si>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</si>
  <si>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</si>
  <si>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</si>
  <si>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</si>
  <si>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</si>
  <si>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</si>
  <si>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</si>
  <si>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</si>
  <si>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</si>
  <si>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</si>
  <si>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</si>
  <si>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</si>
  <si>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</si>
  <si>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</si>
  <si>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</si>
  <si>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</si>
  <si>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</si>
  <si>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</si>
  <si>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</si>
  <si>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</si>
  <si>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</si>
  <si>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</si>
  <si>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</si>
  <si>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</si>
  <si>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</si>
  <si>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</si>
  <si>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</si>
  <si>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</si>
  <si>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</si>
  <si>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</si>
  <si>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</si>
  <si>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</si>
  <si>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</si>
  <si>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</si>
  <si>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</si>
  <si>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</si>
  <si>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</si>
  <si>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</si>
  <si>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</si>
  <si>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</si>
  <si>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</si>
  <si>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</si>
  <si>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</si>
  <si>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</si>
  <si>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</si>
  <si>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</si>
  <si>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</si>
  <si>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</si>
  <si>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</si>
  <si>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</si>
  <si>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</si>
  <si>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</si>
  <si>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</si>
  <si>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</si>
  <si>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</si>
  <si>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</si>
  <si>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</si>
  <si>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</si>
  <si>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</si>
  <si>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</si>
  <si>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</si>
  <si>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</si>
  <si>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</si>
  <si>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</si>
  <si>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</si>
  <si>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</si>
  <si>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</si>
  <si>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</si>
  <si>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</si>
  <si>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</si>
  <si>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</si>
  <si>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</si>
  <si>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</si>
  <si>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</si>
  <si>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</si>
  <si>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</si>
  <si>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</si>
  <si>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</si>
  <si>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</si>
  <si>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</si>
  <si>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</si>
  <si>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</si>
  <si>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</si>
  <si>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</si>
  <si>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</si>
  <si>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</si>
  <si>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</si>
  <si>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</si>
  <si>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</si>
  <si>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</si>
  <si>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</si>
  <si>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</si>
  <si>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</si>
  <si>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</si>
  <si>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</si>
  <si>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</si>
  <si>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</si>
  <si>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</si>
  <si>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</si>
  <si>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</si>
  <si>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</si>
  <si>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</si>
  <si>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</si>
  <si>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</si>
  <si>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</si>
  <si>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</si>
  <si>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</si>
  <si>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</si>
  <si>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</si>
  <si>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</si>
  <si>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</si>
  <si>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</si>
  <si>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</si>
  <si>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</si>
  <si>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</si>
  <si>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</si>
  <si>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</si>
  <si>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</si>
  <si>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</si>
  <si>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</si>
  <si>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</si>
  <si>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</si>
  <si>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</si>
  <si>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</si>
  <si>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</si>
  <si>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</si>
  <si>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</si>
  <si>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</si>
  <si>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</si>
  <si>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</si>
  <si>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</si>
  <si>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</si>
  <si>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</si>
  <si>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</si>
  <si>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</si>
  <si>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</si>
  <si>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</si>
  <si>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</si>
  <si>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</si>
  <si>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</si>
  <si>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</si>
  <si>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</si>
  <si>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</si>
  <si>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</si>
  <si>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</si>
  <si>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</si>
  <si>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</si>
  <si>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</si>
  <si>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</si>
  <si>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</si>
  <si>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</si>
  <si>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</si>
  <si>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</si>
  <si>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</si>
  <si>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</si>
  <si>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</si>
  <si>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</si>
  <si>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</si>
  <si>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</si>
  <si>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</si>
  <si>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</si>
  <si>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</si>
  <si>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</si>
  <si>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</si>
  <si>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</si>
  <si>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</si>
  <si>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</si>
  <si>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</si>
  <si>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</si>
  <si>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</si>
  <si>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</si>
  <si>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</si>
  <si>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</si>
  <si>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</si>
  <si>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</si>
  <si>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</si>
  <si>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</si>
  <si>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</si>
  <si>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</si>
  <si>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</si>
  <si>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</si>
  <si>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</si>
  <si>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</si>
  <si>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</si>
  <si>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</si>
  <si>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</si>
  <si>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</si>
  <si>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</si>
  <si>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</si>
  <si>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</si>
  <si>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</si>
  <si>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</si>
  <si>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</si>
  <si>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</si>
  <si>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</si>
  <si>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</si>
  <si>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</si>
  <si>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</si>
  <si>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</si>
  <si>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</si>
  <si>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</si>
  <si>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</si>
  <si>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</si>
  <si>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</si>
  <si>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</si>
  <si>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</si>
  <si>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</si>
  <si>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</si>
  <si>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</si>
  <si>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</si>
  <si>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</si>
  <si>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</si>
  <si>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</si>
  <si>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</si>
  <si>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</si>
  <si>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</si>
  <si>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</si>
  <si>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</si>
  <si>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</si>
  <si>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</si>
  <si>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</si>
  <si>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</si>
  <si>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</si>
  <si>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</si>
  <si>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</si>
  <si>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</si>
  <si>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</si>
  <si>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</si>
  <si>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</si>
  <si>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</si>
  <si>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</si>
  <si>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</si>
  <si>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</si>
  <si>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</si>
  <si>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</si>
  <si>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</si>
  <si>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</si>
  <si>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</si>
  <si>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</si>
  <si>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</si>
  <si>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</si>
  <si>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</si>
  <si>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</si>
  <si>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</si>
  <si>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</si>
  <si>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</si>
  <si>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</si>
  <si>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</si>
  <si>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</si>
  <si>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</si>
  <si>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</si>
  <si>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</si>
  <si>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</si>
  <si>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</si>
  <si>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</si>
  <si>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</si>
  <si>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</si>
  <si>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</si>
  <si>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</si>
  <si>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</si>
  <si>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</si>
  <si>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</si>
  <si>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</si>
  <si>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</si>
  <si>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</si>
  <si>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</si>
  <si>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</si>
  <si>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</si>
  <si>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</si>
  <si>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</si>
  <si>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</si>
  <si>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</si>
  <si>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</si>
  <si>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</si>
  <si>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</si>
  <si>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</si>
  <si>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</si>
  <si>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</si>
  <si>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</si>
  <si>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</si>
  <si>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</si>
  <si>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</si>
  <si>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</si>
  <si>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</si>
  <si>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</si>
  <si>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</si>
  <si>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</si>
  <si>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</si>
  <si>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</si>
  <si>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</si>
  <si>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</si>
  <si>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</si>
  <si>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</si>
  <si>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</si>
  <si>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</si>
  <si>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</si>
  <si>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</si>
  <si>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</si>
  <si>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</si>
  <si>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</si>
  <si>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</si>
  <si>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</si>
  <si>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</si>
  <si>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</si>
  <si>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</si>
  <si>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</si>
  <si>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</si>
  <si>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</si>
  <si>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</si>
  <si>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</si>
  <si>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</si>
  <si>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</si>
  <si>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</si>
  <si>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</si>
  <si>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</si>
  <si>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</si>
  <si>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</si>
  <si>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</si>
  <si>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</si>
  <si>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</si>
  <si>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</si>
  <si>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</si>
  <si>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</si>
  <si>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</si>
  <si>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</si>
  <si>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</si>
  <si>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</si>
  <si>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</si>
  <si>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</si>
  <si>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</si>
  <si>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</si>
  <si>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</si>
  <si>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</si>
  <si>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</si>
  <si>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</si>
  <si>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</si>
  <si>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</si>
  <si>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</si>
  <si>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</si>
  <si>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</si>
  <si>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</si>
  <si>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</si>
  <si>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</si>
  <si>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</si>
  <si>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</si>
  <si>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</si>
  <si>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</si>
  <si>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</si>
  <si>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</si>
  <si>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</si>
  <si>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</si>
  <si>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</si>
  <si>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</si>
  <si>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</si>
  <si>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</si>
  <si>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</si>
  <si>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</si>
  <si>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</si>
  <si>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</si>
  <si>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</si>
  <si>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</si>
  <si>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</si>
  <si>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</si>
  <si>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</si>
  <si>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</si>
  <si>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</si>
  <si>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</si>
  <si>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</si>
  <si>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</si>
  <si>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</si>
  <si>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</si>
  <si>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</si>
  <si>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</si>
  <si>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</si>
  <si>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</si>
  <si>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</si>
  <si>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</si>
  <si>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</si>
  <si>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</si>
  <si>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</si>
  <si>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</si>
  <si>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</si>
  <si>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</si>
  <si>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</si>
  <si>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</si>
  <si>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</si>
  <si>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</si>
  <si>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</si>
  <si>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</si>
  <si>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</si>
  <si>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</si>
  <si>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</si>
  <si>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</si>
  <si>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</si>
  <si>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</si>
  <si>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</si>
  <si>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</si>
  <si>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</si>
  <si>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</si>
  <si>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</si>
  <si>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</si>
  <si>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</si>
  <si>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</si>
  <si>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</si>
  <si>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</si>
  <si>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</si>
  <si>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</si>
  <si>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</si>
  <si>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</si>
  <si>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</si>
  <si>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</si>
  <si>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</si>
  <si>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</si>
  <si>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</si>
  <si>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</si>
  <si>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</si>
  <si>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</si>
  <si>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</si>
  <si>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</si>
  <si>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</si>
  <si>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</si>
  <si>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</si>
  <si>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</si>
  <si>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</si>
  <si>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</si>
  <si>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</si>
  <si>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</si>
  <si>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</si>
  <si>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</si>
  <si>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</si>
  <si>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</si>
  <si>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</si>
  <si>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</si>
  <si>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</si>
  <si>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</si>
  <si>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</si>
  <si>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</si>
  <si>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</si>
  <si>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</si>
  <si>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</si>
  <si>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</si>
  <si>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</si>
  <si>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</si>
  <si>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</si>
  <si>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</si>
  <si>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</si>
  <si>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</si>
  <si>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</si>
  <si>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</si>
  <si>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</si>
  <si>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</si>
  <si>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</si>
  <si>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</si>
  <si>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</si>
  <si>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</si>
  <si>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</si>
  <si>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</si>
  <si>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</si>
  <si>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</si>
  <si>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</si>
  <si>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</si>
  <si>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</si>
  <si>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</si>
  <si>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</si>
  <si>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</si>
  <si>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</si>
  <si>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</si>
  <si>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</si>
  <si>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</si>
  <si>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</si>
  <si>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</si>
  <si>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</si>
  <si>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</si>
  <si>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</si>
  <si>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</si>
  <si>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</si>
  <si>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</si>
  <si>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</si>
  <si>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</si>
  <si>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</si>
  <si>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</si>
  <si>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</si>
  <si>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</si>
  <si>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</si>
  <si>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</si>
  <si>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</si>
  <si>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</si>
  <si>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</si>
  <si>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</si>
  <si>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</si>
  <si>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</si>
  <si>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</si>
  <si>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</si>
  <si>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</si>
  <si>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</si>
  <si>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</si>
  <si>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</si>
  <si>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</si>
  <si>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</si>
  <si>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</si>
  <si>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</si>
  <si>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</si>
  <si>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</si>
  <si>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</si>
  <si>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</si>
  <si>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</si>
  <si>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</si>
  <si>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</si>
  <si>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</si>
  <si>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</si>
  <si>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</si>
  <si>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</si>
  <si>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</si>
  <si>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</si>
  <si>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</si>
  <si>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</si>
  <si>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</si>
  <si>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</si>
  <si>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</si>
  <si>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</si>
  <si>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</si>
  <si>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</si>
  <si>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</si>
  <si>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</si>
  <si>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</si>
  <si>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</si>
  <si>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</si>
  <si>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</si>
  <si>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</si>
  <si>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</si>
  <si>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</si>
  <si>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</si>
  <si>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</si>
  <si>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</si>
  <si>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</si>
  <si>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</si>
  <si>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</si>
  <si>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</si>
  <si>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</si>
  <si>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</si>
  <si>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</si>
  <si>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</si>
  <si>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</si>
  <si>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</si>
  <si>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</si>
  <si>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</si>
  <si>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</si>
  <si>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</si>
  <si>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</si>
  <si>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</si>
  <si>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</si>
  <si>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</si>
  <si>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</si>
  <si>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</si>
  <si>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</si>
  <si>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</si>
  <si>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</si>
  <si>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</si>
  <si>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</si>
  <si>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</si>
  <si>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</si>
  <si>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</si>
  <si>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</si>
  <si>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</si>
  <si>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</si>
  <si>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</si>
  <si>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</si>
  <si>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</si>
  <si>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</si>
  <si>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</si>
  <si>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</si>
  <si>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</si>
  <si>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</si>
  <si>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</si>
  <si>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</si>
  <si>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</si>
  <si>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</si>
  <si>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</si>
  <si>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</si>
  <si>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</si>
  <si>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</si>
  <si>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</si>
  <si>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</si>
  <si>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</si>
  <si>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</si>
  <si>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</si>
  <si>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</si>
  <si>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</si>
  <si>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</si>
  <si>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</si>
  <si>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</si>
  <si>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</si>
  <si>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</si>
  <si>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</si>
  <si>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</si>
  <si>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</si>
  <si>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</si>
  <si>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</si>
  <si>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</si>
  <si>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</si>
  <si>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</si>
  <si>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</si>
  <si>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</si>
  <si>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</si>
  <si>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</si>
  <si>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</si>
  <si>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</si>
  <si>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</si>
  <si>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</si>
  <si>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</si>
  <si>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</si>
  <si>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</si>
  <si>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</si>
  <si>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</si>
  <si>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</si>
  <si>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</si>
  <si>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</si>
  <si>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</si>
  <si>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</si>
  <si>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</si>
  <si>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</si>
  <si>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</si>
  <si>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</si>
  <si>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</si>
  <si>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</si>
  <si>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</si>
  <si>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</si>
  <si>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</si>
  <si>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</si>
  <si>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</si>
  <si>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</si>
  <si>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</si>
  <si>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</si>
  <si>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</si>
  <si>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</si>
  <si>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</si>
  <si>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</si>
  <si>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</si>
  <si>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</si>
  <si>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</si>
  <si>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</si>
  <si>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</si>
  <si>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</si>
  <si>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</si>
  <si>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</si>
  <si>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</si>
  <si>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</si>
  <si>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</si>
  <si>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</si>
  <si>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</si>
  <si>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</si>
  <si>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</si>
  <si>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</si>
  <si>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</si>
  <si>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</si>
  <si>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</si>
  <si>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</si>
  <si>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</si>
  <si>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</si>
  <si>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</si>
  <si>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</si>
  <si>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</si>
  <si>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</si>
  <si>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</si>
  <si>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</si>
  <si>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</si>
  <si>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</si>
  <si>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</si>
  <si>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</si>
  <si>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</si>
  <si>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</si>
  <si>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</si>
  <si>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</si>
  <si>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</si>
  <si>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</si>
  <si>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</si>
  <si>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</si>
  <si>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</si>
  <si>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</si>
  <si>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</si>
  <si>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</si>
  <si>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</si>
  <si>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</si>
  <si>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</si>
  <si>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</si>
  <si>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</si>
  <si>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</si>
  <si>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</si>
  <si>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</si>
  <si>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</si>
  <si>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</si>
  <si>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</si>
  <si>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</si>
  <si>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</si>
  <si>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</si>
  <si>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</si>
  <si>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</si>
  <si>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</si>
  <si>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</si>
  <si>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</si>
  <si>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</si>
  <si>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</si>
  <si>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</si>
  <si>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</si>
  <si>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</si>
  <si>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</si>
  <si>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</si>
  <si>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</si>
  <si>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</si>
  <si>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</si>
  <si>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</si>
  <si>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</si>
  <si>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</si>
  <si>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</si>
  <si>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</si>
  <si>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</si>
  <si>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</si>
  <si>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</si>
  <si>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</si>
  <si>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</si>
  <si>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</si>
  <si>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</si>
  <si>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</si>
  <si>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</si>
  <si>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</si>
  <si>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</si>
  <si>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</si>
  <si>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</si>
  <si>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</si>
  <si>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</si>
  <si>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</si>
  <si>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</si>
  <si>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</si>
  <si>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</si>
  <si>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</si>
  <si>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</si>
  <si>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</si>
  <si>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</si>
  <si>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</si>
  <si>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</si>
  <si>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</si>
  <si>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</si>
  <si>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</si>
  <si>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</si>
  <si>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</si>
  <si>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</si>
  <si>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</si>
  <si>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</si>
  <si>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</si>
  <si>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</si>
  <si>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</si>
  <si>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</si>
  <si>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</si>
  <si>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</si>
  <si>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</si>
  <si>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</si>
  <si>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</si>
  <si>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</si>
  <si>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</si>
  <si>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</si>
  <si>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</si>
  <si>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</si>
  <si>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</si>
  <si>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</si>
  <si>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</si>
  <si>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</si>
  <si>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</si>
  <si>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</si>
  <si>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</si>
  <si>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</si>
  <si>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</si>
  <si>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</si>
  <si>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</si>
  <si>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</si>
  <si>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</si>
  <si>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</si>
  <si>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</si>
  <si>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</si>
  <si>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</si>
  <si>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</si>
  <si>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</si>
  <si>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</si>
  <si>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</si>
  <si>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</si>
  <si>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</si>
  <si>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</si>
  <si>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</si>
  <si>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</si>
  <si>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</si>
  <si>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</si>
  <si>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</si>
  <si>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</si>
  <si>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</si>
  <si>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</si>
  <si>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</si>
  <si>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</si>
  <si>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</si>
  <si>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</si>
  <si>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</si>
  <si>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</si>
  <si>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</si>
  <si>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</si>
  <si>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</si>
  <si>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</si>
  <si>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</si>
  <si>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</si>
  <si>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</si>
  <si>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</si>
  <si>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</si>
  <si>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</si>
  <si>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</si>
  <si>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</si>
  <si>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</si>
  <si>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</si>
  <si>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</si>
  <si>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</si>
  <si>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</si>
  <si>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</si>
  <si>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</si>
  <si>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</si>
  <si>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</si>
  <si>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</si>
  <si>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</si>
  <si>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</si>
  <si>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</si>
  <si>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</si>
  <si>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</si>
  <si>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</si>
  <si>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</si>
  <si>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</si>
  <si>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</si>
  <si>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</si>
  <si>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</si>
  <si>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</si>
  <si>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</si>
  <si>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</si>
  <si>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</si>
  <si>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</si>
  <si>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</si>
  <si>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</si>
  <si>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</si>
  <si>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</si>
  <si>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</si>
  <si>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</si>
  <si>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</si>
  <si>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</si>
  <si>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</si>
  <si>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</si>
  <si>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</si>
  <si>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</si>
  <si>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</si>
  <si>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</si>
  <si>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</si>
  <si>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</si>
  <si>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</si>
  <si>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</si>
  <si>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</si>
  <si>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</si>
  <si>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</si>
  <si>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</si>
  <si>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</si>
  <si>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</si>
  <si>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</si>
  <si>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</si>
  <si>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</si>
  <si>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</si>
  <si>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</si>
  <si>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</si>
  <si>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</si>
  <si>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</si>
  <si>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</si>
  <si>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</si>
  <si>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</si>
  <si>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</si>
  <si>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</si>
  <si>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</si>
  <si>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</si>
  <si>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</si>
  <si>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</si>
  <si>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</si>
  <si>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</si>
  <si>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</si>
  <si>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</si>
  <si>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</si>
  <si>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</si>
  <si>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</si>
  <si>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</si>
  <si>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</si>
  <si>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</si>
  <si>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</si>
  <si>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</si>
  <si>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</si>
  <si>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</si>
  <si>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</si>
  <si>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</si>
  <si>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</si>
  <si>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</si>
  <si>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</si>
  <si>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</si>
  <si>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</si>
  <si>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</si>
  <si>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</si>
  <si>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</si>
  <si>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</si>
  <si>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</si>
  <si>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</si>
  <si>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</si>
  <si>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</si>
  <si>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</si>
  <si>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</si>
  <si>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</si>
  <si>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</si>
  <si>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</si>
  <si>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</si>
  <si>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</si>
  <si>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</si>
  <si>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</si>
  <si>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</si>
  <si>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</si>
  <si>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</si>
  <si>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</si>
  <si>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</si>
  <si>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</si>
  <si>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</si>
  <si>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</si>
  <si>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</si>
  <si>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</si>
  <si>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</si>
  <si>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</si>
  <si>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</si>
  <si>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</si>
  <si>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</si>
  <si>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</si>
  <si>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</si>
  <si>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</si>
  <si>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</si>
  <si>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</si>
  <si>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</si>
  <si>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</si>
  <si>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</si>
  <si>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</si>
  <si>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</si>
  <si>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</si>
  <si>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</si>
  <si>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</si>
  <si>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</si>
  <si>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</si>
  <si>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</si>
  <si>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</si>
  <si>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</si>
  <si>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</si>
  <si>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</si>
  <si>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</si>
  <si>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</si>
  <si>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</si>
  <si>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</si>
  <si>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</si>
  <si>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</si>
  <si>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</si>
  <si>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</si>
  <si>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</si>
  <si>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</si>
  <si>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</si>
  <si>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</si>
  <si>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</si>
  <si>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</si>
  <si>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</si>
  <si>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</si>
  <si>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</si>
  <si>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</si>
  <si>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</si>
  <si>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</si>
  <si>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</si>
  <si>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</si>
  <si>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</si>
  <si>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</si>
  <si>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</si>
  <si>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</si>
  <si>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</si>
  <si>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</si>
  <si>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</si>
  <si>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</si>
  <si>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</si>
  <si>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</si>
  <si>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</si>
  <si>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</si>
  <si>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</si>
  <si>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</si>
  <si>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</si>
  <si>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</si>
  <si>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</si>
  <si>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</si>
  <si>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</si>
  <si>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</si>
  <si>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</si>
  <si>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</si>
  <si>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</si>
  <si>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</si>
  <si>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</si>
  <si>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</si>
  <si>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</si>
  <si>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</si>
  <si>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</si>
  <si>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</si>
  <si>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</si>
  <si>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</si>
  <si>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</si>
  <si>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</si>
  <si>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</si>
  <si>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</si>
  <si>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</si>
  <si>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</si>
  <si>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</si>
  <si>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</si>
  <si>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</si>
  <si>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</si>
  <si>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</si>
  <si>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</si>
  <si>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</si>
  <si>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</si>
  <si>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</si>
  <si>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</si>
  <si>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</si>
  <si>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</si>
  <si>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</si>
  <si>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</si>
  <si>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</si>
  <si>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</si>
  <si>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</si>
  <si>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</si>
  <si>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</si>
  <si>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</si>
  <si>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</si>
  <si>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</si>
  <si>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</si>
  <si>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</si>
  <si>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</si>
  <si>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</si>
  <si>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</si>
  <si>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</si>
  <si>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</si>
  <si>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</si>
  <si>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</si>
  <si>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</si>
  <si>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</si>
  <si>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</si>
  <si>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</si>
  <si>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</si>
  <si>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</si>
  <si>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</si>
  <si>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</si>
  <si>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</si>
  <si>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</si>
  <si>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</si>
  <si>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</si>
  <si>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</si>
  <si>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</si>
  <si>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</si>
  <si>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</si>
  <si>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</si>
  <si>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</si>
  <si>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</si>
  <si>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</si>
  <si>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</si>
  <si>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</si>
  <si>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</si>
  <si>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</si>
  <si>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</si>
  <si>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</si>
  <si>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</si>
  <si>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</si>
  <si>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</si>
  <si>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</si>
  <si>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</si>
  <si>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</si>
  <si>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</si>
  <si>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</si>
  <si>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</si>
  <si>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</si>
  <si>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</si>
  <si>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</si>
  <si>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</si>
  <si>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</si>
  <si>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</si>
  <si>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</si>
  <si>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</si>
  <si>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</si>
  <si>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</si>
  <si>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</si>
  <si>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</si>
  <si>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</si>
  <si>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</si>
  <si>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</si>
  <si>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</si>
  <si>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</si>
  <si>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</si>
  <si>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</si>
  <si>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</si>
  <si>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</si>
  <si>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</si>
  <si>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</si>
  <si>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</si>
  <si>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</si>
  <si>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</si>
  <si>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</si>
  <si>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</si>
  <si>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</si>
  <si>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</si>
  <si>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</si>
  <si>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</si>
  <si>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</si>
  <si>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</si>
  <si>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</si>
  <si>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</si>
  <si>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</si>
  <si>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</si>
  <si>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</si>
  <si>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</si>
  <si>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</si>
  <si>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</si>
  <si>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</si>
  <si>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</si>
  <si>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</si>
  <si>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</si>
  <si>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</si>
  <si>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</si>
  <si>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</si>
  <si>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</si>
  <si>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</si>
  <si>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</si>
  <si>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</si>
  <si>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</si>
  <si>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</si>
  <si>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</si>
  <si>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</si>
  <si>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</si>
  <si>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</si>
  <si>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</si>
  <si>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</si>
  <si>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</si>
  <si>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</si>
  <si>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</si>
  <si>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</si>
  <si>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</si>
  <si>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</si>
  <si>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</si>
  <si>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</si>
  <si>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</si>
  <si>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</si>
  <si>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</si>
  <si>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</si>
  <si>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</si>
  <si>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</si>
  <si>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</si>
  <si>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</si>
  <si>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</si>
  <si>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</si>
  <si>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</si>
  <si>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</si>
  <si>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</si>
  <si>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</si>
  <si>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</si>
  <si>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</si>
  <si>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</si>
  <si>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</si>
  <si>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</si>
  <si>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</si>
  <si>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</si>
  <si>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</si>
  <si>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</si>
  <si>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</si>
  <si>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</si>
  <si>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</si>
  <si>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</si>
  <si>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</si>
  <si>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</si>
  <si>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</si>
  <si>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</si>
  <si>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</si>
  <si>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</si>
  <si>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</si>
  <si>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</si>
  <si>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</si>
  <si>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</si>
  <si>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</si>
  <si>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</si>
  <si>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</si>
  <si>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</si>
  <si>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</si>
  <si>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</si>
  <si>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</si>
  <si>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</si>
  <si>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</si>
  <si>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</si>
  <si>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</si>
  <si>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</si>
  <si>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</si>
  <si>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</si>
  <si>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</si>
  <si>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</si>
  <si>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</si>
  <si>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</si>
  <si>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</si>
  <si>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</si>
  <si>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</si>
  <si>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</si>
  <si>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</si>
  <si>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</si>
  <si>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</si>
  <si>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</si>
  <si>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</si>
  <si>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</si>
  <si>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</si>
  <si>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</si>
  <si>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</si>
  <si>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</si>
  <si>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</si>
  <si>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</si>
  <si>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</si>
  <si>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</si>
  <si>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</si>
  <si>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</si>
  <si>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</si>
  <si>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</si>
  <si>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</si>
  <si>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</si>
  <si>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</si>
  <si>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</si>
  <si>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</si>
  <si>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</si>
  <si>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</si>
  <si>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</si>
  <si>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</si>
  <si>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</si>
  <si>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</si>
  <si>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</si>
  <si>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</si>
  <si>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</si>
  <si>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</si>
  <si>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</si>
  <si>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</si>
  <si>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</si>
  <si>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</si>
  <si>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</si>
  <si>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</si>
  <si>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</si>
  <si>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</si>
  <si>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</si>
  <si>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</si>
  <si>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</si>
  <si>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</si>
  <si>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</si>
  <si>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</si>
  <si>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</si>
  <si>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</si>
  <si>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</si>
  <si>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</si>
  <si>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</si>
  <si>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</si>
  <si>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</si>
  <si>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</si>
  <si>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</si>
  <si>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</si>
  <si>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</si>
  <si>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</si>
  <si>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</si>
  <si>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</si>
  <si>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</si>
  <si>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</si>
  <si>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</si>
  <si>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</si>
  <si>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</si>
  <si>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</si>
  <si>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</si>
  <si>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</si>
  <si>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</si>
  <si>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</si>
  <si>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</si>
  <si>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</si>
  <si>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</si>
  <si>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</si>
  <si>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</si>
  <si>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</si>
  <si>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</si>
  <si>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</si>
  <si>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</si>
  <si>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</si>
  <si>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</si>
  <si>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</si>
  <si>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</si>
  <si>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</si>
  <si>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</si>
  <si>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</si>
  <si>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</si>
  <si>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</si>
  <si>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</si>
  <si>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</si>
  <si>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</si>
  <si>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</si>
  <si>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</si>
  <si>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</si>
  <si>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</si>
  <si>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</si>
  <si>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</si>
  <si>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</si>
  <si>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</si>
  <si>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</si>
  <si>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</si>
  <si>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</si>
  <si>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</si>
  <si>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</si>
  <si>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</si>
  <si>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</si>
  <si>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</si>
  <si>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</si>
  <si>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</si>
  <si>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</si>
  <si>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</si>
  <si>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</si>
  <si>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</si>
  <si>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</si>
  <si>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</si>
  <si>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</si>
  <si>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</si>
  <si>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</si>
  <si>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</si>
  <si>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</si>
  <si>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</si>
  <si>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</si>
  <si>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</si>
  <si>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</si>
  <si>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</si>
  <si>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</si>
  <si>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</si>
  <si>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</si>
  <si>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</si>
  <si>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</si>
  <si>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</si>
  <si>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</si>
  <si>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</si>
  <si>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</si>
  <si>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</si>
  <si>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</si>
  <si>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</si>
  <si>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</si>
  <si>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</si>
  <si>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</si>
  <si>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</si>
  <si>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</si>
  <si>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</si>
  <si>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</si>
  <si>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</si>
  <si>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</si>
  <si>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</si>
  <si>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</si>
  <si>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</si>
  <si>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</si>
  <si>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</si>
  <si>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</si>
  <si>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</si>
  <si>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</si>
  <si>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</si>
  <si>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</si>
  <si>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</si>
  <si>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</si>
  <si>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</si>
  <si>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</si>
  <si>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</si>
  <si>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</si>
  <si>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</si>
  <si>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</si>
  <si>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</si>
  <si>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</si>
  <si>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</si>
  <si>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</si>
  <si>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</si>
  <si>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</si>
  <si>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</si>
  <si>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</si>
  <si>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</si>
  <si>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</si>
  <si>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</si>
  <si>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</si>
  <si>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</si>
  <si>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</si>
  <si>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</si>
  <si>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</si>
  <si>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</si>
  <si>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</si>
  <si>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</si>
  <si>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</si>
  <si>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</si>
  <si>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</si>
  <si>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</si>
  <si>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</si>
  <si>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</si>
  <si>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</si>
  <si>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</si>
  <si>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</si>
  <si>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</si>
  <si>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</si>
  <si>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</si>
  <si>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</si>
  <si>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</si>
  <si>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</si>
  <si>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</si>
  <si>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</si>
  <si>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</si>
  <si>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</si>
  <si>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</si>
  <si>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</si>
  <si>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</si>
  <si>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</si>
  <si>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</si>
  <si>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</si>
  <si>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</si>
  <si>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</si>
  <si>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</si>
  <si>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</si>
  <si>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</si>
  <si>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</si>
  <si>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</si>
  <si>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</si>
  <si>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</si>
  <si>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</si>
  <si>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</si>
  <si>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</si>
  <si>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</si>
  <si>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</si>
  <si>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</si>
  <si>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</si>
  <si>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</si>
  <si>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</si>
  <si>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</si>
  <si>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</si>
  <si>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</si>
  <si>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</si>
  <si>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</si>
  <si>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</si>
  <si>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</si>
  <si>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</si>
  <si>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</si>
  <si>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</si>
  <si>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</si>
  <si>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</si>
  <si>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</si>
  <si>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</si>
  <si>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</si>
  <si>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</si>
  <si>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</si>
  <si>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</si>
  <si>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</si>
  <si>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</si>
  <si>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</si>
  <si>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</si>
  <si>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</si>
  <si>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</si>
  <si>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</si>
  <si>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</si>
  <si>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</si>
  <si>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</si>
  <si>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</si>
  <si>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</si>
  <si>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</si>
  <si>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</si>
  <si>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</si>
  <si>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</si>
  <si>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</si>
  <si>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</si>
  <si>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</si>
  <si>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</si>
  <si>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</si>
  <si>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</si>
  <si>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</si>
  <si>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</si>
  <si>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</si>
  <si>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</si>
  <si>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</si>
  <si>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</si>
  <si>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</si>
  <si>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</si>
  <si>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</si>
  <si>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</si>
  <si>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</si>
  <si>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</si>
  <si>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</si>
  <si>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</si>
  <si>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</si>
  <si>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</si>
  <si>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</si>
  <si>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</si>
  <si>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</si>
  <si>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</si>
  <si>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</si>
  <si>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</si>
  <si>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</si>
  <si>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</si>
  <si>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</si>
  <si>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</si>
  <si>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</si>
  <si>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</si>
  <si>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</si>
  <si>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</si>
  <si>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</si>
  <si>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</si>
  <si>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</si>
  <si>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</si>
  <si>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</si>
  <si>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</si>
  <si>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</si>
  <si>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</si>
  <si>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</si>
  <si>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</si>
  <si>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</si>
  <si>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</si>
  <si>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</si>
  <si>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</si>
  <si>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</si>
  <si>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</si>
  <si>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</si>
  <si>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</si>
  <si>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</si>
  <si>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</si>
  <si>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</si>
  <si>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</si>
  <si>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</si>
  <si>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</si>
  <si>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</si>
  <si>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</si>
  <si>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</si>
  <si>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</si>
  <si>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</si>
  <si>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</si>
  <si>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</si>
  <si>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</si>
  <si>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</si>
  <si>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</si>
  <si>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</si>
  <si>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</si>
  <si>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</si>
  <si>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</si>
  <si>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</si>
  <si>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</si>
  <si>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</si>
  <si>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</si>
  <si>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</si>
  <si>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</si>
  <si>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</si>
  <si>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</si>
  <si>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</si>
  <si>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</si>
  <si>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</si>
  <si>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</si>
  <si>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</si>
  <si>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</si>
  <si>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</si>
  <si>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</si>
  <si>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</si>
  <si>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</si>
  <si>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</si>
  <si>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</si>
  <si>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</si>
  <si>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</si>
  <si>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</si>
  <si>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</si>
  <si>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</si>
  <si>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</si>
  <si>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</si>
  <si>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</si>
  <si>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</si>
  <si>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</si>
  <si>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</si>
  <si>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</si>
  <si>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</si>
  <si>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</si>
  <si>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</si>
  <si>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</si>
  <si>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</si>
  <si>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</si>
  <si>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</si>
  <si>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</si>
  <si>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</si>
  <si>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</si>
  <si>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</si>
  <si>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</si>
  <si>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</si>
  <si>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</si>
  <si>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</si>
  <si>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</si>
  <si>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</si>
  <si>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</si>
  <si>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</si>
  <si>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</si>
  <si>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</si>
  <si>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</si>
  <si>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</si>
  <si>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</si>
  <si>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</si>
  <si>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</si>
  <si>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</si>
  <si>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</si>
  <si>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</si>
  <si>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</si>
  <si>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</si>
  <si>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</si>
  <si>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</si>
  <si>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</si>
  <si>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</si>
  <si>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</si>
  <si>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</si>
  <si>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</si>
  <si>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</si>
  <si>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</si>
  <si>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</si>
  <si>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</si>
  <si>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</si>
  <si>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</si>
  <si>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</si>
  <si>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</si>
  <si>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</si>
  <si>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</si>
  <si>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</si>
  <si>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</si>
  <si>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</si>
  <si>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</si>
  <si>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</si>
  <si>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</si>
  <si>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</si>
  <si>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</si>
  <si>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</si>
  <si>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</si>
  <si>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</si>
  <si>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</si>
  <si>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</si>
  <si>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</si>
  <si>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</si>
  <si>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</si>
  <si>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</si>
  <si>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</si>
  <si>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</si>
  <si>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</si>
  <si>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</si>
  <si>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</si>
  <si>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</si>
  <si>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</si>
  <si>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</si>
  <si>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</si>
  <si>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</si>
  <si>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</si>
  <si>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</si>
  <si>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</si>
  <si>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</si>
  <si>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</si>
  <si>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</si>
  <si>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</si>
  <si>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</si>
  <si>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</si>
  <si>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</si>
  <si>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</si>
  <si>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</si>
  <si>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</si>
  <si>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</si>
  <si>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</si>
  <si>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</si>
  <si>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</si>
  <si>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</si>
  <si>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</si>
  <si>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</si>
  <si>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</si>
  <si>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</si>
  <si>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</si>
  <si>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</si>
  <si>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</si>
  <si>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</si>
  <si>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</si>
  <si>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</si>
  <si>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</si>
  <si>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</si>
  <si>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</si>
  <si>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</si>
  <si>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</si>
  <si>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</si>
  <si>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</si>
  <si>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</si>
  <si>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</si>
  <si>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</si>
  <si>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</si>
  <si>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</si>
  <si>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</si>
  <si>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</si>
  <si>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</si>
  <si>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</si>
  <si>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</si>
  <si>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</si>
  <si>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</si>
  <si>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</si>
  <si>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</si>
  <si>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</si>
  <si>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</si>
  <si>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</si>
  <si>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</si>
  <si>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</si>
  <si>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</si>
  <si>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</si>
  <si>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</si>
  <si>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</si>
  <si>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</si>
  <si>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</si>
  <si>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</si>
  <si>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</si>
  <si>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</si>
  <si>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</si>
  <si>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</si>
  <si>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</si>
  <si>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</si>
  <si>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</si>
  <si>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</si>
  <si>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</si>
  <si>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</si>
  <si>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</si>
  <si>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</si>
  <si>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</si>
  <si>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</si>
  <si>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</si>
  <si>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</si>
  <si>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</si>
  <si>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</si>
  <si>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</si>
  <si>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</si>
  <si>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</si>
  <si>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</si>
  <si>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</si>
  <si>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</si>
  <si>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</si>
  <si>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</si>
  <si>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</si>
  <si>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</si>
  <si>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</si>
  <si>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</si>
  <si>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</si>
  <si>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</si>
  <si>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</si>
  <si>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</si>
  <si>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</si>
  <si>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</si>
  <si>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</si>
  <si>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</si>
  <si>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</si>
  <si>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</si>
  <si>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</si>
  <si>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</si>
  <si>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</si>
  <si>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</si>
  <si>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</si>
  <si>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</si>
  <si>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</si>
  <si>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</si>
  <si>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</si>
  <si>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</si>
  <si>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</si>
  <si>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</si>
  <si>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</si>
  <si>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</si>
  <si>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</si>
  <si>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</si>
  <si>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</si>
  <si>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</si>
  <si>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</si>
  <si>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</si>
  <si>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</si>
  <si>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</si>
  <si>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</si>
  <si>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</si>
  <si>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</si>
  <si>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</si>
  <si>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</si>
  <si>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</si>
  <si>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</si>
  <si>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</si>
  <si>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</si>
  <si>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</si>
  <si>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</si>
  <si>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</si>
  <si>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</si>
  <si>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</si>
  <si>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</si>
  <si>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</si>
  <si>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</si>
  <si>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</si>
  <si>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</si>
  <si>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</si>
  <si>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</si>
  <si>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</si>
  <si>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</si>
  <si>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</si>
  <si>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</si>
  <si>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</si>
  <si>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</si>
  <si>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</si>
  <si>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</si>
  <si>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</si>
  <si>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</si>
  <si>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</si>
  <si>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</si>
  <si>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</si>
  <si>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</si>
  <si>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</si>
  <si>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</si>
  <si>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</si>
  <si>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</si>
  <si>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</si>
  <si>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</si>
  <si>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</si>
  <si>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</si>
  <si>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</si>
  <si>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</si>
  <si>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</si>
  <si>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</si>
  <si>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</si>
  <si>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</si>
  <si>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</si>
  <si>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</si>
  <si>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</si>
  <si>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</si>
  <si>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</si>
  <si>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</si>
  <si>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</si>
  <si>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</si>
  <si>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</si>
  <si>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</si>
  <si>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</si>
  <si>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</si>
  <si>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</si>
  <si>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</si>
  <si>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</si>
  <si>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</si>
  <si>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</si>
  <si>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</si>
  <si>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</si>
  <si>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</si>
  <si>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</si>
  <si>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</si>
  <si>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</si>
  <si>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</si>
  <si>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</si>
  <si>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</si>
  <si>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</si>
  <si>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</si>
  <si>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</si>
  <si>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</si>
  <si>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</si>
  <si>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</si>
  <si>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</si>
  <si>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</si>
  <si>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</si>
  <si>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</si>
  <si>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</si>
  <si>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</si>
  <si>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</si>
  <si>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</si>
  <si>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</si>
  <si>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</si>
  <si>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</si>
  <si>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</si>
  <si>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</si>
  <si>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</si>
  <si>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</si>
  <si>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</si>
  <si>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</si>
  <si>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</si>
  <si>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</si>
  <si>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</si>
  <si>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</si>
  <si>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</si>
  <si>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</si>
  <si>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</si>
  <si>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</si>
  <si>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</si>
  <si>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</si>
  <si>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</si>
  <si>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</si>
  <si>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</si>
  <si>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</si>
  <si>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</si>
  <si>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</si>
  <si>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</si>
  <si>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</si>
  <si>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</si>
  <si>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</si>
  <si>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</si>
  <si>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</si>
  <si>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</si>
  <si>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</si>
  <si>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</si>
  <si>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</si>
  <si>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</si>
  <si>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</si>
  <si>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</si>
  <si>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</si>
  <si>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</si>
  <si>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</si>
  <si>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</si>
  <si>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</si>
  <si>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</si>
  <si>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</si>
  <si>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</si>
  <si>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</si>
  <si>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</si>
  <si>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</si>
  <si>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</si>
  <si>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</si>
  <si>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</si>
  <si>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</si>
  <si>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</si>
  <si>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</si>
  <si>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</si>
  <si>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</si>
  <si>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</si>
  <si>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</si>
  <si>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</si>
  <si>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</si>
  <si>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</si>
  <si>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</si>
  <si>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</si>
  <si>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</si>
  <si>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</si>
  <si>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</si>
  <si>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</si>
  <si>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</si>
  <si>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</si>
  <si>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</si>
  <si>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</si>
  <si>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</si>
  <si>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</si>
  <si>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</si>
  <si>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</si>
  <si>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</si>
  <si>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</si>
  <si>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</si>
  <si>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</si>
  <si>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</si>
  <si>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</si>
  <si>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</si>
  <si>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</si>
  <si>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</si>
  <si>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</si>
  <si>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</si>
  <si>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</si>
  <si>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</si>
  <si>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</si>
  <si>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</si>
  <si>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</si>
  <si>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</si>
  <si>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</si>
  <si>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</si>
  <si>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</si>
  <si>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</si>
  <si>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</si>
  <si>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</si>
  <si>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</si>
  <si>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</si>
  <si>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</si>
  <si>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</si>
  <si>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</si>
  <si>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</si>
  <si>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</si>
  <si>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</si>
  <si>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</si>
  <si>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</si>
  <si>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</si>
  <si>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</si>
  <si>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</si>
  <si>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</si>
  <si>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</si>
  <si>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</si>
  <si>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</si>
  <si>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</si>
  <si>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</si>
  <si>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</si>
  <si>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</si>
  <si>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</si>
  <si>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</si>
  <si>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</si>
  <si>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</si>
  <si>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</si>
  <si>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</si>
  <si>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</si>
  <si>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</si>
  <si>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</si>
  <si>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</si>
  <si>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</si>
  <si>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</si>
  <si>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</si>
  <si>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</si>
  <si>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</si>
  <si>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</si>
  <si>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</si>
  <si>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</si>
  <si>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</si>
  <si>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</si>
  <si>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</si>
  <si>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</si>
  <si>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</si>
  <si>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</si>
  <si>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</si>
  <si>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</si>
  <si>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</si>
  <si>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</si>
  <si>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</si>
  <si>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</si>
  <si>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</si>
  <si>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</si>
  <si>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</si>
  <si>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</si>
  <si>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</si>
  <si>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</si>
  <si>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</si>
  <si>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</si>
  <si>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</si>
  <si>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</si>
  <si>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</si>
  <si>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</si>
  <si>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</si>
  <si>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</si>
  <si>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</si>
  <si>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</si>
  <si>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</si>
  <si>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</si>
  <si>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</si>
  <si>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</si>
  <si>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</si>
  <si>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</si>
  <si>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</si>
  <si>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</si>
  <si>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</si>
  <si>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</si>
  <si>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</si>
  <si>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</si>
  <si>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</si>
  <si>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</si>
  <si>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</si>
  <si>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</si>
  <si>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</si>
  <si>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</si>
  <si>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</si>
  <si>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</si>
  <si>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</si>
  <si>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</si>
  <si>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</si>
  <si>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</si>
  <si>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</si>
  <si>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</si>
  <si>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</si>
  <si>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</si>
  <si>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</si>
  <si>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</si>
  <si>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</si>
  <si>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</si>
  <si>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</si>
  <si>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</si>
  <si>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</si>
  <si>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</si>
  <si>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</si>
  <si>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</si>
  <si>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</si>
  <si>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</si>
  <si>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</si>
  <si>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</si>
  <si>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</si>
  <si>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</si>
  <si>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</si>
  <si>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</si>
  <si>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</si>
  <si>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</si>
  <si>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</si>
  <si>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</si>
  <si>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</si>
  <si>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</si>
  <si>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</si>
  <si>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</si>
  <si>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</si>
  <si>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</si>
  <si>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</si>
  <si>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</si>
  <si>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</si>
  <si>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</si>
  <si>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</si>
  <si>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</si>
  <si>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</si>
  <si>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</si>
  <si>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</si>
  <si>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</si>
  <si>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</si>
  <si>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</si>
  <si>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</si>
  <si>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</si>
  <si>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</si>
  <si>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</si>
  <si>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</si>
  <si>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</si>
  <si>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</si>
  <si>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</si>
  <si>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</si>
  <si>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</si>
  <si>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</si>
  <si>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</si>
  <si>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</si>
  <si>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</si>
  <si>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</si>
  <si>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</si>
  <si>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</si>
  <si>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</si>
  <si>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</si>
  <si>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</si>
  <si>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</si>
  <si>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</si>
  <si>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</si>
  <si>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</si>
  <si>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</si>
  <si>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</si>
  <si>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</si>
  <si>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</si>
  <si>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</si>
  <si>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</si>
  <si>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</si>
  <si>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</si>
  <si>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</si>
  <si>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</si>
  <si>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</si>
  <si>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</si>
  <si>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</si>
  <si>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</si>
  <si>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</si>
  <si>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</si>
  <si>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</si>
  <si>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</si>
  <si>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</si>
  <si>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</si>
  <si>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</si>
  <si>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</si>
  <si>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</si>
  <si>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</si>
  <si>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</si>
  <si>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</si>
  <si>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</si>
  <si>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</si>
  <si>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</si>
  <si>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</si>
  <si>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</si>
  <si>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</si>
  <si>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</si>
  <si>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</si>
  <si>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</si>
  <si>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</si>
  <si>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</si>
  <si>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</si>
  <si>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</si>
  <si>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</si>
  <si>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</si>
  <si>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</si>
  <si>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</si>
  <si>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</si>
  <si>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</si>
  <si>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</si>
  <si>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</si>
  <si>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</si>
  <si>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</si>
  <si>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</si>
  <si>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</si>
  <si>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</si>
  <si>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</si>
  <si>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</si>
  <si>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</si>
  <si>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</si>
  <si>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</si>
  <si>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</si>
  <si>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</si>
  <si>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</si>
  <si>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</si>
  <si>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</si>
  <si>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</si>
  <si>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</si>
  <si>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</si>
  <si>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</si>
  <si>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</si>
  <si>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</si>
  <si>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</si>
  <si>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</si>
  <si>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</si>
  <si>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</si>
  <si>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</si>
  <si>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</si>
  <si>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</si>
  <si>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</si>
  <si>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</si>
  <si>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</si>
  <si>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</si>
  <si>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</si>
  <si>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</si>
  <si>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</si>
  <si>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</si>
  <si>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</si>
  <si>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</si>
  <si>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</si>
  <si>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</si>
  <si>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</si>
  <si>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</si>
  <si>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</si>
  <si>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</si>
  <si>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</si>
  <si>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</si>
  <si>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</si>
  <si>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</si>
  <si>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</si>
  <si>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</si>
  <si>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</si>
  <si>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</si>
  <si>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</si>
  <si>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</si>
  <si>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</si>
  <si>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</si>
  <si>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</si>
  <si>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</si>
  <si>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</si>
  <si>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</si>
  <si>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</si>
  <si>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</si>
  <si>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</si>
  <si>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</si>
  <si>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</si>
  <si>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</si>
  <si>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</si>
  <si>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</si>
  <si>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</si>
  <si>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</si>
  <si>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</si>
  <si>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</si>
  <si>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</si>
  <si>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</si>
  <si>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</si>
  <si>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</si>
  <si>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</si>
  <si>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</si>
  <si>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</si>
  <si>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</si>
  <si>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</si>
  <si>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</si>
  <si>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</si>
  <si>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</si>
  <si>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</si>
  <si>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</si>
  <si>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</si>
  <si>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</si>
  <si>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</si>
  <si>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</si>
  <si>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</si>
  <si>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</si>
  <si>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</si>
  <si>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</si>
  <si>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</si>
  <si>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</si>
  <si>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</si>
  <si>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</si>
  <si>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</si>
  <si>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</si>
  <si>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</si>
  <si>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</si>
  <si>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</si>
  <si>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</si>
  <si>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</si>
  <si>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</si>
  <si>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</si>
  <si>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</si>
  <si>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</si>
  <si>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</si>
  <si>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</si>
  <si>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</si>
  <si>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</si>
  <si>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</si>
  <si>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</si>
  <si>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</si>
  <si>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</si>
  <si>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</si>
  <si>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</si>
  <si>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</si>
  <si>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</si>
  <si>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</si>
  <si>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</si>
  <si>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</si>
  <si>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</si>
  <si>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</si>
  <si>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</si>
  <si>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</si>
  <si>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</si>
  <si>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</si>
  <si>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</si>
  <si>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</si>
  <si>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</si>
  <si>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</si>
  <si>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</si>
  <si>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</si>
  <si>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</si>
  <si>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</si>
  <si>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</si>
  <si>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</si>
  <si>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</si>
  <si>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</si>
  <si>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</si>
  <si>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</si>
  <si>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</si>
  <si>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</si>
  <si>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</si>
  <si>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</si>
  <si>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</si>
  <si>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</si>
  <si>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</si>
  <si>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</si>
  <si>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</si>
  <si>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</si>
  <si>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</si>
  <si>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</si>
  <si>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</si>
  <si>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</si>
  <si>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</si>
  <si>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</si>
  <si>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</si>
  <si>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</si>
  <si>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</si>
  <si>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</si>
  <si>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</si>
  <si>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</si>
  <si>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</si>
  <si>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</si>
  <si>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</si>
  <si>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</si>
  <si>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</si>
  <si>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</si>
  <si>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</si>
  <si>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</si>
  <si>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</si>
  <si>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</si>
  <si>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</si>
  <si>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</si>
  <si>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</si>
  <si>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</si>
  <si>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</si>
  <si>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</si>
  <si>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</si>
  <si>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</si>
  <si>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</si>
  <si>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</si>
  <si>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</si>
  <si>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</si>
  <si>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</si>
  <si>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</si>
  <si>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</si>
  <si>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</si>
  <si>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</si>
  <si>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</si>
  <si>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</si>
  <si>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</si>
  <si>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</si>
  <si>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</si>
  <si>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</si>
  <si>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</si>
  <si>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</si>
  <si>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</si>
  <si>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</si>
  <si>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</si>
  <si>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</si>
  <si>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</si>
  <si>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</si>
  <si>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</si>
  <si>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</si>
  <si>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</si>
  <si>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</si>
  <si>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</si>
  <si>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</si>
  <si>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</si>
  <si>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</si>
  <si>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</si>
  <si>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</si>
  <si>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</si>
  <si>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</si>
  <si>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</si>
  <si>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</si>
  <si>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</si>
  <si>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</si>
  <si>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</si>
  <si>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</si>
  <si>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</si>
  <si>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</si>
  <si>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</si>
  <si>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</si>
  <si>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</si>
  <si>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</si>
  <si>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</si>
  <si>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</si>
  <si>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</si>
  <si>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</si>
  <si>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</si>
  <si>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</si>
  <si>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</si>
  <si>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</si>
  <si>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</si>
  <si>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</si>
  <si>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</si>
  <si>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</si>
  <si>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</si>
  <si>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</si>
  <si>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</si>
  <si>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</si>
  <si>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</si>
  <si>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</si>
  <si>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</si>
  <si>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</si>
  <si>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</si>
  <si>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</si>
  <si>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</si>
  <si>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</si>
  <si>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</si>
  <si>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</si>
  <si>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</si>
  <si>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</si>
  <si>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</si>
  <si>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</si>
  <si>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</si>
  <si>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</si>
  <si>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</si>
  <si>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</si>
  <si>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</si>
  <si>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</si>
  <si>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</si>
  <si>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</si>
  <si>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</si>
  <si>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</si>
  <si>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</si>
  <si>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</si>
  <si>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</si>
  <si>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</si>
  <si>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</si>
  <si>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</si>
  <si>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</si>
  <si>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</si>
  <si>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</si>
  <si>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</si>
  <si>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</si>
  <si>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</si>
  <si>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</si>
  <si>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</si>
  <si>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</si>
  <si>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</si>
  <si>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</si>
  <si>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</si>
  <si>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</si>
  <si>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</si>
  <si>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</si>
  <si>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</si>
  <si>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</si>
  <si>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</si>
  <si>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</si>
  <si>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</si>
  <si>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</si>
  <si>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</si>
  <si>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</si>
  <si>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</si>
  <si>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</si>
  <si>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</si>
  <si>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</si>
  <si>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</si>
  <si>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</si>
  <si>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</si>
  <si>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</si>
  <si>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</si>
  <si>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</si>
  <si>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</si>
  <si>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</si>
  <si>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</si>
  <si>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</si>
  <si>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</si>
  <si>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</si>
  <si>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</si>
  <si>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</si>
  <si>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</si>
  <si>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</si>
  <si>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</si>
  <si>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</si>
  <si>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</si>
  <si>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</si>
  <si>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</si>
  <si>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</si>
  <si>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</si>
  <si>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</si>
  <si>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</si>
  <si>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</si>
  <si>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</si>
  <si>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</si>
  <si>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</si>
  <si>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</si>
  <si>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</si>
  <si>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</si>
  <si>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</si>
  <si>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</si>
  <si>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</si>
  <si>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</si>
  <si>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</si>
  <si>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</si>
  <si>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</si>
  <si>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</si>
  <si>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</si>
  <si>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</si>
  <si>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</si>
  <si>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</si>
  <si>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</si>
  <si>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</si>
  <si>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</si>
  <si>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</si>
  <si>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</si>
  <si>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</si>
  <si>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</si>
  <si>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</si>
  <si>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</si>
  <si>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</si>
  <si>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</si>
  <si>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</si>
  <si>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</si>
  <si>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</si>
  <si>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</si>
  <si>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</si>
  <si>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</si>
  <si>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</si>
  <si>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</si>
  <si>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</si>
  <si>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</si>
  <si>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</si>
  <si>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</si>
  <si>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</si>
  <si>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</si>
  <si>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</si>
  <si>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</si>
  <si>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</si>
  <si>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</si>
  <si>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</si>
  <si>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</si>
  <si>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</si>
  <si>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</si>
  <si>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</si>
  <si>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</si>
  <si>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</si>
  <si>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</si>
  <si>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</si>
  <si>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</si>
  <si>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</si>
  <si>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</si>
  <si>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</si>
  <si>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</si>
  <si>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</si>
  <si>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</si>
  <si>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</si>
  <si>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</si>
  <si>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</si>
  <si>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</si>
  <si>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</si>
  <si>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</si>
  <si>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</si>
  <si>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</si>
  <si>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</si>
  <si>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</si>
  <si>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</si>
  <si>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</si>
  <si>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</si>
  <si>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</si>
  <si>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</si>
  <si>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</si>
  <si>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</si>
  <si>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</si>
  <si>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</si>
  <si>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</si>
  <si>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</si>
  <si>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</si>
  <si>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</si>
  <si>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</si>
  <si>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</si>
  <si>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</si>
  <si>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</si>
  <si>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</si>
  <si>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</si>
  <si>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</si>
  <si>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</si>
  <si>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</si>
  <si>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</si>
  <si>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</si>
  <si>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</si>
  <si>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</si>
  <si>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</si>
  <si>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</si>
  <si>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</si>
  <si>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</si>
  <si>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</si>
  <si>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</si>
  <si>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</si>
  <si>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</si>
  <si>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</si>
  <si>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</si>
  <si>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</si>
  <si>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</si>
  <si>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</si>
  <si>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</si>
  <si>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</si>
  <si>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</si>
  <si>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</si>
  <si>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</si>
  <si>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</si>
  <si>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</si>
  <si>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</si>
  <si>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</si>
  <si>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</si>
  <si>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</si>
  <si>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</si>
  <si>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</si>
  <si>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</si>
  <si>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</si>
  <si>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</si>
  <si>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</si>
  <si>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</si>
  <si>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</si>
  <si>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</si>
  <si>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</si>
  <si>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</si>
  <si>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</si>
  <si>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</si>
  <si>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</si>
  <si>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</si>
  <si>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</si>
  <si>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</si>
  <si>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</si>
  <si>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</si>
  <si>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</si>
  <si>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</si>
  <si>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</si>
  <si>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</si>
  <si>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</si>
  <si>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</si>
  <si>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</si>
  <si>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</si>
  <si>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</si>
  <si>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</si>
  <si>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</si>
  <si>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</si>
  <si>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</si>
  <si>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</si>
  <si>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</si>
  <si>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</si>
  <si>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</si>
  <si>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</si>
  <si>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</si>
  <si>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</si>
  <si>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</si>
  <si>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</si>
  <si>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</si>
  <si>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</si>
  <si>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</si>
  <si>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</si>
  <si>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</si>
  <si>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</si>
  <si>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</si>
  <si>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</si>
  <si>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</si>
  <si>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</si>
  <si>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</si>
  <si>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</si>
  <si>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</si>
  <si>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</si>
  <si>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</si>
  <si>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</si>
  <si>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</si>
  <si>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</si>
  <si>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</si>
  <si>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</si>
  <si>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</si>
  <si>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</si>
  <si>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</si>
  <si>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</si>
  <si>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</si>
  <si>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</si>
  <si>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</si>
  <si>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</si>
  <si>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</si>
  <si>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</si>
  <si>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</si>
  <si>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</si>
  <si>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</si>
  <si>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</si>
  <si>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</si>
  <si>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</si>
  <si>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</si>
  <si>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</si>
  <si>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</si>
  <si>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</si>
  <si>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</si>
  <si>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</si>
  <si>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</si>
  <si>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</si>
  <si>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</si>
  <si>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</si>
  <si>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</si>
  <si>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</si>
  <si>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</si>
  <si>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</si>
  <si>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</si>
  <si>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</si>
  <si>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</si>
  <si>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</si>
  <si>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</si>
  <si>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</si>
  <si>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</si>
  <si>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</si>
  <si>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</si>
  <si>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</si>
  <si>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</si>
  <si>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</si>
  <si>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</si>
  <si>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</si>
  <si>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</si>
  <si>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</si>
  <si>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</si>
  <si>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</si>
  <si>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</si>
  <si>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</si>
  <si>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</si>
  <si>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</si>
  <si>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</si>
  <si>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</si>
  <si>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</si>
  <si>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</si>
  <si>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</si>
  <si>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</si>
  <si>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</si>
  <si>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</si>
  <si>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</si>
  <si>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</si>
  <si>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</si>
  <si>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</si>
  <si>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</si>
  <si>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</si>
  <si>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</si>
  <si>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</si>
  <si>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</si>
  <si>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</si>
  <si>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</si>
  <si>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</si>
  <si>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</si>
  <si>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</si>
  <si>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</si>
  <si>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</si>
  <si>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</si>
  <si>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</si>
  <si>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</si>
  <si>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</si>
  <si>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</si>
  <si>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</si>
  <si>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</si>
  <si>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</si>
  <si>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</si>
  <si>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</si>
  <si>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</si>
  <si>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</si>
  <si>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</si>
  <si>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</si>
  <si>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</si>
  <si>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</si>
  <si>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</si>
  <si>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</si>
  <si>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</si>
  <si>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</si>
  <si>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</si>
  <si>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</si>
  <si>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</si>
  <si>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</si>
  <si>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</si>
  <si>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</si>
  <si>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</si>
  <si>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</si>
  <si>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</si>
  <si>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</si>
  <si>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</si>
  <si>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</si>
  <si>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</si>
  <si>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</si>
  <si>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Základ daně snížený o nezdanitelné části základu daně (ř. 24 - ř. 31) zaokrouhlený na celá sta Kč dolů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</si>
  <si>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</si>
  <si>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</si>
  <si>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</si>
  <si>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</si>
  <si>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</si>
  <si>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</si>
  <si>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</si>
  <si>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</si>
  <si>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</si>
  <si>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</si>
  <si>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</si>
  <si>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</si>
  <si>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</si>
  <si>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</si>
  <si>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</si>
  <si>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</si>
  <si>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</si>
  <si>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</si>
  <si>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</si>
  <si>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</si>
  <si>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</si>
  <si>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</si>
  <si>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</si>
  <si>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</si>
  <si>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</si>
  <si>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</si>
  <si>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</si>
  <si>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</si>
  <si>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</si>
  <si>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</si>
  <si>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</si>
  <si>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</si>
  <si>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</si>
  <si>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</si>
  <si>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</si>
  <si>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</si>
  <si>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</si>
  <si>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</si>
  <si>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</si>
  <si>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</si>
  <si>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</si>
  <si>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</si>
  <si>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</si>
  <si>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</si>
  <si>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</si>
  <si>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</si>
  <si>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</si>
  <si>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</si>
  <si>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</si>
  <si>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</si>
  <si>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</si>
  <si>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</si>
  <si>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</si>
  <si>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</si>
  <si>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</si>
  <si>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</si>
  <si>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</si>
  <si>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</si>
  <si>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</si>
  <si>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</si>
  <si>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</si>
  <si>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</si>
  <si>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</si>
  <si>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</si>
  <si>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</si>
  <si>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</si>
  <si>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</si>
  <si>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</si>
  <si>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</si>
  <si>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</si>
  <si>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</si>
  <si>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</si>
  <si>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</si>
  <si>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</si>
  <si>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</si>
  <si>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</si>
  <si>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</si>
  <si>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</si>
  <si>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</si>
  <si>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</si>
  <si>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</si>
  <si>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</si>
  <si>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</si>
  <si>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</si>
  <si>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</si>
  <si>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</si>
  <si>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</si>
  <si>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</si>
  <si>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</si>
  <si>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Daň po uplatnění slev podle § 35ba zákona (ř. 34 - ř. 44)</t>
  </si>
  <si>
    <t>Usnesení o zastavení exekuce</t>
  </si>
  <si>
    <t>25 5405/D Mfin 5405/D vzor č. 6, formulář je platný pro zdaňovací období započatá v roce 2024</t>
  </si>
  <si>
    <t>Podle ust. § 154 a 155b zákona č. 280/2009 Sb., daňového řádu, ve znění pozdějších přepisů, žádám o vrácení:</t>
  </si>
  <si>
    <t>25 5405/D MFin 5405/D vzor č. 6</t>
  </si>
  <si>
    <t>3. ODDÍL - Nezdanitelné části základu daně</t>
  </si>
  <si>
    <t>§ 15 odst. 1 (hodnota bezúplatného plnění - daru/darů)</t>
  </si>
  <si>
    <t>§ 15 odst. 3 a 4 (odečet úroků) počet měs./částka</t>
  </si>
  <si>
    <t>§ 15a odst. 1 písm. a), b) a c)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</si>
  <si>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</si>
  <si>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</si>
  <si>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</si>
  <si>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(ř. 35 + ř. 36 + ř. 37 + ř. 38 + ř. 39 + ř. 40 + ř. 41)</t>
  </si>
  <si>
    <t>Další přílohy výše neuvedené</t>
  </si>
  <si>
    <t>Potvrzení o zaplaceném pojistném na pojištění dlouhodobé péče</t>
  </si>
  <si>
    <t>Potvrzení o majetku připsaném ve prospěch dlouhodobého investičního produktu</t>
  </si>
  <si>
    <t>prohlašuji, že jsem v roce 2024 neuplatnil / neuplatnila daňové zvýhodnění na vyživované děti: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</si>
  <si>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</si>
  <si>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</si>
  <si>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</si>
  <si>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(řádek 32)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</si>
  <si>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</si>
  <si>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</si>
  <si>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-1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</si>
  <si>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</si>
  <si>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</si>
  <si>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-18"/>
      </rPr>
      <t>1)</t>
    </r>
    <r>
      <rPr>
        <sz val="8"/>
        <color theme="1"/>
        <rFont val="Arial"/>
        <family val="2"/>
        <charset val="-1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</si>
</sst>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9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  <font>
      <b/>
      <sz val="10"/>
      <color rgb="FFFF0000"/>
      <name val="Arial"/>
      <family val="2"/>
      <charset val="-18"/>
    </font>
    <font>
      <i/>
      <sz val="9"/>
      <color theme="1"/>
      <name val="Arial"/>
      <family val="2"/>
      <charset val="-18"/>
    </font>
    <font>
      <vertAlign val="superscript"/>
      <sz val="9"/>
      <color theme="1"/>
      <name val="Arial"/>
      <family val="2"/>
      <charset val="-18"/>
    </font>
    <font>
      <vertAlign val="superscript"/>
      <sz val="8"/>
      <color theme="1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28" fillId="0" borderId="0" applyNumberFormat="0" applyFill="0" applyBorder="0" applyAlignment="0" applyProtection="0">
      <alignment/>
    </xf>
    <xf numFmtId="0" fontId="4" fillId="0" borderId="0">
      <alignment/>
      <protection/>
    </xf>
    <xf numFmtId="0" fontId="4" fillId="0" borderId="0">
      <alignment/>
      <protection/>
    </xf>
    <xf numFmtId="0" fontId="28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7" fillId="0" borderId="0">
      <alignment/>
      <protection/>
    </xf>
    <xf numFmtId="0" fontId="50" fillId="2" borderId="0" applyNumberFormat="0" applyBorder="0" applyAlignment="0" applyProtection="0">
      <alignment/>
    </xf>
  </cellStyleXfs>
  <cellXfs count="710">
    <xf numFmtId="0" fontId="0" fillId="0" borderId="0" xfId="0">
      <alignment/>
    </xf>
    <xf numFmtId="0" fontId="0" fillId="3" borderId="0" xfId="0" applyFill="1">
      <alignment/>
    </xf>
    <xf numFmtId="0" fontId="4" fillId="3" borderId="0" xfId="0" applyFont="1" applyFill="1">
      <alignment/>
    </xf>
    <xf numFmtId="0" fontId="5" fillId="3" borderId="0" xfId="0" applyFont="1" applyFill="1">
      <alignment/>
    </xf>
    <xf numFmtId="0" fontId="2" fillId="3" borderId="0" xfId="0" applyFont="1" applyFill="1">
      <alignment/>
    </xf>
    <xf numFmtId="0" fontId="0" fillId="4" borderId="0" xfId="0" applyFill="1">
      <alignment/>
    </xf>
    <xf numFmtId="0" fontId="0" fillId="5" borderId="0" xfId="0" applyFill="1">
      <alignment/>
    </xf>
    <xf numFmtId="0" fontId="4" fillId="3" borderId="0" xfId="0" applyFont="1" applyFill="1" applyProtection="1">
      <alignment/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4" borderId="0" xfId="0" applyFont="1" applyFill="1">
      <alignment/>
    </xf>
    <xf numFmtId="0" fontId="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8" fillId="9" borderId="6" xfId="11" applyFill="1" applyBorder="1" applyAlignment="1" applyProtection="1">
      <alignment vertical="center"/>
      <protection locked="0"/>
    </xf>
    <xf numFmtId="0" fontId="29" fillId="0" borderId="0" xfId="0" applyFont="1">
      <alignment/>
    </xf>
    <xf numFmtId="49" fontId="0" fillId="0" borderId="0" xfId="0" applyNumberFormat="1">
      <alignment/>
    </xf>
    <xf numFmtId="0" fontId="30" fillId="0" borderId="0" xfId="0" applyFont="1">
      <alignment/>
    </xf>
    <xf numFmtId="0" fontId="29" fillId="0" borderId="0" xfId="0" applyFont="1">
      <alignment/>
    </xf>
    <xf numFmtId="0" fontId="30" fillId="0" borderId="0" xfId="0" applyFont="1">
      <alignment/>
    </xf>
    <xf numFmtId="0" fontId="4" fillId="0" borderId="0" xfId="12">
      <alignment/>
      <protection/>
    </xf>
    <xf numFmtId="0" fontId="4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4" fillId="0" borderId="10" xfId="12" applyBorder="1" applyAlignment="1">
      <alignment horizontal="center" vertical="center"/>
      <protection/>
    </xf>
    <xf numFmtId="0" fontId="4" fillId="0" borderId="11" xfId="12" applyBorder="1" applyAlignment="1">
      <alignment horizontal="center" vertical="center"/>
      <protection/>
    </xf>
    <xf numFmtId="0" fontId="4" fillId="0" borderId="12" xfId="12" applyBorder="1" applyAlignment="1">
      <alignment horizontal="center" vertical="center"/>
      <protection/>
    </xf>
    <xf numFmtId="0" fontId="4" fillId="0" borderId="13" xfId="12" applyBorder="1" applyAlignment="1">
      <alignment horizontal="center" vertical="center"/>
      <protection/>
    </xf>
    <xf numFmtId="0" fontId="4" fillId="0" borderId="14" xfId="12" applyBorder="1" applyAlignment="1">
      <alignment horizontal="center" vertical="center"/>
      <protection/>
    </xf>
    <xf numFmtId="0" fontId="4" fillId="0" borderId="15" xfId="12" applyBorder="1">
      <alignment/>
      <protection/>
    </xf>
    <xf numFmtId="0" fontId="0" fillId="0" borderId="16" xfId="0" applyBorder="1">
      <alignment/>
    </xf>
    <xf numFmtId="0" fontId="0" fillId="0" borderId="10" xfId="0" applyFont="1" applyBorder="1">
      <alignment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>
      <alignment/>
    </xf>
    <xf numFmtId="0" fontId="4" fillId="0" borderId="17" xfId="12" applyBorder="1">
      <alignment/>
      <protection/>
    </xf>
    <xf numFmtId="0" fontId="4" fillId="0" borderId="18" xfId="12" applyBorder="1" applyAlignment="1">
      <alignment horizontal="center" vertical="center"/>
      <protection/>
    </xf>
    <xf numFmtId="0" fontId="4" fillId="0" borderId="17" xfId="12" applyBorder="1" applyAlignment="1">
      <alignment horizontal="center" vertical="center"/>
      <protection/>
    </xf>
    <xf numFmtId="0" fontId="31" fillId="3" borderId="19" xfId="12" applyFont="1" applyFill="1" applyBorder="1" applyAlignment="1">
      <alignment vertical="center" wrapText="1"/>
      <protection/>
    </xf>
    <xf numFmtId="0" fontId="31" fillId="3" borderId="18" xfId="12" applyFont="1" applyFill="1" applyBorder="1" applyAlignment="1">
      <alignment horizontal="center" vertical="center" wrapText="1"/>
      <protection/>
    </xf>
    <xf numFmtId="0" fontId="4" fillId="0" borderId="19" xfId="12" applyBorder="1">
      <alignment/>
      <protection/>
    </xf>
    <xf numFmtId="0" fontId="4" fillId="0" borderId="20" xfId="12" applyBorder="1">
      <alignment/>
      <protection/>
    </xf>
    <xf numFmtId="1" fontId="4" fillId="0" borderId="21" xfId="13" applyNumberFormat="1" applyBorder="1" applyAlignment="1">
      <alignment horizontal="left"/>
      <protection/>
    </xf>
    <xf numFmtId="49" fontId="4" fillId="0" borderId="0" xfId="13" applyNumberFormat="1" applyAlignment="1">
      <alignment horizontal="center"/>
      <protection/>
    </xf>
    <xf numFmtId="0" fontId="0" fillId="0" borderId="22" xfId="0" applyBorder="1">
      <alignment/>
    </xf>
    <xf numFmtId="49" fontId="0" fillId="0" borderId="3" xfId="0" applyNumberFormat="1" applyBorder="1">
      <alignment/>
    </xf>
    <xf numFmtId="49" fontId="32" fillId="0" borderId="23" xfId="0" applyNumberFormat="1" applyFont="1" applyBorder="1" applyAlignment="1">
      <alignment horizontal="center" vertical="center"/>
    </xf>
    <xf numFmtId="0" fontId="0" fillId="0" borderId="21" xfId="0" applyBorder="1">
      <alignment/>
    </xf>
    <xf numFmtId="0" fontId="4" fillId="0" borderId="1" xfId="12" applyBorder="1">
      <alignment/>
      <protection/>
    </xf>
    <xf numFmtId="0" fontId="4" fillId="0" borderId="24" xfId="12" applyBorder="1" applyAlignment="1">
      <alignment horizontal="center" vertical="center"/>
      <protection/>
    </xf>
    <xf numFmtId="0" fontId="31" fillId="3" borderId="3" xfId="12" applyFont="1" applyFill="1" applyBorder="1" applyAlignment="1">
      <alignment vertical="center" wrapText="1"/>
      <protection/>
    </xf>
    <xf numFmtId="0" fontId="31" fillId="3" borderId="24" xfId="12" applyFont="1" applyFill="1" applyBorder="1" applyAlignment="1">
      <alignment horizontal="center" vertical="center" wrapText="1"/>
      <protection/>
    </xf>
    <xf numFmtId="0" fontId="4" fillId="0" borderId="3" xfId="12" applyBorder="1">
      <alignment/>
      <protection/>
    </xf>
    <xf numFmtId="0" fontId="4" fillId="0" borderId="25" xfId="12" applyBorder="1">
      <alignment/>
      <protection/>
    </xf>
    <xf numFmtId="0" fontId="4" fillId="0" borderId="26" xfId="13" applyBorder="1" applyAlignment="1">
      <alignment horizontal="left"/>
      <protection/>
    </xf>
    <xf numFmtId="1" fontId="4" fillId="0" borderId="26" xfId="13" applyNumberFormat="1" applyBorder="1" applyAlignment="1">
      <alignment horizontal="left"/>
      <protection/>
    </xf>
    <xf numFmtId="0" fontId="4" fillId="0" borderId="2" xfId="12" applyBorder="1">
      <alignment/>
      <protection/>
    </xf>
    <xf numFmtId="0" fontId="4" fillId="0" borderId="27" xfId="12" applyBorder="1" applyAlignment="1">
      <alignment horizontal="center" vertical="center"/>
      <protection/>
    </xf>
    <xf numFmtId="1" fontId="4" fillId="0" borderId="26" xfId="13" applyNumberFormat="1" applyBorder="1" applyAlignment="1">
      <alignment horizontal="left" vertical="top" wrapText="1"/>
      <protection/>
    </xf>
    <xf numFmtId="49" fontId="4" fillId="0" borderId="0" xfId="13" applyNumberFormat="1" applyAlignment="1">
      <alignment horizontal="center" vertical="top"/>
      <protection/>
    </xf>
    <xf numFmtId="49" fontId="33" fillId="0" borderId="23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left"/>
    </xf>
    <xf numFmtId="49" fontId="34" fillId="0" borderId="0" xfId="0" applyNumberFormat="1" applyFont="1" applyAlignment="1">
      <alignment horizontal="center"/>
    </xf>
    <xf numFmtId="0" fontId="31" fillId="3" borderId="28" xfId="12" applyFont="1" applyFill="1" applyBorder="1" applyAlignment="1">
      <alignment vertical="center" wrapText="1"/>
      <protection/>
    </xf>
    <xf numFmtId="0" fontId="31" fillId="3" borderId="27" xfId="12" applyFont="1" applyFill="1" applyBorder="1" applyAlignment="1">
      <alignment horizontal="center" vertical="center" wrapText="1"/>
      <protection/>
    </xf>
    <xf numFmtId="0" fontId="4" fillId="0" borderId="28" xfId="12" applyBorder="1">
      <alignment/>
      <protection/>
    </xf>
    <xf numFmtId="0" fontId="4" fillId="0" borderId="29" xfId="12" applyBorder="1">
      <alignment/>
      <protection/>
    </xf>
    <xf numFmtId="1" fontId="4" fillId="0" borderId="30" xfId="13" applyNumberFormat="1" applyBorder="1" applyAlignment="1">
      <alignment horizontal="left"/>
      <protection/>
    </xf>
    <xf numFmtId="49" fontId="0" fillId="0" borderId="28" xfId="0" applyNumberFormat="1" applyBorder="1">
      <alignment/>
    </xf>
    <xf numFmtId="49" fontId="33" fillId="0" borderId="31" xfId="0" applyNumberFormat="1" applyFont="1" applyBorder="1" applyAlignment="1">
      <alignment horizontal="center" vertical="center"/>
    </xf>
    <xf numFmtId="0" fontId="0" fillId="0" borderId="30" xfId="0" applyBorder="1">
      <alignment/>
    </xf>
    <xf numFmtId="0" fontId="2" fillId="0" borderId="0" xfId="0" applyFont="1">
      <alignment/>
    </xf>
    <xf numFmtId="49" fontId="0" fillId="0" borderId="0" xfId="0" applyNumberFormat="1" applyFont="1">
      <alignment/>
    </xf>
    <xf numFmtId="14" fontId="0" fillId="0" borderId="0" xfId="0" applyNumberFormat="1" applyFont="1">
      <alignment/>
    </xf>
    <xf numFmtId="0" fontId="0" fillId="10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35" fillId="0" borderId="0" xfId="0" applyFont="1">
      <alignment/>
    </xf>
    <xf numFmtId="0" fontId="0" fillId="10" borderId="0" xfId="0" applyFont="1" applyFill="1">
      <alignment/>
    </xf>
    <xf numFmtId="3" fontId="0" fillId="0" borderId="0" xfId="0" applyNumberFormat="1" applyFont="1">
      <alignment/>
    </xf>
    <xf numFmtId="1" fontId="0" fillId="0" borderId="0" xfId="0" applyNumberFormat="1">
      <alignment/>
    </xf>
    <xf numFmtId="0" fontId="36" fillId="0" borderId="0" xfId="0" applyFont="1">
      <alignment/>
    </xf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5" fillId="0" borderId="0" xfId="0" applyNumberFormat="1" applyFont="1">
      <alignment/>
    </xf>
    <xf numFmtId="0" fontId="0" fillId="12" borderId="0" xfId="0" applyFill="1">
      <alignment/>
    </xf>
    <xf numFmtId="0" fontId="0" fillId="0" borderId="32" xfId="0" applyBorder="1">
      <alignment/>
    </xf>
    <xf numFmtId="0" fontId="0" fillId="0" borderId="0" xfId="0" applyFont="1" quotePrefix="1">
      <alignment/>
    </xf>
    <xf numFmtId="0" fontId="32" fillId="13" borderId="0" xfId="16" applyFont="1" applyFill="1">
      <alignment/>
      <protection/>
    </xf>
    <xf numFmtId="0" fontId="32" fillId="13" borderId="0" xfId="16" applyFont="1" applyFill="1" applyAlignment="1">
      <alignment wrapText="1"/>
      <protection/>
    </xf>
    <xf numFmtId="0" fontId="32" fillId="14" borderId="33" xfId="16" applyFont="1" applyFill="1" applyBorder="1" applyAlignment="1">
      <alignment horizontal="center" vertical="center"/>
      <protection/>
    </xf>
    <xf numFmtId="0" fontId="32" fillId="14" borderId="34" xfId="16" applyFont="1" applyFill="1" applyBorder="1" applyAlignment="1">
      <alignment horizontal="center" vertical="center"/>
      <protection/>
    </xf>
    <xf numFmtId="0" fontId="32" fillId="14" borderId="35" xfId="16" applyFont="1" applyFill="1" applyBorder="1" applyAlignment="1">
      <alignment horizontal="center" vertical="center" wrapText="1"/>
      <protection/>
    </xf>
    <xf numFmtId="0" fontId="32" fillId="13" borderId="0" xfId="16" applyFont="1" applyFill="1" applyAlignment="1">
      <alignment horizontal="center" vertical="center"/>
      <protection/>
    </xf>
    <xf numFmtId="49" fontId="40" fillId="14" borderId="25" xfId="16" applyNumberFormat="1" applyFont="1" applyFill="1" applyBorder="1" applyAlignment="1" applyProtection="1">
      <alignment horizontal="center" vertical="center"/>
      <protection locked="0"/>
    </xf>
    <xf numFmtId="49" fontId="40" fillId="14" borderId="29" xfId="16" applyNumberFormat="1" applyFont="1" applyFill="1" applyBorder="1" applyAlignment="1" applyProtection="1">
      <alignment horizontal="center" vertical="center"/>
      <protection locked="0"/>
    </xf>
    <xf numFmtId="0" fontId="32" fillId="14" borderId="0" xfId="16" applyFont="1" applyFill="1" applyAlignment="1">
      <alignment horizontal="right" vertical="center"/>
      <protection/>
    </xf>
    <xf numFmtId="14" fontId="40" fillId="14" borderId="0" xfId="16" applyNumberFormat="1" applyFont="1" applyFill="1" applyAlignment="1">
      <alignment horizontal="center" vertical="center"/>
      <protection/>
    </xf>
    <xf numFmtId="0" fontId="2" fillId="13" borderId="0" xfId="16" applyFont="1" applyFill="1">
      <alignment/>
      <protection/>
    </xf>
    <xf numFmtId="0" fontId="37" fillId="13" borderId="0" xfId="16" applyFill="1" applyAlignment="1">
      <alignment wrapText="1"/>
      <protection/>
    </xf>
    <xf numFmtId="0" fontId="37" fillId="13" borderId="0" xfId="16" applyFill="1">
      <alignment/>
      <protection/>
    </xf>
    <xf numFmtId="0" fontId="38" fillId="13" borderId="0" xfId="16" applyFont="1" applyFill="1" applyAlignment="1">
      <alignment vertical="center"/>
      <protection/>
    </xf>
    <xf numFmtId="0" fontId="32" fillId="14" borderId="0" xfId="16" applyFont="1" applyFill="1" applyAlignment="1">
      <alignment vertical="center"/>
      <protection/>
    </xf>
    <xf numFmtId="49" fontId="41" fillId="14" borderId="32" xfId="16" applyNumberFormat="1" applyFont="1" applyFill="1" applyBorder="1" applyAlignment="1">
      <alignment horizontal="center" vertical="center"/>
      <protection/>
    </xf>
    <xf numFmtId="49" fontId="41" fillId="14" borderId="0" xfId="16" applyNumberFormat="1" applyFont="1" applyFill="1" applyAlignment="1">
      <alignment vertical="center"/>
      <protection/>
    </xf>
    <xf numFmtId="49" fontId="40" fillId="14" borderId="0" xfId="16" applyNumberFormat="1" applyFont="1" applyFill="1" applyAlignment="1">
      <alignment vertical="center"/>
      <protection/>
    </xf>
    <xf numFmtId="0" fontId="37" fillId="14" borderId="0" xfId="16" applyFill="1">
      <alignment/>
      <protection/>
    </xf>
    <xf numFmtId="0" fontId="40" fillId="14" borderId="3" xfId="16" applyFont="1" applyFill="1" applyBorder="1" applyAlignment="1" applyProtection="1">
      <alignment horizontal="left" vertical="center" indent="1"/>
      <protection locked="0"/>
    </xf>
    <xf numFmtId="0" fontId="13" fillId="9" borderId="7" xfId="10" applyFill="1" applyBorder="1" applyAlignment="1" applyProtection="1">
      <alignment vertical="center"/>
      <protection locked="0"/>
    </xf>
    <xf numFmtId="0" fontId="40" fillId="14" borderId="36" xfId="16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>
      <alignment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>
      <alignment/>
    </xf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>
      <alignment/>
    </xf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>
      <alignment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>
      <alignment/>
    </xf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>
      <alignment/>
    </xf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46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2" fillId="14" borderId="0" xfId="16" applyFont="1" applyFill="1" applyAlignment="1">
      <alignment horizontal="left" vertical="center"/>
      <protection/>
    </xf>
    <xf numFmtId="0" fontId="32" fillId="14" borderId="34" xfId="16" applyFont="1" applyFill="1" applyBorder="1" applyAlignment="1">
      <alignment horizontal="center" vertical="center" wrapText="1"/>
      <protection/>
    </xf>
    <xf numFmtId="14" fontId="40" fillId="14" borderId="36" xfId="16" applyNumberFormat="1" applyFont="1" applyFill="1" applyBorder="1" applyAlignment="1" applyProtection="1">
      <alignment horizontal="center" vertical="center"/>
      <protection locked="0"/>
    </xf>
    <xf numFmtId="0" fontId="40" fillId="14" borderId="36" xfId="16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>
      <alignment/>
    </xf>
    <xf numFmtId="0" fontId="47" fillId="14" borderId="3" xfId="16" applyFont="1" applyFill="1" applyBorder="1" applyAlignment="1">
      <alignment horizontal="center" vertical="center"/>
      <protection/>
    </xf>
    <xf numFmtId="0" fontId="32" fillId="14" borderId="0" xfId="16" applyFont="1" applyFill="1" applyAlignment="1">
      <alignment horizontal="center" vertical="center" wrapText="1"/>
      <protection/>
    </xf>
    <xf numFmtId="0" fontId="40" fillId="14" borderId="48" xfId="16" applyFont="1" applyFill="1" applyBorder="1" applyAlignment="1">
      <alignment horizontal="center" vertical="center"/>
      <protection/>
    </xf>
    <xf numFmtId="0" fontId="48" fillId="14" borderId="39" xfId="15" applyFont="1" applyFill="1" applyBorder="1" applyAlignment="1">
      <alignment vertical="center"/>
      <protection/>
    </xf>
    <xf numFmtId="0" fontId="0" fillId="14" borderId="0" xfId="15" applyFill="1" applyAlignment="1">
      <alignment vertical="center"/>
      <protection/>
    </xf>
    <xf numFmtId="0" fontId="49" fillId="14" borderId="25" xfId="15" applyFont="1" applyFill="1" applyBorder="1" applyAlignment="1" applyProtection="1">
      <alignment horizontal="center" vertical="center"/>
      <protection locked="0"/>
    </xf>
    <xf numFmtId="0" fontId="41" fillId="14" borderId="0" xfId="16" applyFont="1" applyFill="1" applyAlignment="1">
      <alignment horizontal="center" vertical="center" wrapText="1"/>
      <protection/>
    </xf>
    <xf numFmtId="0" fontId="41" fillId="14" borderId="0" xfId="16" applyFont="1" applyFill="1" applyAlignment="1" applyProtection="1">
      <alignment horizontal="center" vertical="center" wrapText="1"/>
      <protection locked="0"/>
    </xf>
    <xf numFmtId="0" fontId="32" fillId="14" borderId="1" xfId="16" applyFont="1" applyFill="1" applyBorder="1" applyAlignment="1">
      <alignment horizontal="left" vertical="center" indent="1"/>
      <protection/>
    </xf>
    <xf numFmtId="0" fontId="40" fillId="14" borderId="23" xfId="16" applyFont="1" applyFill="1" applyBorder="1" applyAlignment="1" applyProtection="1">
      <alignment horizontal="left" vertical="center" indent="1"/>
      <protection locked="0"/>
    </xf>
    <xf numFmtId="0" fontId="40" fillId="14" borderId="3" xfId="16" applyFont="1" applyFill="1" applyBorder="1" applyAlignment="1" applyProtection="1">
      <alignment horizontal="center" vertical="center"/>
      <protection locked="0"/>
    </xf>
    <xf numFmtId="49" fontId="32" fillId="14" borderId="1" xfId="16" applyNumberFormat="1" applyFont="1" applyFill="1" applyBorder="1" applyAlignment="1">
      <alignment horizontal="left" vertical="center" indent="1"/>
      <protection/>
    </xf>
    <xf numFmtId="49" fontId="40" fillId="14" borderId="23" xfId="16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16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16" applyNumberFormat="1" applyFont="1" applyFill="1" applyBorder="1" applyAlignment="1" applyProtection="1">
      <alignment horizontal="center" vertical="center"/>
      <protection locked="0"/>
    </xf>
    <xf numFmtId="49" fontId="40" fillId="14" borderId="31" xfId="16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16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16" applyNumberFormat="1" applyFont="1" applyFill="1" applyBorder="1" applyAlignment="1" applyProtection="1">
      <alignment horizontal="center" vertical="center"/>
      <protection locked="0"/>
    </xf>
    <xf numFmtId="0" fontId="44" fillId="2" borderId="44" xfId="17" applyFont="1" applyBorder="1" applyAlignment="1">
      <alignment/>
    </xf>
    <xf numFmtId="0" fontId="44" fillId="2" borderId="52" xfId="17" applyFont="1" applyBorder="1" applyAlignment="1" applyProtection="1">
      <alignment horizontal="center"/>
      <protection/>
    </xf>
    <xf numFmtId="0" fontId="44" fillId="2" borderId="53" xfId="17" applyFont="1" applyBorder="1" applyAlignment="1">
      <alignment horizontal="center"/>
    </xf>
    <xf numFmtId="0" fontId="44" fillId="2" borderId="34" xfId="17" applyFont="1" applyBorder="1" applyAlignment="1">
      <alignment horizontal="center"/>
    </xf>
    <xf numFmtId="0" fontId="44" fillId="2" borderId="35" xfId="17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/>
    </xf>
    <xf numFmtId="0" fontId="9" fillId="15" borderId="51" xfId="0" applyFont="1" applyFill="1" applyBorder="1" applyAlignment="1">
      <alignment vertical="center"/>
    </xf>
    <xf numFmtId="0" fontId="0" fillId="6" borderId="0" xfId="15" applyFill="1">
      <alignment/>
      <protection/>
    </xf>
    <xf numFmtId="0" fontId="0" fillId="3" borderId="0" xfId="15" applyFill="1">
      <alignment/>
      <protection/>
    </xf>
    <xf numFmtId="0" fontId="18" fillId="3" borderId="0" xfId="15" applyFont="1" applyFill="1">
      <alignment/>
      <protection/>
    </xf>
    <xf numFmtId="0" fontId="0" fillId="3" borderId="0" xfId="15" applyFill="1" applyAlignment="1">
      <alignment vertical="top" wrapText="1"/>
      <protection/>
    </xf>
    <xf numFmtId="0" fontId="0" fillId="3" borderId="0" xfId="15" applyFill="1" applyProtection="1">
      <alignment/>
      <protection locked="0"/>
    </xf>
    <xf numFmtId="0" fontId="0" fillId="0" borderId="0" xfId="15">
      <alignment/>
      <protection/>
    </xf>
    <xf numFmtId="0" fontId="55" fillId="5" borderId="0" xfId="0" applyFont="1" applyFill="1">
      <alignment/>
    </xf>
    <xf numFmtId="0" fontId="17" fillId="6" borderId="0" xfId="15" applyFont="1" applyFill="1" applyAlignment="1">
      <alignment horizontal="left" wrapText="1"/>
      <protection/>
    </xf>
    <xf numFmtId="0" fontId="21" fillId="3" borderId="0" xfId="15" applyFont="1" applyFill="1" applyAlignment="1">
      <alignment vertical="center"/>
      <protection/>
    </xf>
    <xf numFmtId="0" fontId="0" fillId="3" borderId="0" xfId="15" applyFill="1" applyAlignment="1">
      <alignment vertical="top" wrapText="1"/>
      <protection/>
    </xf>
    <xf numFmtId="0" fontId="16" fillId="6" borderId="0" xfId="15" applyFont="1" applyFill="1" applyAlignment="1">
      <alignment horizontal="center" wrapText="1"/>
      <protection/>
    </xf>
    <xf numFmtId="0" fontId="51" fillId="6" borderId="0" xfId="15" applyFont="1" applyFill="1" applyAlignment="1">
      <alignment horizontal="center"/>
      <protection/>
    </xf>
    <xf numFmtId="0" fontId="12" fillId="6" borderId="0" xfId="15" applyFont="1" applyFill="1" applyAlignment="1">
      <alignment horizontal="center" vertical="center" wrapText="1"/>
      <protection/>
    </xf>
    <xf numFmtId="0" fontId="8" fillId="6" borderId="0" xfId="15" applyFont="1" applyFill="1" applyAlignment="1">
      <alignment horizontal="center"/>
      <protection/>
    </xf>
    <xf numFmtId="0" fontId="12" fillId="6" borderId="0" xfId="15" applyFont="1" applyFill="1" applyAlignment="1">
      <alignment horizontal="left" vertical="center" wrapText="1"/>
      <protection/>
    </xf>
    <xf numFmtId="0" fontId="25" fillId="0" borderId="0" xfId="15" applyFont="1" applyAlignment="1">
      <alignment horizontal="left" vertical="center" wrapText="1"/>
      <protection/>
    </xf>
    <xf numFmtId="0" fontId="45" fillId="6" borderId="0" xfId="15" applyFont="1" applyFill="1" applyAlignment="1">
      <alignment horizontal="left" vertical="center" wrapText="1"/>
      <protection/>
    </xf>
    <xf numFmtId="0" fontId="8" fillId="6" borderId="0" xfId="15" applyFont="1" applyFill="1" applyAlignment="1">
      <alignment horizontal="center" wrapText="1"/>
      <protection/>
    </xf>
    <xf numFmtId="0" fontId="54" fillId="6" borderId="0" xfId="15" applyFont="1" applyFill="1" applyAlignment="1">
      <alignment horizontal="left" vertical="center" wrapText="1"/>
      <protection/>
    </xf>
    <xf numFmtId="0" fontId="25" fillId="6" borderId="0" xfId="15" applyFont="1" applyFill="1" applyAlignment="1">
      <alignment horizontal="left" wrapText="1" shrinkToFit="1"/>
      <protection/>
    </xf>
    <xf numFmtId="0" fontId="25" fillId="6" borderId="0" xfId="15" applyFont="1" applyFill="1" applyAlignment="1">
      <alignment horizontal="left" vertical="center" wrapText="1"/>
      <protection/>
    </xf>
    <xf numFmtId="0" fontId="25" fillId="6" borderId="0" xfId="15" applyFont="1" applyFill="1" applyAlignment="1">
      <alignment horizontal="left" vertical="center" wrapText="1" shrinkToFit="1"/>
      <protection/>
    </xf>
    <xf numFmtId="0" fontId="10" fillId="6" borderId="0" xfId="15" applyFont="1" applyFill="1" applyAlignment="1">
      <alignment horizontal="center" wrapText="1"/>
      <protection/>
    </xf>
    <xf numFmtId="0" fontId="12" fillId="6" borderId="0" xfId="15" applyFont="1" applyFill="1" applyAlignment="1">
      <alignment horizontal="center" wrapText="1"/>
      <protection/>
    </xf>
    <xf numFmtId="0" fontId="53" fillId="8" borderId="0" xfId="15" applyFont="1" applyFill="1" applyAlignment="1">
      <alignment horizontal="center" wrapText="1"/>
      <protection/>
    </xf>
    <xf numFmtId="0" fontId="0" fillId="17" borderId="0" xfId="0" applyFont="1" applyFill="1">
      <alignment/>
    </xf>
    <xf numFmtId="0" fontId="0" fillId="0" borderId="0" xfId="0">
      <alignment/>
    </xf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3" fillId="5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0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1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49" fontId="0" fillId="14" borderId="62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2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2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7" fillId="14" borderId="64" xfId="0" applyFont="1" applyFill="1" applyBorder="1">
      <alignment/>
    </xf>
    <xf numFmtId="0" fontId="0" fillId="0" borderId="32" xfId="0" applyBorder="1">
      <alignment/>
    </xf>
    <xf numFmtId="0" fontId="0" fillId="0" borderId="65" xfId="0" applyBorder="1">
      <alignment/>
    </xf>
    <xf numFmtId="0" fontId="6" fillId="14" borderId="66" xfId="0" applyFont="1" applyFill="1" applyBorder="1">
      <alignment/>
    </xf>
    <xf numFmtId="0" fontId="0" fillId="0" borderId="67" xfId="0" applyBorder="1">
      <alignment/>
    </xf>
    <xf numFmtId="0" fontId="5" fillId="14" borderId="68" xfId="0" applyFont="1" applyFill="1" applyBorder="1">
      <alignment/>
    </xf>
    <xf numFmtId="0" fontId="0" fillId="0" borderId="69" xfId="0" applyBorder="1">
      <alignment/>
    </xf>
    <xf numFmtId="0" fontId="7" fillId="14" borderId="47" xfId="0" applyFont="1" applyFill="1" applyBorder="1">
      <alignment/>
    </xf>
    <xf numFmtId="0" fontId="0" fillId="0" borderId="62" xfId="0" applyBorder="1">
      <alignment/>
    </xf>
    <xf numFmtId="0" fontId="0" fillId="0" borderId="70" xfId="0" applyBorder="1">
      <alignment/>
    </xf>
    <xf numFmtId="0" fontId="7" fillId="14" borderId="71" xfId="0" applyFont="1" applyFill="1" applyBorder="1" applyAlignment="1">
      <alignment horizontal="left" vertical="center"/>
    </xf>
    <xf numFmtId="0" fontId="0" fillId="0" borderId="37" xfId="0" applyBorder="1">
      <alignment/>
    </xf>
    <xf numFmtId="0" fontId="0" fillId="0" borderId="72" xfId="0" applyBorder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18" borderId="64" xfId="0" applyFont="1" applyFill="1" applyBorder="1">
      <alignment/>
    </xf>
    <xf numFmtId="0" fontId="7" fillId="14" borderId="67" xfId="0" applyFont="1" applyFill="1" applyBorder="1" applyAlignment="1">
      <alignment horizontal="right"/>
    </xf>
    <xf numFmtId="0" fontId="7" fillId="14" borderId="73" xfId="0" applyFont="1" applyFill="1" applyBorder="1" applyAlignment="1">
      <alignment horizontal="right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10" applyFont="1" applyFill="1" applyBorder="1" applyAlignment="1" applyProtection="1">
      <alignment horizontal="left" vertical="center"/>
      <protection/>
    </xf>
    <xf numFmtId="0" fontId="0" fillId="3" borderId="62" xfId="10" applyFont="1" applyFill="1" applyBorder="1" applyAlignment="1" applyProtection="1">
      <alignment horizontal="left" vertical="center"/>
      <protection/>
    </xf>
    <xf numFmtId="0" fontId="4" fillId="3" borderId="62" xfId="0" applyFont="1" applyFill="1" applyBorder="1" applyAlignment="1">
      <alignment horizontal="left" vertical="center"/>
    </xf>
    <xf numFmtId="0" fontId="0" fillId="5" borderId="62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7" fillId="6" borderId="6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7" fillId="6" borderId="62" xfId="0" applyFont="1" applyFill="1" applyBorder="1" applyAlignment="1">
      <alignment horizontal="left" vertical="center"/>
    </xf>
    <xf numFmtId="0" fontId="7" fillId="15" borderId="74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6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6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Font="1" applyFill="1">
      <alignment/>
    </xf>
    <xf numFmtId="0" fontId="9" fillId="0" borderId="0" xfId="0" applyFont="1">
      <alignment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2" xfId="0" applyNumberFormat="1" applyFont="1" applyFill="1" applyBorder="1" applyAlignment="1" applyProtection="1">
      <alignment horizontal="left" vertical="center"/>
      <protection locked="0"/>
    </xf>
    <xf numFmtId="49" fontId="4" fillId="14" borderId="70" xfId="0" applyNumberFormat="1" applyFont="1" applyFill="1" applyBorder="1" applyAlignment="1" applyProtection="1">
      <alignment horizontal="left" vertical="center"/>
      <protection locked="0"/>
    </xf>
    <xf numFmtId="0" fontId="5" fillId="15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7" xfId="0" applyFont="1" applyFill="1" applyBorder="1" applyAlignment="1" applyProtection="1">
      <alignment horizontal="center" wrapText="1"/>
      <protection locked="0"/>
    </xf>
    <xf numFmtId="1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78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2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6" xfId="0" applyNumberFormat="1" applyFont="1" applyFill="1" applyBorder="1" applyAlignment="1">
      <alignment horizontal="center" vertical="center"/>
    </xf>
    <xf numFmtId="49" fontId="5" fillId="14" borderId="67" xfId="0" applyNumberFormat="1" applyFont="1" applyFill="1" applyBorder="1" applyAlignment="1">
      <alignment horizontal="center" vertical="center"/>
    </xf>
    <xf numFmtId="49" fontId="5" fillId="14" borderId="69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2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2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6" borderId="0" xfId="0" applyFont="1" applyFill="1" applyAlignment="1">
      <alignment horizontal="left"/>
    </xf>
    <xf numFmtId="0" fontId="0" fillId="0" borderId="63" xfId="0" applyBorder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2" xfId="0" applyBorder="1" applyProtection="1">
      <alignment/>
      <protection locked="0"/>
    </xf>
    <xf numFmtId="0" fontId="0" fillId="0" borderId="23" xfId="0" applyBorder="1" applyProtection="1">
      <alignment/>
      <protection locked="0"/>
    </xf>
    <xf numFmtId="49" fontId="7" fillId="15" borderId="11" xfId="0" applyNumberFormat="1" applyFont="1" applyFill="1" applyBorder="1" applyAlignment="1">
      <alignment horizontal="center" vertical="center" wrapText="1"/>
    </xf>
    <xf numFmtId="49" fontId="7" fillId="14" borderId="67" xfId="0" applyNumberFormat="1" applyFont="1" applyFill="1" applyBorder="1" applyAlignment="1">
      <alignment horizontal="center" wrapText="1"/>
    </xf>
    <xf numFmtId="49" fontId="7" fillId="14" borderId="69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6" fillId="14" borderId="66" xfId="0" applyNumberFormat="1" applyFont="1" applyFill="1" applyBorder="1" applyAlignment="1">
      <alignment horizontal="left" vertical="center"/>
    </xf>
    <xf numFmtId="0" fontId="0" fillId="0" borderId="67" xfId="0" applyBorder="1" applyAlignment="1">
      <alignment vertical="center"/>
    </xf>
    <xf numFmtId="49" fontId="7" fillId="14" borderId="64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71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62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>
      <alignment horizontal="left" vertical="center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13" fillId="5" borderId="0" xfId="10" applyFill="1" applyAlignment="1" applyProtection="1">
      <alignment/>
      <protection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47" xfId="0" applyFont="1" applyFill="1" applyBorder="1" applyAlignment="1">
      <alignment horizontal="left" vertical="center" wrapText="1"/>
    </xf>
    <xf numFmtId="0" fontId="7" fillId="6" borderId="6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6" fillId="6" borderId="0" xfId="0" applyFont="1" applyFill="1">
      <alignment/>
    </xf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0" fillId="0" borderId="51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0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60" xfId="0" applyNumberFormat="1" applyFont="1" applyBorder="1" applyAlignment="1">
      <alignment horizontal="center" vertical="center"/>
    </xf>
    <xf numFmtId="3" fontId="0" fillId="0" borderId="61" xfId="0" applyNumberFormat="1" applyFont="1" applyBorder="1" applyAlignment="1">
      <alignment horizontal="center" vertical="center"/>
    </xf>
    <xf numFmtId="0" fontId="6" fillId="6" borderId="11" xfId="0" applyFont="1" applyFill="1" applyBorder="1">
      <alignment/>
    </xf>
    <xf numFmtId="0" fontId="0" fillId="0" borderId="11" xfId="0" applyBorder="1">
      <alignment/>
    </xf>
    <xf numFmtId="3" fontId="0" fillId="0" borderId="28" xfId="0" applyNumberFormat="1" applyFont="1" applyBorder="1" applyAlignment="1">
      <alignment horizontal="center" vertical="center"/>
    </xf>
    <xf numFmtId="3" fontId="0" fillId="0" borderId="61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60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0" fontId="7" fillId="15" borderId="60" xfId="0" applyFont="1" applyFill="1" applyBorder="1" applyAlignment="1">
      <alignment horizontal="left" vertical="center"/>
    </xf>
    <xf numFmtId="0" fontId="6" fillId="6" borderId="67" xfId="0" applyFont="1" applyFill="1" applyBorder="1">
      <alignment/>
    </xf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0" fontId="9" fillId="15" borderId="62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0" borderId="70" xfId="0" applyNumberFormat="1" applyFont="1" applyBorder="1" applyAlignment="1">
      <alignment vertical="center"/>
    </xf>
    <xf numFmtId="0" fontId="9" fillId="15" borderId="62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2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81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81" xfId="0" applyFont="1" applyFill="1" applyBorder="1" applyAlignment="1">
      <alignment horizontal="left" vertical="center" wrapText="1"/>
    </xf>
    <xf numFmtId="0" fontId="9" fillId="15" borderId="60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79" xfId="0" applyNumberFormat="1" applyFont="1" applyBorder="1" applyAlignment="1" applyProtection="1">
      <alignment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70" xfId="0" applyNumberFormat="1" applyFont="1" applyBorder="1" applyAlignment="1" applyProtection="1">
      <alignment vertical="center"/>
      <protection locked="0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82" xfId="0" applyNumberFormat="1" applyFont="1" applyBorder="1" applyAlignment="1" applyProtection="1">
      <alignment horizontal="center" vertical="center"/>
      <protection locked="0"/>
    </xf>
    <xf numFmtId="3" fontId="0" fillId="0" borderId="29" xfId="0" applyNumberFormat="1" applyFont="1" applyBorder="1" applyAlignment="1">
      <alignment horizontal="center" vertical="center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7" fillId="6" borderId="67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6" borderId="68" xfId="0" applyFont="1" applyFill="1" applyBorder="1" applyAlignment="1">
      <alignment horizontal="center" vertical="center"/>
    </xf>
    <xf numFmtId="0" fontId="7" fillId="6" borderId="7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83" xfId="0" applyFont="1" applyFill="1" applyBorder="1" applyAlignment="1">
      <alignment horizontal="center" vertical="center"/>
    </xf>
    <xf numFmtId="0" fontId="7" fillId="15" borderId="84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5" xfId="0" applyNumberFormat="1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/>
    </xf>
    <xf numFmtId="3" fontId="0" fillId="0" borderId="87" xfId="0" applyNumberFormat="1" applyFont="1" applyBorder="1" applyAlignment="1">
      <alignment horizontal="center" vertical="center"/>
    </xf>
    <xf numFmtId="0" fontId="7" fillId="6" borderId="75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5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2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3" fontId="0" fillId="14" borderId="28" xfId="0" applyNumberFormat="1" applyFont="1" applyFill="1" applyBorder="1" applyAlignment="1">
      <alignment horizontal="center" vertical="center"/>
    </xf>
    <xf numFmtId="0" fontId="32" fillId="14" borderId="45" xfId="16" applyFont="1" applyFill="1" applyBorder="1" applyAlignment="1">
      <alignment horizontal="left" vertical="center"/>
      <protection/>
    </xf>
    <xf numFmtId="0" fontId="32" fillId="14" borderId="60" xfId="16" applyFont="1" applyFill="1" applyBorder="1" applyAlignment="1">
      <alignment horizontal="left" vertical="center"/>
      <protection/>
    </xf>
    <xf numFmtId="0" fontId="0" fillId="0" borderId="60" xfId="15" applyBorder="1" applyAlignment="1">
      <alignment vertical="center"/>
      <protection/>
    </xf>
    <xf numFmtId="0" fontId="0" fillId="0" borderId="61" xfId="15" applyBorder="1" applyAlignment="1">
      <alignment vertical="center"/>
      <protection/>
    </xf>
    <xf numFmtId="0" fontId="32" fillId="14" borderId="0" xfId="16" applyFont="1" applyFill="1" applyAlignment="1">
      <alignment horizontal="center"/>
      <protection/>
    </xf>
    <xf numFmtId="0" fontId="38" fillId="14" borderId="0" xfId="16" applyFont="1" applyFill="1" applyAlignment="1">
      <alignment horizontal="center" vertical="center"/>
      <protection/>
    </xf>
    <xf numFmtId="0" fontId="39" fillId="14" borderId="0" xfId="16" applyFont="1" applyFill="1" applyAlignment="1">
      <alignment horizontal="center" vertical="center"/>
      <protection/>
    </xf>
    <xf numFmtId="0" fontId="32" fillId="14" borderId="0" xfId="16" applyFont="1" applyFill="1" applyAlignment="1">
      <alignment horizontal="left"/>
      <protection/>
    </xf>
    <xf numFmtId="0" fontId="32" fillId="14" borderId="66" xfId="16" applyFont="1" applyFill="1" applyBorder="1" applyAlignment="1">
      <alignment horizontal="left" vertical="center"/>
      <protection/>
    </xf>
    <xf numFmtId="0" fontId="32" fillId="14" borderId="67" xfId="16" applyFont="1" applyFill="1" applyBorder="1" applyAlignment="1">
      <alignment horizontal="left" vertical="center"/>
      <protection/>
    </xf>
    <xf numFmtId="0" fontId="0" fillId="0" borderId="67" xfId="15" applyBorder="1" applyAlignment="1">
      <alignment vertical="center"/>
      <protection/>
    </xf>
    <xf numFmtId="49" fontId="41" fillId="14" borderId="47" xfId="16" applyNumberFormat="1" applyFont="1" applyFill="1" applyBorder="1" applyAlignment="1" applyProtection="1">
      <alignment horizontal="left" vertical="center"/>
      <protection locked="0"/>
    </xf>
    <xf numFmtId="49" fontId="41" fillId="14" borderId="62" xfId="16" applyNumberFormat="1" applyFont="1" applyFill="1" applyBorder="1" applyAlignment="1" applyProtection="1">
      <alignment horizontal="left" vertical="center"/>
      <protection locked="0"/>
    </xf>
    <xf numFmtId="49" fontId="41" fillId="14" borderId="70" xfId="16" applyNumberFormat="1" applyFont="1" applyFill="1" applyBorder="1" applyAlignment="1" applyProtection="1">
      <alignment horizontal="left" vertical="center"/>
      <protection locked="0"/>
    </xf>
    <xf numFmtId="0" fontId="32" fillId="14" borderId="22" xfId="16" applyFont="1" applyFill="1" applyBorder="1" applyAlignment="1">
      <alignment horizontal="left" vertical="center"/>
      <protection/>
    </xf>
    <xf numFmtId="0" fontId="32" fillId="14" borderId="0" xfId="16" applyFont="1" applyFill="1" applyAlignment="1">
      <alignment horizontal="left" vertical="center"/>
      <protection/>
    </xf>
    <xf numFmtId="0" fontId="32" fillId="14" borderId="39" xfId="16" applyFont="1" applyFill="1" applyBorder="1" applyAlignment="1">
      <alignment horizontal="left" vertical="center"/>
      <protection/>
    </xf>
    <xf numFmtId="49" fontId="40" fillId="14" borderId="47" xfId="16" applyNumberFormat="1" applyFont="1" applyFill="1" applyBorder="1" applyAlignment="1" applyProtection="1">
      <alignment horizontal="left" vertical="center"/>
      <protection locked="0"/>
    </xf>
    <xf numFmtId="49" fontId="40" fillId="14" borderId="62" xfId="16" applyNumberFormat="1" applyFont="1" applyFill="1" applyBorder="1" applyAlignment="1" applyProtection="1">
      <alignment horizontal="left" vertical="center"/>
      <protection locked="0"/>
    </xf>
    <xf numFmtId="49" fontId="40" fillId="14" borderId="70" xfId="16" applyNumberFormat="1" applyFont="1" applyFill="1" applyBorder="1" applyAlignment="1" applyProtection="1">
      <alignment horizontal="left" vertical="center"/>
      <protection locked="0"/>
    </xf>
    <xf numFmtId="0" fontId="40" fillId="14" borderId="47" xfId="16" applyFont="1" applyFill="1" applyBorder="1" applyAlignment="1" applyProtection="1">
      <alignment horizontal="left" vertical="center"/>
      <protection locked="0"/>
    </xf>
    <xf numFmtId="0" fontId="40" fillId="14" borderId="62" xfId="16" applyFont="1" applyFill="1" applyBorder="1" applyAlignment="1" applyProtection="1">
      <alignment horizontal="left" vertical="center"/>
      <protection locked="0"/>
    </xf>
    <xf numFmtId="0" fontId="18" fillId="0" borderId="62" xfId="15" applyFont="1" applyBorder="1" applyAlignment="1" applyProtection="1">
      <alignment vertical="center"/>
      <protection locked="0"/>
    </xf>
    <xf numFmtId="0" fontId="18" fillId="0" borderId="70" xfId="15" applyFont="1" applyBorder="1" applyAlignment="1" applyProtection="1">
      <alignment vertical="center"/>
      <protection locked="0"/>
    </xf>
    <xf numFmtId="0" fontId="32" fillId="14" borderId="0" xfId="16" applyFont="1" applyFill="1" applyAlignment="1">
      <alignment horizontal="center" vertical="center"/>
      <protection/>
    </xf>
    <xf numFmtId="0" fontId="32" fillId="14" borderId="0" xfId="16" applyFont="1" applyFill="1" applyAlignment="1">
      <alignment horizontal="left" vertical="center" wrapText="1"/>
      <protection/>
    </xf>
    <xf numFmtId="0" fontId="0" fillId="0" borderId="0" xfId="15" applyAlignment="1">
      <alignment horizontal="left" vertical="center" wrapText="1"/>
      <protection/>
    </xf>
    <xf numFmtId="0" fontId="32" fillId="14" borderId="41" xfId="16" applyFont="1" applyFill="1" applyBorder="1" applyAlignment="1">
      <alignment horizontal="left" vertical="center" wrapText="1"/>
      <protection/>
    </xf>
    <xf numFmtId="0" fontId="0" fillId="0" borderId="41" xfId="15" applyBorder="1" applyAlignment="1">
      <alignment horizontal="left" vertical="center" wrapText="1"/>
      <protection/>
    </xf>
    <xf numFmtId="2" fontId="32" fillId="14" borderId="81" xfId="16" applyNumberFormat="1" applyFont="1" applyFill="1" applyBorder="1" applyAlignment="1">
      <alignment horizontal="left" vertical="center"/>
      <protection/>
    </xf>
    <xf numFmtId="2" fontId="32" fillId="14" borderId="79" xfId="16" applyNumberFormat="1" applyFont="1" applyFill="1" applyBorder="1" applyAlignment="1">
      <alignment horizontal="left" vertical="center"/>
      <protection/>
    </xf>
    <xf numFmtId="0" fontId="40" fillId="14" borderId="47" xfId="16" applyFont="1" applyFill="1" applyBorder="1" applyAlignment="1">
      <alignment horizontal="left" vertical="center"/>
      <protection/>
    </xf>
    <xf numFmtId="0" fontId="40" fillId="14" borderId="62" xfId="16" applyFont="1" applyFill="1" applyBorder="1" applyAlignment="1">
      <alignment horizontal="left" vertical="center"/>
      <protection/>
    </xf>
    <xf numFmtId="0" fontId="18" fillId="0" borderId="62" xfId="15" applyFont="1" applyBorder="1" applyAlignment="1">
      <alignment vertical="center"/>
      <protection/>
    </xf>
    <xf numFmtId="0" fontId="18" fillId="0" borderId="23" xfId="15" applyFont="1" applyBorder="1" applyAlignment="1">
      <alignment vertical="center"/>
      <protection/>
    </xf>
    <xf numFmtId="2" fontId="40" fillId="14" borderId="24" xfId="16" applyNumberFormat="1" applyFont="1" applyFill="1" applyBorder="1" applyAlignment="1">
      <alignment horizontal="left" vertical="center"/>
      <protection/>
    </xf>
    <xf numFmtId="0" fontId="0" fillId="0" borderId="70" xfId="15" applyBorder="1" applyAlignment="1">
      <alignment horizontal="left" vertical="center"/>
      <protection/>
    </xf>
    <xf numFmtId="0" fontId="32" fillId="14" borderId="71" xfId="16" applyFont="1" applyFill="1" applyBorder="1" applyAlignment="1">
      <alignment horizontal="left" vertical="center"/>
      <protection/>
    </xf>
    <xf numFmtId="0" fontId="32" fillId="14" borderId="37" xfId="16" applyFont="1" applyFill="1" applyBorder="1" applyAlignment="1">
      <alignment horizontal="left" vertical="center"/>
      <protection/>
    </xf>
    <xf numFmtId="0" fontId="0" fillId="0" borderId="37" xfId="15" applyBorder="1" applyAlignment="1">
      <alignment vertical="center"/>
      <protection/>
    </xf>
    <xf numFmtId="0" fontId="0" fillId="0" borderId="0" xfId="15" applyAlignment="1">
      <alignment vertical="center"/>
      <protection/>
    </xf>
    <xf numFmtId="0" fontId="0" fillId="0" borderId="39" xfId="15" applyBorder="1" applyAlignment="1">
      <alignment vertical="center"/>
      <protection/>
    </xf>
    <xf numFmtId="0" fontId="40" fillId="14" borderId="23" xfId="16" applyFont="1" applyFill="1" applyBorder="1" applyAlignment="1" applyProtection="1">
      <alignment horizontal="left" vertical="center"/>
      <protection locked="0"/>
    </xf>
    <xf numFmtId="0" fontId="40" fillId="14" borderId="24" xfId="16" applyFont="1" applyFill="1" applyBorder="1" applyAlignment="1" applyProtection="1">
      <alignment horizontal="left" vertical="center"/>
      <protection locked="0"/>
    </xf>
    <xf numFmtId="0" fontId="40" fillId="14" borderId="22" xfId="16" applyFont="1" applyFill="1" applyBorder="1" applyAlignment="1">
      <alignment horizontal="center" vertical="center"/>
      <protection/>
    </xf>
    <xf numFmtId="0" fontId="40" fillId="14" borderId="0" xfId="16" applyFont="1" applyFill="1" applyAlignment="1">
      <alignment horizontal="center" vertical="center"/>
      <protection/>
    </xf>
    <xf numFmtId="49" fontId="40" fillId="14" borderId="40" xfId="16" applyNumberFormat="1" applyFont="1" applyFill="1" applyBorder="1" applyAlignment="1">
      <alignment horizontal="left" vertical="center"/>
      <protection/>
    </xf>
    <xf numFmtId="49" fontId="40" fillId="14" borderId="41" xfId="16" applyNumberFormat="1" applyFont="1" applyFill="1" applyBorder="1" applyAlignment="1">
      <alignment horizontal="left" vertical="center"/>
      <protection/>
    </xf>
    <xf numFmtId="0" fontId="0" fillId="0" borderId="41" xfId="15" applyBorder="1" applyAlignment="1">
      <alignment vertical="center"/>
      <protection/>
    </xf>
    <xf numFmtId="0" fontId="0" fillId="0" borderId="42" xfId="15" applyBorder="1" applyAlignment="1">
      <alignment vertical="center"/>
      <protection/>
    </xf>
    <xf numFmtId="0" fontId="0" fillId="0" borderId="0" xfId="15" applyAlignment="1">
      <alignment vertical="center" wrapText="1"/>
      <protection/>
    </xf>
    <xf numFmtId="0" fontId="41" fillId="14" borderId="0" xfId="16" applyFont="1" applyFill="1" applyAlignment="1">
      <alignment horizontal="left" vertical="center"/>
      <protection/>
    </xf>
    <xf numFmtId="0" fontId="40" fillId="14" borderId="36" xfId="16" applyFont="1" applyFill="1" applyBorder="1" applyAlignment="1" applyProtection="1">
      <alignment horizontal="center" vertical="center"/>
      <protection locked="0"/>
    </xf>
    <xf numFmtId="49" fontId="40" fillId="14" borderId="24" xfId="16" applyNumberFormat="1" applyFont="1" applyFill="1" applyBorder="1" applyAlignment="1" applyProtection="1">
      <alignment horizontal="center" vertical="center"/>
      <protection locked="0"/>
    </xf>
    <xf numFmtId="49" fontId="40" fillId="14" borderId="23" xfId="16" applyNumberFormat="1" applyFont="1" applyFill="1" applyBorder="1" applyAlignment="1" applyProtection="1">
      <alignment horizontal="center" vertical="center"/>
      <protection locked="0"/>
    </xf>
    <xf numFmtId="165" fontId="40" fillId="14" borderId="24" xfId="16" applyNumberFormat="1" applyFont="1" applyFill="1" applyBorder="1" applyAlignment="1" applyProtection="1">
      <alignment horizontal="center" vertical="center"/>
      <protection locked="0"/>
    </xf>
    <xf numFmtId="165" fontId="40" fillId="14" borderId="23" xfId="16" applyNumberFormat="1" applyFont="1" applyFill="1" applyBorder="1" applyAlignment="1" applyProtection="1">
      <alignment horizontal="center" vertical="center"/>
      <protection locked="0"/>
    </xf>
    <xf numFmtId="14" fontId="40" fillId="14" borderId="24" xfId="16" applyNumberFormat="1" applyFont="1" applyFill="1" applyBorder="1" applyAlignment="1" applyProtection="1">
      <alignment horizontal="center" vertical="center"/>
      <protection locked="0"/>
    </xf>
    <xf numFmtId="14" fontId="40" fillId="14" borderId="23" xfId="16" applyNumberFormat="1" applyFont="1" applyFill="1" applyBorder="1" applyAlignment="1" applyProtection="1">
      <alignment horizontal="center" vertical="center"/>
      <protection locked="0"/>
    </xf>
    <xf numFmtId="0" fontId="42" fillId="18" borderId="0" xfId="16" applyFont="1" applyFill="1" applyAlignment="1">
      <alignment horizontal="justify" vertical="center" wrapText="1"/>
      <protection/>
    </xf>
    <xf numFmtId="0" fontId="42" fillId="14" borderId="74" xfId="16" applyFont="1" applyFill="1" applyBorder="1" applyAlignment="1" applyProtection="1">
      <alignment horizontal="center"/>
      <protection locked="0"/>
    </xf>
    <xf numFmtId="0" fontId="42" fillId="14" borderId="37" xfId="16" applyFont="1" applyFill="1" applyBorder="1" applyAlignment="1" applyProtection="1">
      <alignment horizontal="center"/>
      <protection locked="0"/>
    </xf>
    <xf numFmtId="0" fontId="42" fillId="14" borderId="75" xfId="16" applyFont="1" applyFill="1" applyBorder="1" applyAlignment="1" applyProtection="1">
      <alignment horizontal="center"/>
      <protection locked="0"/>
    </xf>
    <xf numFmtId="0" fontId="42" fillId="14" borderId="48" xfId="16" applyFont="1" applyFill="1" applyBorder="1" applyAlignment="1" applyProtection="1">
      <alignment horizontal="center"/>
      <protection locked="0"/>
    </xf>
    <xf numFmtId="0" fontId="42" fillId="14" borderId="0" xfId="16" applyFont="1" applyFill="1" applyAlignment="1" applyProtection="1">
      <alignment horizontal="center"/>
      <protection locked="0"/>
    </xf>
    <xf numFmtId="0" fontId="42" fillId="14" borderId="63" xfId="16" applyFont="1" applyFill="1" applyBorder="1" applyAlignment="1" applyProtection="1">
      <alignment horizontal="center"/>
      <protection locked="0"/>
    </xf>
    <xf numFmtId="0" fontId="42" fillId="14" borderId="18" xfId="16" applyFont="1" applyFill="1" applyBorder="1" applyAlignment="1" applyProtection="1">
      <alignment horizontal="center"/>
      <protection locked="0"/>
    </xf>
    <xf numFmtId="0" fontId="42" fillId="14" borderId="32" xfId="16" applyFont="1" applyFill="1" applyBorder="1" applyAlignment="1" applyProtection="1">
      <alignment horizontal="center"/>
      <protection locked="0"/>
    </xf>
    <xf numFmtId="0" fontId="42" fillId="14" borderId="76" xfId="16" applyFont="1" applyFill="1" applyBorder="1" applyAlignment="1" applyProtection="1">
      <alignment horizontal="center"/>
      <protection locked="0"/>
    </xf>
    <xf numFmtId="0" fontId="32" fillId="14" borderId="37" xfId="16" applyFont="1" applyFill="1" applyBorder="1" applyAlignment="1">
      <alignment horizontal="center"/>
      <protection/>
    </xf>
    <xf numFmtId="0" fontId="42" fillId="14" borderId="0" xfId="16" applyFont="1" applyFill="1" applyAlignment="1">
      <alignment horizontal="left"/>
      <protection/>
    </xf>
    <xf numFmtId="0" fontId="37" fillId="14" borderId="0" xfId="16" applyFill="1" applyAlignment="1">
      <alignment horizontal="center"/>
      <protection/>
    </xf>
    <xf numFmtId="0" fontId="41" fillId="14" borderId="0" xfId="16" applyFont="1" applyFill="1" applyAlignment="1">
      <alignment horizontal="center" vertical="center"/>
      <protection/>
    </xf>
    <xf numFmtId="0" fontId="40" fillId="14" borderId="0" xfId="16" applyFont="1" applyFill="1" applyAlignment="1" applyProtection="1">
      <alignment horizontal="center" vertical="center"/>
      <protection locked="0"/>
    </xf>
    <xf numFmtId="0" fontId="37" fillId="14" borderId="0" xfId="16" applyFill="1" applyAlignment="1">
      <alignment horizontal="center" vertical="center"/>
      <protection/>
    </xf>
    <xf numFmtId="0" fontId="0" fillId="0" borderId="69" xfId="0" applyBorder="1" applyAlignment="1">
      <alignment vertical="center"/>
    </xf>
    <xf numFmtId="49" fontId="56" fillId="14" borderId="2" xfId="16" applyNumberFormat="1" applyFont="1" applyFill="1" applyBorder="1" applyAlignment="1">
      <alignment horizontal="left" vertical="center" indent="1"/>
      <protection/>
    </xf>
    <xf numFmtId="0" fontId="41" fillId="14" borderId="0" xfId="16" applyFont="1" applyFill="1" applyAlignment="1">
      <alignment vertical="center"/>
      <protection/>
    </xf>
    <xf numFmtId="0" fontId="32" fillId="14" borderId="32" xfId="16" applyFont="1" applyFill="1" applyBorder="1" applyAlignment="1">
      <alignment horizontal="center" vertical="center"/>
      <protection/>
    </xf>
    <xf numFmtId="0" fontId="0" fillId="0" borderId="32" xfId="0" applyBorder="1" applyAlignment="1">
      <alignment horizontal="center" vertical="center"/>
    </xf>
    <xf numFmtId="0" fontId="32" fillId="14" borderId="4" xfId="16" applyFont="1" applyFill="1" applyBorder="1" applyAlignment="1">
      <alignment horizontal="center"/>
      <protection/>
    </xf>
    <xf numFmtId="0" fontId="3" fillId="18" borderId="0" xfId="16" applyFont="1" applyFill="1" applyAlignment="1">
      <alignment horizontal="center" vertical="center"/>
      <protection/>
    </xf>
    <xf numFmtId="0" fontId="42" fillId="14" borderId="0" xfId="16" applyFont="1" applyFill="1" applyAlignment="1">
      <alignment wrapText="1"/>
      <protection/>
    </xf>
    <xf numFmtId="0" fontId="9" fillId="0" borderId="0" xfId="0" applyFont="1" applyAlignment="1">
      <alignment wrapText="1"/>
    </xf>
    <xf numFmtId="0" fontId="0" fillId="3" borderId="0" xfId="15" applyFill="1" applyProtection="1">
      <alignment/>
      <protection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90677614-47f5-4399-8d22-132d6797a72f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7bb9819-3b2d-4c4d-9ee2-02625418c11f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922d31-d127-4329-92de-57ecf69431b0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6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/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</v>
      </c>
      <c r="D3" s="75">
        <f>IF(ISNUMBER(SEARCH(ZAKL_DATA!$B$14,E3)),MAX($D$2:D2)+1,0)</f>
        <v>1</v>
      </c>
      <c r="E3" s="76" t="s">
        <v>438</v>
      </c>
      <c r="F3" s="77">
        <v>2001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</v>
      </c>
      <c r="D4" s="75">
        <f>IF(ISNUMBER(SEARCH(ZAKL_DATA!$B$14,E4)),MAX($D$2:D3)+1,0)</f>
        <v>2</v>
      </c>
      <c r="E4" s="88" t="s">
        <v>443</v>
      </c>
      <c r="F4" s="89">
        <v>2002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</v>
      </c>
      <c r="D5" s="75">
        <f>IF(ISNUMBER(SEARCH(ZAKL_DATA!$B$14,E5)),MAX($D$2:D4)+1,0)</f>
        <v>3</v>
      </c>
      <c r="E5" s="88" t="s">
        <v>449</v>
      </c>
      <c r="F5" s="89">
        <v>2003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</v>
      </c>
      <c r="D6" s="75">
        <f>IF(ISNUMBER(SEARCH(ZAKL_DATA!$B$14,E6)),MAX($D$2:D5)+1,0)</f>
        <v>4</v>
      </c>
      <c r="E6" s="88" t="s">
        <v>455</v>
      </c>
      <c r="F6" s="89">
        <v>2004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</v>
      </c>
      <c r="D7" s="75">
        <f>IF(ISNUMBER(SEARCH(ZAKL_DATA!$B$14,E7)),MAX($D$2:D6)+1,0)</f>
        <v>5</v>
      </c>
      <c r="E7" s="88" t="s">
        <v>461</v>
      </c>
      <c r="F7" s="89">
        <v>2005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</v>
      </c>
      <c r="D8" s="75">
        <f>IF(ISNUMBER(SEARCH(ZAKL_DATA!$B$14,E8)),MAX($D$2:D7)+1,0)</f>
        <v>6</v>
      </c>
      <c r="E8" s="88" t="s">
        <v>467</v>
      </c>
      <c r="F8" s="89">
        <v>2006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</v>
      </c>
      <c r="D9" s="75">
        <f>IF(ISNUMBER(SEARCH(ZAKL_DATA!$B$14,E9)),MAX($D$2:D8)+1,0)</f>
        <v>7</v>
      </c>
      <c r="E9" s="88" t="s">
        <v>473</v>
      </c>
      <c r="F9" s="89">
        <v>2007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</v>
      </c>
      <c r="D10" s="75">
        <f>IF(ISNUMBER(SEARCH(ZAKL_DATA!$B$14,E10)),MAX($D$2:D9)+1,0)</f>
        <v>8</v>
      </c>
      <c r="E10" s="88" t="s">
        <v>479</v>
      </c>
      <c r="F10" s="89">
        <v>2008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</v>
      </c>
      <c r="D11" s="75">
        <f>IF(ISNUMBER(SEARCH(ZAKL_DATA!$B$14,E11)),MAX($D$2:D10)+1,0)</f>
        <v>9</v>
      </c>
      <c r="E11" s="88" t="s">
        <v>485</v>
      </c>
      <c r="F11" s="89">
        <v>2009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</v>
      </c>
      <c r="D12" s="75">
        <f>IF(ISNUMBER(SEARCH(ZAKL_DATA!$B$14,E12)),MAX($D$2:D11)+1,0)</f>
        <v>10</v>
      </c>
      <c r="E12" s="88" t="s">
        <v>491</v>
      </c>
      <c r="F12" s="89">
        <v>2010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</v>
      </c>
      <c r="D13" s="75">
        <f>IF(ISNUMBER(SEARCH(ZAKL_DATA!$B$14,E13)),MAX($D$2:D12)+1,0)</f>
        <v>11</v>
      </c>
      <c r="E13" s="88" t="s">
        <v>497</v>
      </c>
      <c r="F13" s="89">
        <v>2011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</v>
      </c>
      <c r="D14" s="75">
        <f>IF(ISNUMBER(SEARCH(ZAKL_DATA!$B$14,E14)),MAX($D$2:D13)+1,0)</f>
        <v>12</v>
      </c>
      <c r="E14" s="88" t="s">
        <v>503</v>
      </c>
      <c r="F14" s="89">
        <v>2012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</v>
      </c>
      <c r="D15" s="75">
        <f>IF(ISNUMBER(SEARCH(ZAKL_DATA!$B$14,E15)),MAX($D$2:D14)+1,0)</f>
        <v>13</v>
      </c>
      <c r="E15" s="88" t="s">
        <v>509</v>
      </c>
      <c r="F15" s="89">
        <v>2101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</v>
      </c>
      <c r="D16" s="75">
        <f>IF(ISNUMBER(SEARCH(ZAKL_DATA!$B$14,E16)),MAX($D$2:D15)+1,0)</f>
        <v>14</v>
      </c>
      <c r="E16" s="88" t="s">
        <v>515</v>
      </c>
      <c r="F16" s="89">
        <v>2102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</v>
      </c>
      <c r="D17" s="75">
        <f>IF(ISNUMBER(SEARCH(ZAKL_DATA!$B$14,E17)),MAX($D$2:D16)+1,0)</f>
        <v>15</v>
      </c>
      <c r="E17" s="88" t="s">
        <v>521</v>
      </c>
      <c r="F17" s="89">
        <v>2103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</v>
      </c>
      <c r="E18" s="88" t="s">
        <v>526</v>
      </c>
      <c r="F18" s="89">
        <v>2104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</v>
      </c>
      <c r="E19" s="88" t="s">
        <v>531</v>
      </c>
      <c r="F19" s="89">
        <v>2105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</v>
      </c>
      <c r="E20" s="88" t="s">
        <v>536</v>
      </c>
      <c r="F20" s="89">
        <v>2106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</v>
      </c>
      <c r="E21" s="88" t="s">
        <v>541</v>
      </c>
      <c r="F21" s="89">
        <v>2107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</v>
      </c>
      <c r="E22" s="88" t="s">
        <v>546</v>
      </c>
      <c r="F22" s="89">
        <v>2108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</v>
      </c>
      <c r="E23" s="88" t="s">
        <v>551</v>
      </c>
      <c r="F23" s="89">
        <v>2109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</v>
      </c>
      <c r="E24" s="88" t="s">
        <v>556</v>
      </c>
      <c r="F24" s="89">
        <v>2110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</v>
      </c>
      <c r="E25" s="88" t="s">
        <v>561</v>
      </c>
      <c r="F25" s="89">
        <v>2111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</v>
      </c>
      <c r="E26" s="88" t="s">
        <v>566</v>
      </c>
      <c r="F26" s="89">
        <v>2112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</v>
      </c>
      <c r="E27" s="88" t="s">
        <v>571</v>
      </c>
      <c r="F27" s="89">
        <v>2113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</v>
      </c>
      <c r="E28" s="88" t="s">
        <v>576</v>
      </c>
      <c r="F28" s="89">
        <v>2114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</v>
      </c>
      <c r="E29" s="88" t="s">
        <v>581</v>
      </c>
      <c r="F29" s="89">
        <v>2115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</v>
      </c>
      <c r="E30" s="88" t="s">
        <v>586</v>
      </c>
      <c r="F30" s="89">
        <v>2116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</v>
      </c>
      <c r="E31" s="88" t="s">
        <v>591</v>
      </c>
      <c r="F31" s="89">
        <v>2117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</v>
      </c>
      <c r="E32" s="88" t="s">
        <v>596</v>
      </c>
      <c r="F32" s="89">
        <v>2118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</v>
      </c>
      <c r="E33" s="88" t="s">
        <v>601</v>
      </c>
      <c r="F33" s="89">
        <v>2119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</v>
      </c>
      <c r="E34" s="88" t="s">
        <v>606</v>
      </c>
      <c r="F34" s="89">
        <v>2120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</v>
      </c>
      <c r="E35" s="88" t="s">
        <v>611</v>
      </c>
      <c r="F35" s="89">
        <v>2121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</v>
      </c>
      <c r="E36" s="88" t="s">
        <v>616</v>
      </c>
      <c r="F36" s="89">
        <v>2122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</v>
      </c>
      <c r="E37" s="88" t="s">
        <v>621</v>
      </c>
      <c r="F37" s="89">
        <v>2123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</v>
      </c>
      <c r="E38" s="88" t="s">
        <v>626</v>
      </c>
      <c r="F38" s="89">
        <v>2124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</v>
      </c>
      <c r="E39" s="88" t="s">
        <v>631</v>
      </c>
      <c r="F39" s="89">
        <v>2125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</v>
      </c>
      <c r="E40" s="88" t="s">
        <v>636</v>
      </c>
      <c r="F40" s="89">
        <v>2126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</v>
      </c>
      <c r="E41" s="88" t="s">
        <v>641</v>
      </c>
      <c r="F41" s="89">
        <v>2201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</v>
      </c>
      <c r="E42" s="88" t="s">
        <v>646</v>
      </c>
      <c r="F42" s="89">
        <v>2202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</v>
      </c>
      <c r="E43" s="88" t="s">
        <v>651</v>
      </c>
      <c r="F43" s="89">
        <v>2203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</v>
      </c>
      <c r="E44" s="88" t="s">
        <v>656</v>
      </c>
      <c r="F44" s="89">
        <v>2204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</v>
      </c>
      <c r="E45" s="88" t="s">
        <v>661</v>
      </c>
      <c r="F45" s="89">
        <v>2205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</v>
      </c>
      <c r="E46" s="88" t="s">
        <v>666</v>
      </c>
      <c r="F46" s="89">
        <v>2206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</v>
      </c>
      <c r="E47" s="88" t="s">
        <v>670</v>
      </c>
      <c r="F47" s="89">
        <v>2207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</v>
      </c>
      <c r="E48" s="88" t="s">
        <v>675</v>
      </c>
      <c r="F48" s="89">
        <v>2208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</v>
      </c>
      <c r="E49" s="88" t="s">
        <v>680</v>
      </c>
      <c r="F49" s="89">
        <v>2209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</v>
      </c>
      <c r="E50" s="88" t="s">
        <v>685</v>
      </c>
      <c r="F50" s="89">
        <v>2210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</v>
      </c>
      <c r="E51" s="88" t="s">
        <v>690</v>
      </c>
      <c r="F51" s="89">
        <v>2211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</v>
      </c>
      <c r="E52" s="88" t="s">
        <v>695</v>
      </c>
      <c r="F52" s="89">
        <v>2212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</v>
      </c>
      <c r="E53" s="88" t="s">
        <v>700</v>
      </c>
      <c r="F53" s="89">
        <v>2213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</v>
      </c>
      <c r="E54" s="88" t="s">
        <v>705</v>
      </c>
      <c r="F54" s="89">
        <v>2214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</v>
      </c>
      <c r="E55" s="88" t="s">
        <v>710</v>
      </c>
      <c r="F55" s="89">
        <v>2215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</v>
      </c>
      <c r="E56" s="88" t="s">
        <v>715</v>
      </c>
      <c r="F56" s="89">
        <v>2216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</v>
      </c>
      <c r="E57" s="88" t="s">
        <v>720</v>
      </c>
      <c r="F57" s="89">
        <v>2217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</v>
      </c>
      <c r="E58" s="88" t="s">
        <v>725</v>
      </c>
      <c r="F58" s="89">
        <v>2301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</v>
      </c>
      <c r="E59" s="88" t="s">
        <v>730</v>
      </c>
      <c r="F59" s="89">
        <v>2302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</v>
      </c>
      <c r="E60" s="88" t="s">
        <v>735</v>
      </c>
      <c r="F60" s="89">
        <v>2303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</v>
      </c>
      <c r="E61" s="88" t="s">
        <v>740</v>
      </c>
      <c r="F61" s="89">
        <v>2304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</v>
      </c>
      <c r="E62" s="88" t="s">
        <v>745</v>
      </c>
      <c r="F62" s="89">
        <v>2305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</v>
      </c>
      <c r="E63" s="88" t="s">
        <v>750</v>
      </c>
      <c r="F63" s="89">
        <v>2306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</v>
      </c>
      <c r="E64" s="88" t="s">
        <v>755</v>
      </c>
      <c r="F64" s="89">
        <v>2307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</v>
      </c>
      <c r="E65" s="88" t="s">
        <v>760</v>
      </c>
      <c r="F65" s="89">
        <v>2308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</v>
      </c>
      <c r="E66" s="88" t="s">
        <v>764</v>
      </c>
      <c r="F66" s="89">
        <v>2309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</v>
      </c>
      <c r="E67" s="88" t="s">
        <v>769</v>
      </c>
      <c r="F67" s="89">
        <v>2310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</v>
      </c>
      <c r="E68" s="88" t="s">
        <v>774</v>
      </c>
      <c r="F68" s="89">
        <v>2311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</v>
      </c>
      <c r="E69" s="88" t="s">
        <v>779</v>
      </c>
      <c r="F69" s="89">
        <v>2312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</v>
      </c>
      <c r="E70" s="88" t="s">
        <v>784</v>
      </c>
      <c r="F70" s="89">
        <v>2313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</v>
      </c>
      <c r="E71" s="88" t="s">
        <v>789</v>
      </c>
      <c r="F71" s="89">
        <v>2314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</v>
      </c>
      <c r="E72" s="88" t="s">
        <v>794</v>
      </c>
      <c r="F72" s="89">
        <v>2315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</v>
      </c>
      <c r="E73" s="88" t="s">
        <v>799</v>
      </c>
      <c r="F73" s="89">
        <v>2401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</v>
      </c>
      <c r="E74" s="88" t="s">
        <v>804</v>
      </c>
      <c r="F74" s="89">
        <v>2402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</v>
      </c>
      <c r="E75" s="88" t="s">
        <v>809</v>
      </c>
      <c r="F75" s="89">
        <v>2403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</v>
      </c>
      <c r="E76" s="88" t="s">
        <v>814</v>
      </c>
      <c r="F76" s="89">
        <v>2404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</v>
      </c>
      <c r="E77" s="88" t="s">
        <v>819</v>
      </c>
      <c r="F77" s="89">
        <v>2405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</v>
      </c>
      <c r="E78" s="88" t="s">
        <v>824</v>
      </c>
      <c r="F78" s="89">
        <v>2406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</v>
      </c>
      <c r="E79" s="88" t="s">
        <v>829</v>
      </c>
      <c r="F79" s="89">
        <v>2407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</v>
      </c>
      <c r="E80" s="88" t="s">
        <v>834</v>
      </c>
      <c r="F80" s="89">
        <v>2501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</v>
      </c>
      <c r="E81" s="88" t="s">
        <v>839</v>
      </c>
      <c r="F81" s="89">
        <v>2502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</v>
      </c>
      <c r="E82" s="88" t="s">
        <v>844</v>
      </c>
      <c r="F82" s="89">
        <v>2503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</v>
      </c>
      <c r="E83" s="88" t="s">
        <v>849</v>
      </c>
      <c r="F83" s="89">
        <v>2504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</v>
      </c>
      <c r="E84" s="88" t="s">
        <v>854</v>
      </c>
      <c r="F84" s="89">
        <v>2505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</v>
      </c>
      <c r="E85" s="88" t="s">
        <v>859</v>
      </c>
      <c r="F85" s="89">
        <v>2506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</v>
      </c>
      <c r="E86" s="88" t="s">
        <v>864</v>
      </c>
      <c r="F86" s="89">
        <v>2507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</v>
      </c>
      <c r="E87" s="88" t="s">
        <v>869</v>
      </c>
      <c r="F87" s="89">
        <v>2508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</v>
      </c>
      <c r="E88" s="88" t="s">
        <v>874</v>
      </c>
      <c r="F88" s="89">
        <v>2509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</v>
      </c>
      <c r="E89" s="88" t="s">
        <v>879</v>
      </c>
      <c r="F89" s="89">
        <v>2510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</v>
      </c>
      <c r="E90" s="88" t="s">
        <v>884</v>
      </c>
      <c r="F90" s="89">
        <v>2511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</v>
      </c>
      <c r="E91" s="88" t="s">
        <v>889</v>
      </c>
      <c r="F91" s="89">
        <v>2512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</v>
      </c>
      <c r="E92" s="88" t="s">
        <v>894</v>
      </c>
      <c r="F92" s="89">
        <v>2513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</v>
      </c>
      <c r="E93" s="88" t="s">
        <v>899</v>
      </c>
      <c r="F93" s="89">
        <v>2514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</v>
      </c>
      <c r="E94" s="88" t="s">
        <v>904</v>
      </c>
      <c r="F94" s="89">
        <v>2515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</v>
      </c>
      <c r="E95" s="88" t="s">
        <v>909</v>
      </c>
      <c r="F95" s="89">
        <v>2601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</v>
      </c>
      <c r="E96" s="88" t="s">
        <v>914</v>
      </c>
      <c r="F96" s="89">
        <v>2602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</v>
      </c>
      <c r="E97" s="88" t="s">
        <v>919</v>
      </c>
      <c r="F97" s="89">
        <v>2603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</v>
      </c>
      <c r="E98" s="88" t="s">
        <v>924</v>
      </c>
      <c r="F98" s="89">
        <v>2604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</v>
      </c>
      <c r="E99" s="88" t="s">
        <v>929</v>
      </c>
      <c r="F99" s="89">
        <v>2605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</v>
      </c>
      <c r="E100" s="88" t="s">
        <v>934</v>
      </c>
      <c r="F100" s="89">
        <v>2606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</v>
      </c>
      <c r="E101" s="88" t="s">
        <v>939</v>
      </c>
      <c r="F101" s="89">
        <v>2607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</v>
      </c>
      <c r="E102" s="88" t="s">
        <v>944</v>
      </c>
      <c r="F102" s="89">
        <v>2608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</v>
      </c>
      <c r="E103" s="88" t="s">
        <v>949</v>
      </c>
      <c r="F103" s="89">
        <v>2609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</v>
      </c>
      <c r="E104" s="88" t="s">
        <v>954</v>
      </c>
      <c r="F104" s="89">
        <v>2610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</v>
      </c>
      <c r="E105" s="88" t="s">
        <v>959</v>
      </c>
      <c r="F105" s="89">
        <v>2701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</v>
      </c>
      <c r="E106" s="88" t="s">
        <v>964</v>
      </c>
      <c r="F106" s="89">
        <v>2702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</v>
      </c>
      <c r="E107" s="88" t="s">
        <v>969</v>
      </c>
      <c r="F107" s="89">
        <v>2703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</v>
      </c>
      <c r="E108" s="88" t="s">
        <v>974</v>
      </c>
      <c r="F108" s="89">
        <v>2704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</v>
      </c>
      <c r="E109" s="88" t="s">
        <v>979</v>
      </c>
      <c r="F109" s="89">
        <v>2705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</v>
      </c>
      <c r="E110" s="88" t="s">
        <v>984</v>
      </c>
      <c r="F110" s="89">
        <v>2706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</v>
      </c>
      <c r="E111" s="88" t="s">
        <v>989</v>
      </c>
      <c r="F111" s="89">
        <v>2707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</v>
      </c>
      <c r="E112" s="88" t="s">
        <v>994</v>
      </c>
      <c r="F112" s="89">
        <v>2708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</v>
      </c>
      <c r="E113" s="88" t="s">
        <v>999</v>
      </c>
      <c r="F113" s="89">
        <v>2709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</v>
      </c>
      <c r="E114" s="88" t="s">
        <v>1004</v>
      </c>
      <c r="F114" s="89">
        <v>2710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</v>
      </c>
      <c r="E115" s="88" t="s">
        <v>1009</v>
      </c>
      <c r="F115" s="89">
        <v>2711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</v>
      </c>
      <c r="E116" s="88" t="s">
        <v>1014</v>
      </c>
      <c r="F116" s="89">
        <v>2712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</v>
      </c>
      <c r="E117" s="88" t="s">
        <v>1019</v>
      </c>
      <c r="F117" s="89">
        <v>2713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</v>
      </c>
      <c r="E118" s="88" t="s">
        <v>1024</v>
      </c>
      <c r="F118" s="89">
        <v>2714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</v>
      </c>
      <c r="E119" s="88" t="s">
        <v>1029</v>
      </c>
      <c r="F119" s="89">
        <v>2801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</v>
      </c>
      <c r="E120" s="88" t="s">
        <v>1034</v>
      </c>
      <c r="F120" s="89">
        <v>2802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</v>
      </c>
      <c r="E121" s="88" t="s">
        <v>1039</v>
      </c>
      <c r="F121" s="89">
        <v>2803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</v>
      </c>
      <c r="E122" s="88" t="s">
        <v>1044</v>
      </c>
      <c r="F122" s="89">
        <v>2804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</v>
      </c>
      <c r="E123" s="88" t="s">
        <v>1049</v>
      </c>
      <c r="F123" s="89">
        <v>2805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</v>
      </c>
      <c r="E124" s="88" t="s">
        <v>1054</v>
      </c>
      <c r="F124" s="89">
        <v>2806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</v>
      </c>
      <c r="E125" s="88" t="s">
        <v>1059</v>
      </c>
      <c r="F125" s="89">
        <v>2807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</v>
      </c>
      <c r="E126" s="88" t="s">
        <v>1064</v>
      </c>
      <c r="F126" s="89">
        <v>2808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</v>
      </c>
      <c r="E127" s="88" t="s">
        <v>1069</v>
      </c>
      <c r="F127" s="89">
        <v>2809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</v>
      </c>
      <c r="E128" s="88" t="s">
        <v>1074</v>
      </c>
      <c r="F128" s="89">
        <v>2810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</v>
      </c>
      <c r="E129" s="88" t="s">
        <v>1079</v>
      </c>
      <c r="F129" s="89">
        <v>2811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</v>
      </c>
      <c r="E130" s="88" t="s">
        <v>1084</v>
      </c>
      <c r="F130" s="89">
        <v>2901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</v>
      </c>
      <c r="E131" s="88" t="s">
        <v>1089</v>
      </c>
      <c r="F131" s="89">
        <v>2902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</v>
      </c>
      <c r="E132" s="88" t="s">
        <v>1094</v>
      </c>
      <c r="F132" s="89">
        <v>2903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</v>
      </c>
      <c r="E133" s="88" t="s">
        <v>1099</v>
      </c>
      <c r="F133" s="89">
        <v>2904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</v>
      </c>
      <c r="E134" s="88" t="s">
        <v>1104</v>
      </c>
      <c r="F134" s="89">
        <v>2905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</v>
      </c>
      <c r="E135" s="88" t="s">
        <v>1109</v>
      </c>
      <c r="F135" s="89">
        <v>2906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</v>
      </c>
      <c r="E136" s="88" t="s">
        <v>1114</v>
      </c>
      <c r="F136" s="89">
        <v>2907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</v>
      </c>
      <c r="E137" s="88" t="s">
        <v>1119</v>
      </c>
      <c r="F137" s="89">
        <v>2908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</v>
      </c>
      <c r="E138" s="88" t="s">
        <v>1124</v>
      </c>
      <c r="F138" s="89">
        <v>2909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</v>
      </c>
      <c r="E139" s="88" t="s">
        <v>1129</v>
      </c>
      <c r="F139" s="89">
        <v>2910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</v>
      </c>
      <c r="E140" s="88" t="s">
        <v>1134</v>
      </c>
      <c r="F140" s="89">
        <v>2911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</v>
      </c>
      <c r="E141" s="88" t="s">
        <v>1139</v>
      </c>
      <c r="F141" s="89">
        <v>2912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</v>
      </c>
      <c r="E142" s="88" t="s">
        <v>1144</v>
      </c>
      <c r="F142" s="89">
        <v>2913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</v>
      </c>
      <c r="E143" s="88" t="s">
        <v>1148</v>
      </c>
      <c r="F143" s="89">
        <v>2914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</v>
      </c>
      <c r="E144" s="88" t="s">
        <v>1153</v>
      </c>
      <c r="F144" s="89">
        <v>3001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</v>
      </c>
      <c r="E145" s="88" t="s">
        <v>1158</v>
      </c>
      <c r="F145" s="89">
        <v>3002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</v>
      </c>
      <c r="E146" s="88" t="s">
        <v>1163</v>
      </c>
      <c r="F146" s="89">
        <v>3003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</v>
      </c>
      <c r="E147" s="88" t="s">
        <v>1168</v>
      </c>
      <c r="F147" s="89">
        <v>3004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</v>
      </c>
      <c r="E148" s="88" t="s">
        <v>1173</v>
      </c>
      <c r="F148" s="89">
        <v>3005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</v>
      </c>
      <c r="E149" s="88" t="s">
        <v>1178</v>
      </c>
      <c r="F149" s="89">
        <v>3006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</v>
      </c>
      <c r="E150" s="88" t="s">
        <v>1183</v>
      </c>
      <c r="F150" s="89">
        <v>3007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</v>
      </c>
      <c r="E151" s="88" t="s">
        <v>1188</v>
      </c>
      <c r="F151" s="89">
        <v>3008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</v>
      </c>
      <c r="E152" s="88" t="s">
        <v>1193</v>
      </c>
      <c r="F152" s="89">
        <v>3009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</v>
      </c>
      <c r="E153" s="88" t="s">
        <v>1198</v>
      </c>
      <c r="F153" s="89">
        <v>3010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</v>
      </c>
      <c r="E154" s="88" t="s">
        <v>1203</v>
      </c>
      <c r="F154" s="89">
        <v>3011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</v>
      </c>
      <c r="E155" s="88" t="s">
        <v>1208</v>
      </c>
      <c r="F155" s="89">
        <v>3012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</v>
      </c>
      <c r="E156" s="88" t="s">
        <v>1213</v>
      </c>
      <c r="F156" s="89">
        <v>3013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</v>
      </c>
      <c r="E157" s="88" t="s">
        <v>1218</v>
      </c>
      <c r="F157" s="89">
        <v>3014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</v>
      </c>
      <c r="E158" s="88" t="s">
        <v>1223</v>
      </c>
      <c r="F158" s="89">
        <v>3015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</v>
      </c>
      <c r="E159" s="88" t="s">
        <v>1228</v>
      </c>
      <c r="F159" s="89">
        <v>3016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</v>
      </c>
      <c r="E160" s="88" t="s">
        <v>1233</v>
      </c>
      <c r="F160" s="89">
        <v>3017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</v>
      </c>
      <c r="E161" s="88" t="s">
        <v>1238</v>
      </c>
      <c r="F161" s="89">
        <v>3018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</v>
      </c>
      <c r="E162" s="88" t="s">
        <v>1243</v>
      </c>
      <c r="F162" s="89">
        <v>3019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</v>
      </c>
      <c r="E163" s="88" t="s">
        <v>1248</v>
      </c>
      <c r="F163" s="89">
        <v>3020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</v>
      </c>
      <c r="E164" s="88" t="s">
        <v>1253</v>
      </c>
      <c r="F164" s="89">
        <v>3101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</v>
      </c>
      <c r="E165" s="88" t="s">
        <v>1258</v>
      </c>
      <c r="F165" s="89">
        <v>3102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</v>
      </c>
      <c r="E166" s="88" t="s">
        <v>1263</v>
      </c>
      <c r="F166" s="89">
        <v>3103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</v>
      </c>
      <c r="E167" s="88" t="s">
        <v>1268</v>
      </c>
      <c r="F167" s="89">
        <v>3104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</v>
      </c>
      <c r="E168" s="88" t="s">
        <v>1273</v>
      </c>
      <c r="F168" s="89">
        <v>3105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</v>
      </c>
      <c r="E169" s="88" t="s">
        <v>1278</v>
      </c>
      <c r="F169" s="89">
        <v>3106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</v>
      </c>
      <c r="E170" s="88" t="s">
        <v>1283</v>
      </c>
      <c r="F170" s="89">
        <v>3107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</v>
      </c>
      <c r="E171" s="88" t="s">
        <v>1288</v>
      </c>
      <c r="F171" s="89">
        <v>3108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</v>
      </c>
      <c r="E172" s="88" t="s">
        <v>1293</v>
      </c>
      <c r="F172" s="89">
        <v>3109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</v>
      </c>
      <c r="E173" s="88" t="s">
        <v>1298</v>
      </c>
      <c r="F173" s="89">
        <v>3110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</v>
      </c>
      <c r="E174" s="88" t="s">
        <v>1303</v>
      </c>
      <c r="F174" s="89">
        <v>3201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</v>
      </c>
      <c r="E175" s="88" t="s">
        <v>1308</v>
      </c>
      <c r="F175" s="89">
        <v>3202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</v>
      </c>
      <c r="E176" s="88" t="s">
        <v>1313</v>
      </c>
      <c r="F176" s="89">
        <v>3203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</v>
      </c>
      <c r="E177" s="88" t="s">
        <v>1318</v>
      </c>
      <c r="F177" s="89">
        <v>3204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</v>
      </c>
      <c r="E178" s="88" t="s">
        <v>1323</v>
      </c>
      <c r="F178" s="89">
        <v>3205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</v>
      </c>
      <c r="E179" s="88" t="s">
        <v>1328</v>
      </c>
      <c r="F179" s="89">
        <v>3206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</v>
      </c>
      <c r="E180" s="88" t="s">
        <v>1333</v>
      </c>
      <c r="F180" s="89">
        <v>3207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</v>
      </c>
      <c r="E181" s="88" t="s">
        <v>1338</v>
      </c>
      <c r="F181" s="89">
        <v>3208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</v>
      </c>
      <c r="E182" s="88" t="s">
        <v>1343</v>
      </c>
      <c r="F182" s="89">
        <v>3209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</v>
      </c>
      <c r="E183" s="88" t="s">
        <v>1348</v>
      </c>
      <c r="F183" s="89">
        <v>3210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</v>
      </c>
      <c r="E184" s="88" t="s">
        <v>1353</v>
      </c>
      <c r="F184" s="89">
        <v>3211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</v>
      </c>
      <c r="E185" s="88" t="s">
        <v>1358</v>
      </c>
      <c r="F185" s="89">
        <v>3212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</v>
      </c>
      <c r="E186" s="88" t="s">
        <v>1363</v>
      </c>
      <c r="F186" s="89">
        <v>3213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</v>
      </c>
      <c r="E187" s="88" t="s">
        <v>1368</v>
      </c>
      <c r="F187" s="89">
        <v>3214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</v>
      </c>
      <c r="E188" s="88" t="s">
        <v>1373</v>
      </c>
      <c r="F188" s="89">
        <v>3215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</v>
      </c>
      <c r="E189" s="88" t="s">
        <v>1378</v>
      </c>
      <c r="F189" s="89">
        <v>3216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</v>
      </c>
      <c r="E190" s="88" t="s">
        <v>1383</v>
      </c>
      <c r="F190" s="89">
        <v>3217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</v>
      </c>
      <c r="E191" s="88" t="s">
        <v>1388</v>
      </c>
      <c r="F191" s="89">
        <v>3218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</v>
      </c>
      <c r="E192" s="88" t="s">
        <v>1393</v>
      </c>
      <c r="F192" s="89">
        <v>3301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</v>
      </c>
      <c r="E193" s="88" t="s">
        <v>1398</v>
      </c>
      <c r="F193" s="89">
        <v>3302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</v>
      </c>
      <c r="E194" s="88" t="s">
        <v>1403</v>
      </c>
      <c r="F194" s="89">
        <v>3303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</v>
      </c>
      <c r="E195" s="88" t="s">
        <v>1408</v>
      </c>
      <c r="F195" s="89">
        <v>3304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</v>
      </c>
      <c r="E196" s="88" t="s">
        <v>1413</v>
      </c>
      <c r="F196" s="89">
        <v>3305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</v>
      </c>
      <c r="E197" s="88" t="s">
        <v>1418</v>
      </c>
      <c r="F197" s="89">
        <v>3306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</v>
      </c>
      <c r="E198" s="88" t="s">
        <v>1423</v>
      </c>
      <c r="F198" s="89">
        <v>3307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</v>
      </c>
      <c r="E199" s="88" t="s">
        <v>1428</v>
      </c>
      <c r="F199" s="89">
        <v>3308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</v>
      </c>
      <c r="E200" s="88" t="s">
        <v>1433</v>
      </c>
      <c r="F200" s="89">
        <v>3309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</v>
      </c>
      <c r="E201" s="88" t="s">
        <v>1438</v>
      </c>
      <c r="F201" s="89">
        <v>3310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</v>
      </c>
      <c r="E202" s="88" t="s">
        <v>1443</v>
      </c>
      <c r="F202" s="89">
        <v>3311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</v>
      </c>
      <c r="E203" s="88" t="s">
        <v>1448</v>
      </c>
      <c r="F203" s="89">
        <v>3312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</v>
      </c>
      <c r="E204" s="101" t="s">
        <v>520</v>
      </c>
      <c r="F204" s="102">
        <v>4000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workbookViewId="0" topLeftCell="A1"/>
  </sheetViews>
  <sheetFormatPr defaultRowHeight="12.75"/>
  <cols>
    <col min="1" max="1" width="18.2857142857143" customWidth="1"/>
    <col min="2" max="2" width="11.8571428571429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2" bestFit="1" customWidth="1"/>
    <col min="29" max="29" width="12.4285714285714" bestFit="1" customWidth="1"/>
    <col min="32" max="32" width="11.1428571428571" bestFit="1" customWidth="1"/>
    <col min="33" max="33" width="13" bestFit="1" customWidth="1"/>
    <col min="34" max="34" width="12" bestFit="1" customWidth="1"/>
    <col min="35" max="35" width="12.4285714285714" bestFit="1" customWidth="1"/>
    <col min="39" max="39" width="11.1428571428571" bestFit="1" customWidth="1"/>
    <col min="40" max="40" width="13" bestFit="1" customWidth="1"/>
    <col min="41" max="41" width="12" bestFit="1" customWidth="1"/>
    <col min="42" max="42" width="12.4285714285714" bestFit="1" customWidth="1"/>
    <col min="46" max="46" width="11.1428571428571" bestFit="1" customWidth="1"/>
    <col min="47" max="47" width="13" bestFit="1" customWidth="1"/>
    <col min="48" max="48" width="12" bestFit="1" customWidth="1"/>
    <col min="49" max="49" width="12.4285714285714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</v>
      </c>
      <c r="AR177">
        <v>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</v>
      </c>
      <c r="R178">
        <f t="shared" si="1" ref="R178:R209">$Q$178</f>
        <v>1</v>
      </c>
      <c r="S178" s="115">
        <f>IF($B$69="P",#REF!,X178)</f>
        <v>1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</v>
      </c>
      <c r="Y178">
        <v>1</v>
      </c>
      <c r="Z178">
        <f t="shared" si="2" ref="Z178:Z209">$Y$178</f>
        <v>1</v>
      </c>
      <c r="AA178">
        <f>IF($B$69="P",#REF!,AD178)</f>
        <v>1</v>
      </c>
      <c r="AB178" s="113" t="e">
        <f>#REF!</f>
        <v>#REF!</v>
      </c>
      <c r="AC178" s="113" t="e">
        <f>#REF!</f>
        <v>#REF!</v>
      </c>
      <c r="AD178">
        <v>1</v>
      </c>
      <c r="AE178">
        <v>1</v>
      </c>
      <c r="AL178">
        <v>1</v>
      </c>
      <c r="AM178">
        <f t="shared" si="3" ref="AM178:AM209">$AL$178</f>
        <v>1</v>
      </c>
      <c r="AN178">
        <f t="shared" si="4" ref="AN178:AN209">IF($B$69="P",AQ178,AR178)</f>
        <v>1</v>
      </c>
      <c r="AO178" s="113" t="e">
        <f>#REF!</f>
        <v>#REF!</v>
      </c>
      <c r="AP178" s="113" t="e">
        <f>#REF!</f>
        <v>#REF!</v>
      </c>
      <c r="AQ178">
        <v>1</v>
      </c>
      <c r="AR178">
        <v>1</v>
      </c>
      <c r="AS178">
        <v>1</v>
      </c>
    </row>
    <row r="179" spans="18:44" ht="12.75">
      <c r="R179">
        <f t="shared" si="1"/>
        <v>1</v>
      </c>
      <c r="S179" s="115">
        <f>IF($B$69="P",#REF!,X179)</f>
        <v>2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13" t="e">
        <f>#REF!</f>
        <v>#REF!</v>
      </c>
      <c r="AC179" s="113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13" t="e">
        <f>#REF!</f>
        <v>#REF!</v>
      </c>
      <c r="AP179" s="113" t="e">
        <f>#REF!</f>
        <v>#REF!</v>
      </c>
      <c r="AQ179">
        <v>2</v>
      </c>
      <c r="AR179">
        <v>2</v>
      </c>
    </row>
    <row r="180" spans="18:44" ht="12.75">
      <c r="R180" s="61">
        <f t="shared" si="1"/>
        <v>1</v>
      </c>
      <c r="S180" s="115">
        <f>IF($B$69="P",#REF!,X180)</f>
        <v>3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13" t="e">
        <f>#REF!</f>
        <v>#REF!</v>
      </c>
      <c r="AC180" s="113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13" t="e">
        <f>#REF!</f>
        <v>#REF!</v>
      </c>
      <c r="AP180" s="113" t="e">
        <f>#REF!</f>
        <v>#REF!</v>
      </c>
      <c r="AQ180">
        <v>3</v>
      </c>
      <c r="AR180">
        <v>3</v>
      </c>
    </row>
    <row r="181" spans="18:44" ht="12.75">
      <c r="R181">
        <f t="shared" si="1"/>
        <v>1</v>
      </c>
      <c r="S181" s="115">
        <f>IF($B$69="P",#REF!,X181)</f>
        <v>4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13" t="e">
        <f>#REF!</f>
        <v>#REF!</v>
      </c>
      <c r="AC181" s="113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13" t="e">
        <f>#REF!</f>
        <v>#REF!</v>
      </c>
      <c r="AP181" s="113" t="e">
        <f>#REF!</f>
        <v>#REF!</v>
      </c>
      <c r="AQ181">
        <v>4</v>
      </c>
      <c r="AR181">
        <v>7</v>
      </c>
    </row>
    <row r="182" spans="18:44" ht="12.75">
      <c r="R182">
        <f t="shared" si="1"/>
        <v>1</v>
      </c>
      <c r="S182" s="115">
        <f>IF($B$69="P",#REF!,X182)</f>
        <v>13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13" t="e">
        <f>#REF!</f>
        <v>#REF!</v>
      </c>
      <c r="AC182" s="113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13" t="e">
        <f>#REF!</f>
        <v>#REF!</v>
      </c>
      <c r="AP182" s="113" t="e">
        <f>#REF!</f>
        <v>#REF!</v>
      </c>
      <c r="AQ182">
        <v>5</v>
      </c>
      <c r="AR182">
        <v>12</v>
      </c>
    </row>
    <row r="183" spans="18:44" ht="12.75">
      <c r="R183">
        <f t="shared" si="1"/>
        <v>1</v>
      </c>
      <c r="S183" s="115">
        <f>IF($B$69="P",#REF!,X183)</f>
        <v>23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13" t="e">
        <f>#REF!</f>
        <v>#REF!</v>
      </c>
      <c r="AC183" s="113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13" t="e">
        <f>#REF!</f>
        <v>#REF!</v>
      </c>
      <c r="AP183" s="113" t="e">
        <f>#REF!</f>
        <v>#REF!</v>
      </c>
      <c r="AQ183">
        <v>6</v>
      </c>
      <c r="AR183">
        <v>15</v>
      </c>
    </row>
    <row r="184" spans="18:44" ht="12.75">
      <c r="R184">
        <f t="shared" si="1"/>
        <v>1</v>
      </c>
      <c r="S184" s="115">
        <f>IF($B$69="P",#REF!,X184)</f>
        <v>31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13" t="e">
        <f>#REF!</f>
        <v>#REF!</v>
      </c>
      <c r="AC184" s="113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13" t="e">
        <f>#REF!</f>
        <v>#REF!</v>
      </c>
      <c r="AP184" s="113" t="e">
        <f>#REF!</f>
        <v>#REF!</v>
      </c>
      <c r="AQ184">
        <v>7</v>
      </c>
      <c r="AR184">
        <v>18</v>
      </c>
    </row>
    <row r="185" spans="18:44" ht="12.75">
      <c r="R185">
        <f t="shared" si="1"/>
        <v>1</v>
      </c>
      <c r="S185" s="115">
        <f>IF($B$69="P",#REF!,X185)</f>
        <v>32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13" t="e">
        <f>#REF!</f>
        <v>#REF!</v>
      </c>
      <c r="AC185" s="113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13" t="e">
        <f>#REF!</f>
        <v>#REF!</v>
      </c>
      <c r="AP185" s="113" t="e">
        <f>#REF!</f>
        <v>#REF!</v>
      </c>
      <c r="AQ185">
        <v>8</v>
      </c>
      <c r="AR185">
        <v>58</v>
      </c>
    </row>
    <row r="186" spans="18:44" ht="12.75">
      <c r="R186">
        <f t="shared" si="1"/>
        <v>1</v>
      </c>
      <c r="S186" s="115">
        <f>IF($B$69="P",#REF!,X186)</f>
        <v>39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13" t="e">
        <f>#REF!</f>
        <v>#REF!</v>
      </c>
      <c r="AC186" s="113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13" t="e">
        <f>#REF!</f>
        <v>#REF!</v>
      </c>
      <c r="AP186" s="113" t="e">
        <f>#REF!</f>
        <v>#REF!</v>
      </c>
      <c r="AQ186">
        <v>9</v>
      </c>
      <c r="AR186">
        <v>19</v>
      </c>
    </row>
    <row r="187" spans="18:44" ht="12.75">
      <c r="R187">
        <f t="shared" si="1"/>
        <v>1</v>
      </c>
      <c r="S187" s="115">
        <f>IF($B$69="P",#REF!,X187)</f>
        <v>48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13" t="e">
        <f>#REF!</f>
        <v>#REF!</v>
      </c>
      <c r="AC187" s="113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13" t="e">
        <f>#REF!</f>
        <v>#REF!</v>
      </c>
      <c r="AP187" s="113" t="e">
        <f>#REF!</f>
        <v>#REF!</v>
      </c>
      <c r="AQ187">
        <v>10</v>
      </c>
      <c r="AR187">
        <v>20</v>
      </c>
    </row>
    <row r="188" spans="18:44" ht="12.75">
      <c r="R188">
        <f t="shared" si="1"/>
        <v>1</v>
      </c>
      <c r="S188" s="115">
        <f>IF($B$69="P",#REF!,X188)</f>
        <v>58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13" t="e">
        <f>#REF!</f>
        <v>#REF!</v>
      </c>
      <c r="AC188" s="113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13" t="e">
        <f>#REF!</f>
        <v>#REF!</v>
      </c>
      <c r="AP188" s="113" t="e">
        <f>#REF!</f>
        <v>#REF!</v>
      </c>
      <c r="AQ188">
        <v>11</v>
      </c>
      <c r="AR188">
        <v>25</v>
      </c>
    </row>
    <row r="189" spans="18:44" ht="12.75">
      <c r="R189">
        <f t="shared" si="1"/>
        <v>1</v>
      </c>
      <c r="S189" s="115">
        <f>IF($B$69="P",#REF!,X189)</f>
        <v>63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13" t="e">
        <f>#REF!</f>
        <v>#REF!</v>
      </c>
      <c r="AC189" s="113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13" t="e">
        <f>#REF!</f>
        <v>#REF!</v>
      </c>
      <c r="AP189" s="113" t="e">
        <f>#REF!</f>
        <v>#REF!</v>
      </c>
      <c r="AQ189">
        <v>55</v>
      </c>
      <c r="AR189">
        <v>36</v>
      </c>
    </row>
    <row r="190" spans="18:44" ht="12.75">
      <c r="R190">
        <f t="shared" si="1"/>
        <v>1</v>
      </c>
      <c r="S190" s="115">
        <f>IF($B$69="P",#REF!,X190)</f>
        <v>5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</v>
      </c>
      <c r="Z190">
        <f t="shared" si="2"/>
        <v>1</v>
      </c>
      <c r="AA190">
        <f>IF($B$69="P",#REF!,AD190)</f>
        <v>26</v>
      </c>
      <c r="AB190" s="113" t="e">
        <f>#REF!</f>
        <v>#REF!</v>
      </c>
      <c r="AC190" s="113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13" t="e">
        <f>#REF!</f>
        <v>#REF!</v>
      </c>
      <c r="AP190" s="113" t="e">
        <f>#REF!</f>
        <v>#REF!</v>
      </c>
      <c r="AQ190">
        <v>56</v>
      </c>
      <c r="AR190">
        <v>48</v>
      </c>
    </row>
    <row r="191" spans="18:44" ht="12.75">
      <c r="R191">
        <f t="shared" si="1"/>
        <v>1</v>
      </c>
      <c r="S191" s="115">
        <f>IF($B$69="P",#REF!,X191)</f>
        <v>6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</v>
      </c>
      <c r="Z191">
        <f t="shared" si="2"/>
        <v>1</v>
      </c>
      <c r="AA191">
        <f>IF($B$69="P",#REF!,AD191)</f>
        <v>27</v>
      </c>
      <c r="AB191" s="113" t="e">
        <f>#REF!</f>
        <v>#REF!</v>
      </c>
      <c r="AC191" s="113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13" t="e">
        <f>#REF!</f>
        <v>#REF!</v>
      </c>
      <c r="AP191" s="113" t="e">
        <f>#REF!</f>
        <v>#REF!</v>
      </c>
      <c r="AQ191">
        <v>12</v>
      </c>
      <c r="AR191">
        <v>52</v>
      </c>
    </row>
    <row r="192" spans="18:44" ht="12.75">
      <c r="R192">
        <f t="shared" si="1"/>
        <v>1</v>
      </c>
      <c r="S192" s="115">
        <f>IF($B$69="P",#REF!,X192)</f>
        <v>7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</v>
      </c>
      <c r="Z192">
        <f t="shared" si="2"/>
        <v>1</v>
      </c>
      <c r="AA192">
        <f>IF($B$69="P",#REF!,AD192)</f>
        <v>28</v>
      </c>
      <c r="AB192" s="113" t="e">
        <f>#REF!</f>
        <v>#REF!</v>
      </c>
      <c r="AC192" s="113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13" t="e">
        <f>#REF!</f>
        <v>#REF!</v>
      </c>
      <c r="AP192" s="113" t="e">
        <f>#REF!</f>
        <v>#REF!</v>
      </c>
      <c r="AQ192">
        <v>13</v>
      </c>
      <c r="AR192" s="119">
        <v>4</v>
      </c>
    </row>
    <row r="193" spans="18:44" ht="12.75">
      <c r="R193">
        <f t="shared" si="1"/>
        <v>1</v>
      </c>
      <c r="S193" s="115">
        <f>IF($B$69="P",#REF!,X193)</f>
        <v>8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</v>
      </c>
      <c r="Z193">
        <f t="shared" si="2"/>
        <v>1</v>
      </c>
      <c r="AA193">
        <f>IF($B$69="P",#REF!,AD193)</f>
        <v>29</v>
      </c>
      <c r="AB193" s="113" t="e">
        <f>#REF!</f>
        <v>#REF!</v>
      </c>
      <c r="AC193" s="113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13" t="e">
        <f>#REF!</f>
        <v>#REF!</v>
      </c>
      <c r="AP193" s="113" t="e">
        <f>#REF!</f>
        <v>#REF!</v>
      </c>
      <c r="AQ193">
        <v>14</v>
      </c>
      <c r="AR193" s="119">
        <v>5</v>
      </c>
    </row>
    <row r="194" spans="18:44" ht="12.75">
      <c r="R194">
        <f t="shared" si="1"/>
        <v>1</v>
      </c>
      <c r="S194" s="115">
        <f>IF($B$69="P",#REF!,X194)</f>
        <v>9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</v>
      </c>
      <c r="Z194">
        <f t="shared" si="2"/>
        <v>1</v>
      </c>
      <c r="AA194">
        <f>IF($B$69="P",#REF!,AD194)</f>
        <v>30</v>
      </c>
      <c r="AB194" s="113" t="e">
        <f>#REF!</f>
        <v>#REF!</v>
      </c>
      <c r="AC194" s="113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13" t="e">
        <f>#REF!</f>
        <v>#REF!</v>
      </c>
      <c r="AP194" s="113" t="e">
        <f>#REF!</f>
        <v>#REF!</v>
      </c>
      <c r="AQ194">
        <v>15</v>
      </c>
      <c r="AR194" s="119">
        <v>6</v>
      </c>
    </row>
    <row r="195" spans="18:44" ht="12.75">
      <c r="R195">
        <f t="shared" si="1"/>
        <v>1</v>
      </c>
      <c r="S195" s="115">
        <f>IF($B$69="P",#REF!,X195)</f>
        <v>10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</v>
      </c>
      <c r="Z195">
        <f t="shared" si="2"/>
        <v>1</v>
      </c>
      <c r="AA195">
        <f>IF($B$69="P",#REF!,AD195)</f>
        <v>31</v>
      </c>
      <c r="AB195" s="113" t="e">
        <f>#REF!</f>
        <v>#REF!</v>
      </c>
      <c r="AC195" s="113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13" t="e">
        <f>#REF!</f>
        <v>#REF!</v>
      </c>
      <c r="AP195" s="113" t="e">
        <f>#REF!</f>
        <v>#REF!</v>
      </c>
      <c r="AQ195">
        <v>16</v>
      </c>
      <c r="AR195" s="119">
        <v>8</v>
      </c>
    </row>
    <row r="196" spans="18:44" ht="12.75">
      <c r="R196">
        <f t="shared" si="1"/>
        <v>1</v>
      </c>
      <c r="S196" s="115">
        <f>IF($B$69="P",#REF!,X196)</f>
        <v>11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</v>
      </c>
      <c r="Z196">
        <f t="shared" si="2"/>
        <v>1</v>
      </c>
      <c r="AA196">
        <f>IF($B$69="P",#REF!,AD196)</f>
        <v>32</v>
      </c>
      <c r="AB196" s="113" t="e">
        <f>#REF!</f>
        <v>#REF!</v>
      </c>
      <c r="AC196" s="113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13" t="e">
        <f>#REF!</f>
        <v>#REF!</v>
      </c>
      <c r="AP196" s="113" t="e">
        <f>#REF!</f>
        <v>#REF!</v>
      </c>
      <c r="AQ196">
        <v>17</v>
      </c>
      <c r="AR196" s="119">
        <v>9</v>
      </c>
    </row>
    <row r="197" spans="18:44" ht="12.75">
      <c r="R197">
        <f t="shared" si="1"/>
        <v>1</v>
      </c>
      <c r="S197" s="115">
        <f>IF($B$69="P",#REF!,X197)</f>
        <v>12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</v>
      </c>
      <c r="Z197">
        <f t="shared" si="2"/>
        <v>1</v>
      </c>
      <c r="AA197">
        <f>IF($B$69="P",#REF!,AD197)</f>
        <v>33</v>
      </c>
      <c r="AB197" s="113" t="e">
        <f>#REF!</f>
        <v>#REF!</v>
      </c>
      <c r="AC197" s="113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13" t="e">
        <f>#REF!</f>
        <v>#REF!</v>
      </c>
      <c r="AP197" s="113" t="e">
        <f>#REF!</f>
        <v>#REF!</v>
      </c>
      <c r="AQ197">
        <v>57</v>
      </c>
      <c r="AR197" s="119">
        <v>10</v>
      </c>
    </row>
    <row r="198" spans="18:44" ht="12.75">
      <c r="R198">
        <f t="shared" si="1"/>
        <v>1</v>
      </c>
      <c r="S198" s="115">
        <f>IF($B$69="P",#REF!,X198)</f>
        <v>14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</v>
      </c>
      <c r="Z198">
        <f t="shared" si="2"/>
        <v>1</v>
      </c>
      <c r="AA198">
        <f>IF($B$69="P",#REF!,AD198)</f>
        <v>37</v>
      </c>
      <c r="AB198" s="113" t="e">
        <f>#REF!</f>
        <v>#REF!</v>
      </c>
      <c r="AC198" s="113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13" t="e">
        <f>#REF!</f>
        <v>#REF!</v>
      </c>
      <c r="AP198" s="113" t="e">
        <f>#REF!</f>
        <v>#REF!</v>
      </c>
      <c r="AQ198">
        <v>18</v>
      </c>
      <c r="AR198" s="119">
        <v>11</v>
      </c>
    </row>
    <row r="199" spans="18:44" ht="12.75">
      <c r="R199">
        <f t="shared" si="1"/>
        <v>1</v>
      </c>
      <c r="S199" s="115">
        <f>IF($B$69="P",#REF!,X199)</f>
        <v>15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</v>
      </c>
      <c r="Z199">
        <f t="shared" si="2"/>
        <v>1</v>
      </c>
      <c r="AA199">
        <f>IF($B$69="P",#REF!,AD199)</f>
        <v>38</v>
      </c>
      <c r="AB199" s="113" t="e">
        <f>#REF!</f>
        <v>#REF!</v>
      </c>
      <c r="AC199" s="113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13" t="e">
        <f>#REF!</f>
        <v>#REF!</v>
      </c>
      <c r="AP199" s="113" t="e">
        <f>#REF!</f>
        <v>#REF!</v>
      </c>
      <c r="AQ199">
        <v>58</v>
      </c>
      <c r="AR199" s="119">
        <v>13</v>
      </c>
    </row>
    <row r="200" spans="18:44" ht="12.75">
      <c r="R200">
        <f t="shared" si="1"/>
        <v>1</v>
      </c>
      <c r="S200" s="115">
        <f>IF($B$69="P",#REF!,X200)</f>
        <v>16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</v>
      </c>
      <c r="Z200">
        <f t="shared" si="2"/>
        <v>1</v>
      </c>
      <c r="AA200">
        <f>IF($B$69="P",#REF!,AD200)</f>
        <v>39</v>
      </c>
      <c r="AB200" s="113" t="e">
        <f>#REF!</f>
        <v>#REF!</v>
      </c>
      <c r="AC200" s="113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13" t="e">
        <f>#REF!</f>
        <v>#REF!</v>
      </c>
      <c r="AP200" s="113" t="e">
        <f>#REF!</f>
        <v>#REF!</v>
      </c>
      <c r="AQ200">
        <v>19</v>
      </c>
      <c r="AR200" s="119">
        <v>14</v>
      </c>
    </row>
    <row r="201" spans="18:44" ht="12.75">
      <c r="R201">
        <f t="shared" si="1"/>
        <v>1</v>
      </c>
      <c r="S201" s="115">
        <f>IF($B$69="P",#REF!,X201)</f>
        <v>17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</v>
      </c>
      <c r="Z201">
        <f t="shared" si="2"/>
        <v>1</v>
      </c>
      <c r="AA201">
        <f>IF($B$69="P",#REF!,AD201)</f>
        <v>40</v>
      </c>
      <c r="AB201" s="113" t="e">
        <f>#REF!</f>
        <v>#REF!</v>
      </c>
      <c r="AC201" s="113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13" t="e">
        <f>#REF!</f>
        <v>#REF!</v>
      </c>
      <c r="AP201" s="113" t="e">
        <f>#REF!</f>
        <v>#REF!</v>
      </c>
      <c r="AQ201">
        <v>20</v>
      </c>
      <c r="AR201" s="119">
        <v>16</v>
      </c>
    </row>
    <row r="202" spans="18:44" ht="12.75">
      <c r="R202">
        <f t="shared" si="1"/>
        <v>1</v>
      </c>
      <c r="S202" s="115">
        <f>IF($B$69="P",#REF!,X202)</f>
        <v>18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</v>
      </c>
      <c r="Z202">
        <f t="shared" si="2"/>
        <v>1</v>
      </c>
      <c r="AA202">
        <f>IF($B$69="P",#REF!,AD202)</f>
        <v>41</v>
      </c>
      <c r="AB202" s="113" t="e">
        <f>#REF!</f>
        <v>#REF!</v>
      </c>
      <c r="AC202" s="113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13" t="e">
        <f>#REF!</f>
        <v>#REF!</v>
      </c>
      <c r="AP202" s="113" t="e">
        <f>#REF!</f>
        <v>#REF!</v>
      </c>
      <c r="AQ202">
        <v>21</v>
      </c>
      <c r="AR202" s="119">
        <v>17</v>
      </c>
    </row>
    <row r="203" spans="18:44" ht="12.75">
      <c r="R203">
        <f t="shared" si="1"/>
        <v>1</v>
      </c>
      <c r="S203" s="115">
        <f>IF($B$69="P",#REF!,X203)</f>
        <v>19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</v>
      </c>
      <c r="Z203">
        <f t="shared" si="2"/>
        <v>1</v>
      </c>
      <c r="AA203">
        <f>IF($B$69="P",#REF!,AD203)</f>
        <v>42</v>
      </c>
      <c r="AB203" s="113" t="e">
        <f>#REF!</f>
        <v>#REF!</v>
      </c>
      <c r="AC203" s="113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13" t="e">
        <f>#REF!</f>
        <v>#REF!</v>
      </c>
      <c r="AP203" s="113" t="e">
        <f>#REF!</f>
        <v>#REF!</v>
      </c>
      <c r="AQ203">
        <v>22</v>
      </c>
      <c r="AR203" s="119">
        <v>21</v>
      </c>
    </row>
    <row r="204" spans="18:44" ht="12.75">
      <c r="R204">
        <f t="shared" si="1"/>
        <v>1</v>
      </c>
      <c r="S204" s="115">
        <f>IF($B$69="P",#REF!,X204)</f>
        <v>20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</v>
      </c>
      <c r="Z204">
        <f t="shared" si="2"/>
        <v>1</v>
      </c>
      <c r="AA204">
        <f>IF($B$69="P",#REF!,AD204)</f>
        <v>43</v>
      </c>
      <c r="AB204" s="113" t="e">
        <f>#REF!</f>
        <v>#REF!</v>
      </c>
      <c r="AC204" s="113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13" t="e">
        <f>#REF!</f>
        <v>#REF!</v>
      </c>
      <c r="AP204" s="113" t="e">
        <f>#REF!</f>
        <v>#REF!</v>
      </c>
      <c r="AQ204">
        <v>23</v>
      </c>
      <c r="AR204" s="119">
        <v>22</v>
      </c>
    </row>
    <row r="205" spans="18:44" ht="12.75">
      <c r="R205">
        <f t="shared" si="1"/>
        <v>1</v>
      </c>
      <c r="S205" s="115">
        <f>IF($B$69="P",#REF!,X205)</f>
        <v>21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</v>
      </c>
      <c r="Z205">
        <f t="shared" si="2"/>
        <v>1</v>
      </c>
      <c r="AA205">
        <f>IF($B$69="P",#REF!,AD205)</f>
        <v>44</v>
      </c>
      <c r="AB205" s="113" t="e">
        <f>#REF!</f>
        <v>#REF!</v>
      </c>
      <c r="AC205" s="113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13" t="e">
        <f>#REF!</f>
        <v>#REF!</v>
      </c>
      <c r="AP205" s="113" t="e">
        <f>#REF!</f>
        <v>#REF!</v>
      </c>
      <c r="AQ205">
        <v>24</v>
      </c>
      <c r="AR205" s="119">
        <v>23</v>
      </c>
    </row>
    <row r="206" spans="18:44" ht="12.75">
      <c r="R206">
        <f t="shared" si="1"/>
        <v>1</v>
      </c>
      <c r="S206" s="115">
        <f>IF($B$69="P",#REF!,X206)</f>
        <v>22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</v>
      </c>
      <c r="Z206">
        <f t="shared" si="2"/>
        <v>1</v>
      </c>
      <c r="AA206">
        <f>IF($B$69="P",#REF!,AD206)</f>
        <v>45</v>
      </c>
      <c r="AB206" s="113" t="e">
        <f>#REF!</f>
        <v>#REF!</v>
      </c>
      <c r="AC206" s="113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13" t="e">
        <f>#REF!</f>
        <v>#REF!</v>
      </c>
      <c r="AP206" s="113" t="e">
        <f>#REF!</f>
        <v>#REF!</v>
      </c>
      <c r="AQ206">
        <v>25</v>
      </c>
      <c r="AR206" s="119">
        <v>24</v>
      </c>
    </row>
    <row r="207" spans="18:44" ht="12.75">
      <c r="R207">
        <f t="shared" si="1"/>
        <v>1</v>
      </c>
      <c r="S207" s="115">
        <f>IF($B$69="P",#REF!,X207)</f>
        <v>24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</v>
      </c>
      <c r="Z207">
        <f t="shared" si="2"/>
        <v>1</v>
      </c>
      <c r="AA207">
        <f>IF($B$69="P",#REF!,AD207)</f>
        <v>46</v>
      </c>
      <c r="AB207" s="113" t="e">
        <f>#REF!</f>
        <v>#REF!</v>
      </c>
      <c r="AC207" s="113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13" t="e">
        <f>#REF!</f>
        <v>#REF!</v>
      </c>
      <c r="AP207" s="113" t="e">
        <f>#REF!</f>
        <v>#REF!</v>
      </c>
      <c r="AQ207">
        <v>26</v>
      </c>
      <c r="AR207" s="119">
        <v>26</v>
      </c>
    </row>
    <row r="208" spans="18:44" ht="12.75">
      <c r="R208">
        <f t="shared" si="1"/>
        <v>1</v>
      </c>
      <c r="S208" s="115">
        <f>IF($B$69="P",#REF!,X208)</f>
        <v>25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</v>
      </c>
      <c r="Z208">
        <f t="shared" si="2"/>
        <v>1</v>
      </c>
      <c r="AA208">
        <f>IF($B$69="P",#REF!,AD208)</f>
        <v>47</v>
      </c>
      <c r="AB208" s="113" t="e">
        <f>#REF!</f>
        <v>#REF!</v>
      </c>
      <c r="AC208" s="113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13" t="e">
        <f>#REF!</f>
        <v>#REF!</v>
      </c>
      <c r="AP208" s="113" t="e">
        <f>#REF!</f>
        <v>#REF!</v>
      </c>
      <c r="AQ208">
        <v>27</v>
      </c>
      <c r="AR208" s="119">
        <v>27</v>
      </c>
    </row>
    <row r="209" spans="18:44" ht="12.75">
      <c r="R209">
        <f t="shared" si="1"/>
        <v>1</v>
      </c>
      <c r="S209" s="115">
        <f>IF($B$69="P",#REF!,X209)</f>
        <v>26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</v>
      </c>
      <c r="Z209">
        <f t="shared" si="2"/>
        <v>1</v>
      </c>
      <c r="AA209">
        <f>IF($B$69="P",#REF!,AD209)</f>
        <v>48</v>
      </c>
      <c r="AB209" s="113" t="e">
        <f>#REF!</f>
        <v>#REF!</v>
      </c>
      <c r="AC209" s="113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13" t="e">
        <f>#REF!</f>
        <v>#REF!</v>
      </c>
      <c r="AP209" s="113" t="e">
        <f>#REF!</f>
        <v>#REF!</v>
      </c>
      <c r="AQ209">
        <v>28</v>
      </c>
      <c r="AR209" s="119">
        <v>28</v>
      </c>
    </row>
    <row r="210" spans="18:44" ht="12.75">
      <c r="R210">
        <f t="shared" si="5" ref="R210:R243">$Q$178</f>
        <v>1</v>
      </c>
      <c r="S210" s="115">
        <f>IF($B$69="P",#REF!,X210)</f>
        <v>27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</v>
      </c>
      <c r="Z210">
        <f t="shared" si="6" ref="Z210:Z238">$Y$178</f>
        <v>1</v>
      </c>
      <c r="AA210">
        <f>IF($B$69="P",#REF!,AD210)</f>
        <v>49</v>
      </c>
      <c r="AB210" s="113" t="e">
        <f>#REF!</f>
        <v>#REF!</v>
      </c>
      <c r="AC210" s="113" t="e">
        <f>#REF!</f>
        <v>#REF!</v>
      </c>
      <c r="AD210">
        <v>49</v>
      </c>
      <c r="AM210">
        <f t="shared" si="7" ref="AM210:AM235">$AL$178</f>
        <v>1</v>
      </c>
      <c r="AN210">
        <f t="shared" si="8" ref="AN210:AN235">IF($B$69="P",AQ210,AR210)</f>
        <v>29</v>
      </c>
      <c r="AO210" s="113" t="e">
        <f>#REF!</f>
        <v>#REF!</v>
      </c>
      <c r="AP210" s="113" t="e">
        <f>#REF!</f>
        <v>#REF!</v>
      </c>
      <c r="AQ210">
        <v>29</v>
      </c>
      <c r="AR210" s="119">
        <v>29</v>
      </c>
    </row>
    <row r="211" spans="18:44" ht="12.75">
      <c r="R211">
        <f t="shared" si="5"/>
        <v>1</v>
      </c>
      <c r="S211" s="115">
        <f>IF($B$69="P",#REF!,X211)</f>
        <v>28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</v>
      </c>
      <c r="Z211">
        <f t="shared" si="6"/>
        <v>1</v>
      </c>
      <c r="AA211">
        <f>IF($B$69="P",#REF!,AD211)</f>
        <v>52</v>
      </c>
      <c r="AB211" s="113" t="e">
        <f>#REF!</f>
        <v>#REF!</v>
      </c>
      <c r="AC211" s="113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13" t="e">
        <f>#REF!</f>
        <v>#REF!</v>
      </c>
      <c r="AP211" s="113" t="e">
        <f>#REF!</f>
        <v>#REF!</v>
      </c>
      <c r="AQ211">
        <v>30</v>
      </c>
      <c r="AR211" s="119">
        <v>30</v>
      </c>
    </row>
    <row r="212" spans="18:44" ht="12.75">
      <c r="R212">
        <f t="shared" si="5"/>
        <v>1</v>
      </c>
      <c r="S212" s="115">
        <f>IF($B$69="P",#REF!,X212)</f>
        <v>29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</v>
      </c>
      <c r="Z212">
        <f t="shared" si="6"/>
        <v>1</v>
      </c>
      <c r="AA212">
        <f>IF($B$69="P",#REF!,AD212)</f>
        <v>53</v>
      </c>
      <c r="AB212" s="113" t="e">
        <f>#REF!</f>
        <v>#REF!</v>
      </c>
      <c r="AC212" s="113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13" t="e">
        <f>#REF!</f>
        <v>#REF!</v>
      </c>
      <c r="AP212" s="113" t="e">
        <f>#REF!</f>
        <v>#REF!</v>
      </c>
      <c r="AQ212">
        <v>31</v>
      </c>
      <c r="AR212" s="119">
        <v>31</v>
      </c>
    </row>
    <row r="213" spans="18:44" ht="12.75">
      <c r="R213">
        <f t="shared" si="5"/>
        <v>1</v>
      </c>
      <c r="S213" s="115">
        <f>IF($B$69="P",#REF!,X213)</f>
        <v>30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</v>
      </c>
      <c r="Z213">
        <f t="shared" si="6"/>
        <v>1</v>
      </c>
      <c r="AA213">
        <f>IF($B$69="P",#REF!,AD213)</f>
        <v>54</v>
      </c>
      <c r="AB213" s="113" t="e">
        <f>#REF!</f>
        <v>#REF!</v>
      </c>
      <c r="AC213" s="113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13" t="e">
        <f>#REF!</f>
        <v>#REF!</v>
      </c>
      <c r="AP213" s="113" t="e">
        <f>#REF!</f>
        <v>#REF!</v>
      </c>
      <c r="AQ213">
        <v>32</v>
      </c>
      <c r="AR213" s="119">
        <v>32</v>
      </c>
    </row>
    <row r="214" spans="18:44" ht="12.75">
      <c r="R214">
        <f t="shared" si="5"/>
        <v>1</v>
      </c>
      <c r="S214" s="115">
        <f>IF($B$69="P",#REF!,X214)</f>
        <v>33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</v>
      </c>
      <c r="Z214">
        <f t="shared" si="6"/>
        <v>1</v>
      </c>
      <c r="AA214">
        <f>IF($B$69="P",#REF!,AD214)</f>
        <v>55</v>
      </c>
      <c r="AB214" s="113" t="e">
        <f>#REF!</f>
        <v>#REF!</v>
      </c>
      <c r="AC214" s="113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13" t="e">
        <f>#REF!</f>
        <v>#REF!</v>
      </c>
      <c r="AP214" s="113" t="e">
        <f>#REF!</f>
        <v>#REF!</v>
      </c>
      <c r="AQ214">
        <v>33</v>
      </c>
      <c r="AR214" s="119">
        <v>33</v>
      </c>
    </row>
    <row r="215" spans="18:44" ht="12.75">
      <c r="R215">
        <f t="shared" si="5"/>
        <v>1</v>
      </c>
      <c r="S215" s="115">
        <f>IF($B$69="P",#REF!,X215)</f>
        <v>34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</v>
      </c>
      <c r="Z215">
        <f t="shared" si="6"/>
        <v>1</v>
      </c>
      <c r="AA215">
        <f>IF($B$69="P",#REF!,AD215)</f>
        <v>58</v>
      </c>
      <c r="AB215" s="113" t="e">
        <f>#REF!</f>
        <v>#REF!</v>
      </c>
      <c r="AC215" s="113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13" t="e">
        <f>#REF!</f>
        <v>#REF!</v>
      </c>
      <c r="AP215" s="113" t="e">
        <f>#REF!</f>
        <v>#REF!</v>
      </c>
      <c r="AQ215">
        <v>34</v>
      </c>
      <c r="AR215" s="119">
        <v>34</v>
      </c>
    </row>
    <row r="216" spans="18:44" ht="12.75">
      <c r="R216">
        <f t="shared" si="5"/>
        <v>1</v>
      </c>
      <c r="S216" s="115">
        <f>IF($B$69="P",#REF!,X216)</f>
        <v>35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</v>
      </c>
      <c r="Z216">
        <f t="shared" si="6"/>
        <v>1</v>
      </c>
      <c r="AA216">
        <f>IF($B$69="P",#REF!,AD216)</f>
        <v>59</v>
      </c>
      <c r="AB216" s="113" t="e">
        <f>#REF!</f>
        <v>#REF!</v>
      </c>
      <c r="AC216" s="113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13" t="e">
        <f>#REF!</f>
        <v>#REF!</v>
      </c>
      <c r="AP216" s="113" t="e">
        <f>#REF!</f>
        <v>#REF!</v>
      </c>
      <c r="AQ216">
        <v>35</v>
      </c>
      <c r="AR216" s="119">
        <v>35</v>
      </c>
    </row>
    <row r="217" spans="18:44" ht="12.75">
      <c r="R217">
        <f t="shared" si="5"/>
        <v>1</v>
      </c>
      <c r="S217" s="115">
        <f>IF($B$69="P",#REF!,X217)</f>
        <v>36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</v>
      </c>
      <c r="Z217">
        <f t="shared" si="6"/>
        <v>1</v>
      </c>
      <c r="AA217">
        <f>IF($B$69="P",#REF!,AD217)</f>
        <v>60</v>
      </c>
      <c r="AB217" s="113" t="e">
        <f>#REF!</f>
        <v>#REF!</v>
      </c>
      <c r="AC217" s="113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13" t="e">
        <f>#REF!</f>
        <v>#REF!</v>
      </c>
      <c r="AP217" s="113" t="e">
        <f>#REF!</f>
        <v>#REF!</v>
      </c>
      <c r="AQ217">
        <v>36</v>
      </c>
      <c r="AR217" s="119">
        <v>37</v>
      </c>
    </row>
    <row r="218" spans="18:44" ht="12.75">
      <c r="R218">
        <f t="shared" si="5"/>
        <v>1</v>
      </c>
      <c r="S218" s="115">
        <f>IF($B$69="P",#REF!,X218)</f>
        <v>37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</v>
      </c>
      <c r="Z218">
        <f t="shared" si="6"/>
        <v>1</v>
      </c>
      <c r="AA218">
        <f>IF($B$69="P",#REF!,AD218)</f>
        <v>61</v>
      </c>
      <c r="AB218" s="113" t="e">
        <f>#REF!</f>
        <v>#REF!</v>
      </c>
      <c r="AC218" s="113" t="e">
        <f>#REF!</f>
        <v>#REF!</v>
      </c>
      <c r="AD218" s="61">
        <v>61</v>
      </c>
      <c r="AM218">
        <f t="shared" si="7"/>
        <v>1</v>
      </c>
      <c r="AN218">
        <f t="shared" si="8"/>
        <v>38</v>
      </c>
      <c r="AO218" s="113" t="e">
        <f>#REF!</f>
        <v>#REF!</v>
      </c>
      <c r="AP218" s="113" t="e">
        <f>#REF!</f>
        <v>#REF!</v>
      </c>
      <c r="AQ218">
        <v>37</v>
      </c>
      <c r="AR218" s="119">
        <v>38</v>
      </c>
    </row>
    <row r="219" spans="18:44" ht="12.75">
      <c r="R219">
        <f t="shared" si="5"/>
        <v>1</v>
      </c>
      <c r="S219" s="115">
        <f>IF($B$69="P",#REF!,X219)</f>
        <v>38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</v>
      </c>
      <c r="Z219">
        <f t="shared" si="6"/>
        <v>1</v>
      </c>
      <c r="AA219">
        <f>IF($B$69="P",#REF!,AD219)</f>
        <v>5</v>
      </c>
      <c r="AB219" s="113" t="e">
        <f>#REF!</f>
        <v>#REF!</v>
      </c>
      <c r="AC219" s="113" t="e">
        <f>#REF!</f>
        <v>#REF!</v>
      </c>
      <c r="AD219" s="119">
        <v>5</v>
      </c>
      <c r="AM219">
        <f t="shared" si="7"/>
        <v>1</v>
      </c>
      <c r="AN219">
        <f t="shared" si="8"/>
        <v>39</v>
      </c>
      <c r="AO219" s="113" t="e">
        <f>#REF!</f>
        <v>#REF!</v>
      </c>
      <c r="AP219" s="113" t="e">
        <f>#REF!</f>
        <v>#REF!</v>
      </c>
      <c r="AQ219">
        <v>38</v>
      </c>
      <c r="AR219" s="119">
        <v>39</v>
      </c>
    </row>
    <row r="220" spans="18:44" ht="12.75">
      <c r="R220">
        <f t="shared" si="5"/>
        <v>1</v>
      </c>
      <c r="S220" s="115">
        <f>IF($B$69="P",#REF!,X220)</f>
        <v>40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</v>
      </c>
      <c r="Z220">
        <f t="shared" si="6"/>
        <v>1</v>
      </c>
      <c r="AA220">
        <f>IF($B$69="P",#REF!,AD220)</f>
        <v>6</v>
      </c>
      <c r="AB220" s="113" t="e">
        <f>#REF!</f>
        <v>#REF!</v>
      </c>
      <c r="AC220" s="113" t="e">
        <f>#REF!</f>
        <v>#REF!</v>
      </c>
      <c r="AD220" s="119">
        <v>6</v>
      </c>
      <c r="AM220">
        <f t="shared" si="7"/>
        <v>1</v>
      </c>
      <c r="AN220">
        <f t="shared" si="8"/>
        <v>40</v>
      </c>
      <c r="AO220" s="113" t="e">
        <f>#REF!</f>
        <v>#REF!</v>
      </c>
      <c r="AP220" s="113" t="e">
        <f>#REF!</f>
        <v>#REF!</v>
      </c>
      <c r="AQ220">
        <v>39</v>
      </c>
      <c r="AR220" s="119">
        <v>40</v>
      </c>
    </row>
    <row r="221" spans="18:44" ht="12.75">
      <c r="R221">
        <f t="shared" si="5"/>
        <v>1</v>
      </c>
      <c r="S221" s="115">
        <f>IF($B$69="P",#REF!,X221)</f>
        <v>41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</v>
      </c>
      <c r="Z221">
        <f t="shared" si="6"/>
        <v>1</v>
      </c>
      <c r="AA221">
        <f>IF($B$69="P",#REF!,AD221)</f>
        <v>7</v>
      </c>
      <c r="AB221" s="113" t="e">
        <f>#REF!</f>
        <v>#REF!</v>
      </c>
      <c r="AC221" s="113" t="e">
        <f>#REF!</f>
        <v>#REF!</v>
      </c>
      <c r="AD221" s="119">
        <v>7</v>
      </c>
      <c r="AM221">
        <f t="shared" si="7"/>
        <v>1</v>
      </c>
      <c r="AN221">
        <f t="shared" si="8"/>
        <v>41</v>
      </c>
      <c r="AO221" s="113" t="e">
        <f>#REF!</f>
        <v>#REF!</v>
      </c>
      <c r="AP221" s="113" t="e">
        <f>#REF!</f>
        <v>#REF!</v>
      </c>
      <c r="AQ221">
        <v>40</v>
      </c>
      <c r="AR221" s="119">
        <v>41</v>
      </c>
    </row>
    <row r="222" spans="18:44" ht="12.75">
      <c r="R222">
        <f t="shared" si="5"/>
        <v>1</v>
      </c>
      <c r="S222" s="115">
        <f>IF($B$69="P",#REF!,X222)</f>
        <v>42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</v>
      </c>
      <c r="Z222">
        <f t="shared" si="6"/>
        <v>1</v>
      </c>
      <c r="AA222">
        <f>IF($B$69="P",#REF!,AD222)</f>
        <v>9</v>
      </c>
      <c r="AB222" s="113" t="e">
        <f>#REF!</f>
        <v>#REF!</v>
      </c>
      <c r="AC222" s="113" t="e">
        <f>#REF!</f>
        <v>#REF!</v>
      </c>
      <c r="AD222" s="119">
        <v>9</v>
      </c>
      <c r="AM222">
        <f t="shared" si="7"/>
        <v>1</v>
      </c>
      <c r="AN222">
        <f t="shared" si="8"/>
        <v>42</v>
      </c>
      <c r="AO222" s="113" t="e">
        <f>#REF!</f>
        <v>#REF!</v>
      </c>
      <c r="AP222" s="113" t="e">
        <f>#REF!</f>
        <v>#REF!</v>
      </c>
      <c r="AQ222">
        <v>41</v>
      </c>
      <c r="AR222" s="119">
        <v>42</v>
      </c>
    </row>
    <row r="223" spans="18:44" ht="12.75">
      <c r="R223">
        <f t="shared" si="5"/>
        <v>1</v>
      </c>
      <c r="S223" s="115">
        <f>IF($B$69="P",#REF!,X223)</f>
        <v>43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</v>
      </c>
      <c r="Z223">
        <f t="shared" si="6"/>
        <v>1</v>
      </c>
      <c r="AA223">
        <f>IF($B$69="P",#REF!,AD223)</f>
        <v>10</v>
      </c>
      <c r="AB223" s="113" t="e">
        <f>#REF!</f>
        <v>#REF!</v>
      </c>
      <c r="AC223" s="113" t="e">
        <f>#REF!</f>
        <v>#REF!</v>
      </c>
      <c r="AD223" s="119">
        <v>10</v>
      </c>
      <c r="AM223">
        <f t="shared" si="7"/>
        <v>1</v>
      </c>
      <c r="AN223">
        <f t="shared" si="8"/>
        <v>43</v>
      </c>
      <c r="AO223" s="113" t="e">
        <f>#REF!</f>
        <v>#REF!</v>
      </c>
      <c r="AP223" s="113" t="e">
        <f>#REF!</f>
        <v>#REF!</v>
      </c>
      <c r="AQ223">
        <v>42</v>
      </c>
      <c r="AR223" s="119">
        <v>43</v>
      </c>
    </row>
    <row r="224" spans="18:44" ht="12.75">
      <c r="R224">
        <f t="shared" si="5"/>
        <v>1</v>
      </c>
      <c r="S224" s="115">
        <f>IF($B$69="P",#REF!,X224)</f>
        <v>44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</v>
      </c>
      <c r="Z224">
        <f t="shared" si="6"/>
        <v>1</v>
      </c>
      <c r="AA224">
        <f>IF($B$69="P",#REF!,AD224)</f>
        <v>13</v>
      </c>
      <c r="AB224" s="113" t="e">
        <f>#REF!</f>
        <v>#REF!</v>
      </c>
      <c r="AC224" s="113" t="e">
        <f>#REF!</f>
        <v>#REF!</v>
      </c>
      <c r="AD224" s="119">
        <v>13</v>
      </c>
      <c r="AM224">
        <f t="shared" si="7"/>
        <v>1</v>
      </c>
      <c r="AN224">
        <f t="shared" si="8"/>
        <v>44</v>
      </c>
      <c r="AO224" s="113" t="e">
        <f>#REF!</f>
        <v>#REF!</v>
      </c>
      <c r="AP224" s="113" t="e">
        <f>#REF!</f>
        <v>#REF!</v>
      </c>
      <c r="AQ224">
        <v>43</v>
      </c>
      <c r="AR224" s="119">
        <v>44</v>
      </c>
    </row>
    <row r="225" spans="18:44" ht="12.75">
      <c r="R225">
        <f t="shared" si="5"/>
        <v>1</v>
      </c>
      <c r="S225" s="115">
        <f>IF($B$69="P",#REF!,X225)</f>
        <v>45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</v>
      </c>
      <c r="Z225">
        <f t="shared" si="6"/>
        <v>1</v>
      </c>
      <c r="AA225">
        <f>IF($B$69="P",#REF!,AD225)</f>
        <v>14</v>
      </c>
      <c r="AB225" s="113" t="e">
        <f>#REF!</f>
        <v>#REF!</v>
      </c>
      <c r="AC225" s="113" t="e">
        <f>#REF!</f>
        <v>#REF!</v>
      </c>
      <c r="AD225" s="119">
        <v>14</v>
      </c>
      <c r="AM225">
        <f t="shared" si="7"/>
        <v>1</v>
      </c>
      <c r="AN225">
        <f t="shared" si="8"/>
        <v>45</v>
      </c>
      <c r="AO225" s="113" t="e">
        <f>#REF!</f>
        <v>#REF!</v>
      </c>
      <c r="AP225" s="113" t="e">
        <f>#REF!</f>
        <v>#REF!</v>
      </c>
      <c r="AQ225">
        <v>44</v>
      </c>
      <c r="AR225" s="119">
        <v>45</v>
      </c>
    </row>
    <row r="226" spans="18:44" ht="12.75">
      <c r="R226">
        <f t="shared" si="5"/>
        <v>1</v>
      </c>
      <c r="S226" s="115">
        <f>IF($B$69="P",#REF!,X226)</f>
        <v>46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</v>
      </c>
      <c r="Z226">
        <f t="shared" si="6"/>
        <v>1</v>
      </c>
      <c r="AA226">
        <f>IF($B$69="P",#REF!,AD226)</f>
        <v>15</v>
      </c>
      <c r="AB226" s="113" t="e">
        <f>#REF!</f>
        <v>#REF!</v>
      </c>
      <c r="AC226" s="113" t="e">
        <f>#REF!</f>
        <v>#REF!</v>
      </c>
      <c r="AD226" s="119">
        <v>15</v>
      </c>
      <c r="AM226">
        <f t="shared" si="7"/>
        <v>1</v>
      </c>
      <c r="AN226">
        <f t="shared" si="8"/>
        <v>46</v>
      </c>
      <c r="AO226" s="113" t="e">
        <f>#REF!</f>
        <v>#REF!</v>
      </c>
      <c r="AP226" s="113" t="e">
        <f>#REF!</f>
        <v>#REF!</v>
      </c>
      <c r="AQ226">
        <v>45</v>
      </c>
      <c r="AR226" s="119">
        <v>46</v>
      </c>
    </row>
    <row r="227" spans="18:44" ht="12.75">
      <c r="R227">
        <f t="shared" si="5"/>
        <v>1</v>
      </c>
      <c r="S227" s="115">
        <f>IF($B$69="P",#REF!,X227)</f>
        <v>47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</v>
      </c>
      <c r="Z227">
        <f t="shared" si="6"/>
        <v>1</v>
      </c>
      <c r="AA227">
        <f>IF($B$69="P",#REF!,AD227)</f>
        <v>16</v>
      </c>
      <c r="AB227" s="113" t="e">
        <f>#REF!</f>
        <v>#REF!</v>
      </c>
      <c r="AC227" s="113" t="e">
        <f>#REF!</f>
        <v>#REF!</v>
      </c>
      <c r="AD227" s="119">
        <v>16</v>
      </c>
      <c r="AM227">
        <f t="shared" si="7"/>
        <v>1</v>
      </c>
      <c r="AN227">
        <f t="shared" si="8"/>
        <v>47</v>
      </c>
      <c r="AO227" s="113" t="e">
        <f>#REF!</f>
        <v>#REF!</v>
      </c>
      <c r="AP227" s="113" t="e">
        <f>#REF!</f>
        <v>#REF!</v>
      </c>
      <c r="AQ227">
        <v>46</v>
      </c>
      <c r="AR227" s="119">
        <v>47</v>
      </c>
    </row>
    <row r="228" spans="18:44" ht="12.75">
      <c r="R228">
        <f t="shared" si="5"/>
        <v>1</v>
      </c>
      <c r="S228" s="115">
        <f>IF($B$69="P",#REF!,X228)</f>
        <v>49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</v>
      </c>
      <c r="Z228">
        <f t="shared" si="6"/>
        <v>1</v>
      </c>
      <c r="AA228">
        <f>IF($B$69="P",#REF!,AD228)</f>
        <v>20</v>
      </c>
      <c r="AB228" s="113" t="e">
        <f>#REF!</f>
        <v>#REF!</v>
      </c>
      <c r="AC228" s="113" t="e">
        <f>#REF!</f>
        <v>#REF!</v>
      </c>
      <c r="AD228" s="119">
        <v>20</v>
      </c>
      <c r="AM228">
        <f t="shared" si="7"/>
        <v>1</v>
      </c>
      <c r="AN228">
        <f t="shared" si="8"/>
        <v>49</v>
      </c>
      <c r="AO228" s="113" t="e">
        <f>#REF!</f>
        <v>#REF!</v>
      </c>
      <c r="AP228" s="113" t="e">
        <f>#REF!</f>
        <v>#REF!</v>
      </c>
      <c r="AQ228">
        <v>47</v>
      </c>
      <c r="AR228" s="119">
        <v>49</v>
      </c>
    </row>
    <row r="229" spans="18:44" ht="12.75">
      <c r="R229">
        <f t="shared" si="5"/>
        <v>1</v>
      </c>
      <c r="S229" s="115">
        <f>IF($B$69="P",#REF!,X229)</f>
        <v>50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</v>
      </c>
      <c r="Z229">
        <f t="shared" si="6"/>
        <v>1</v>
      </c>
      <c r="AA229">
        <f>IF($B$69="P",#REF!,AD229)</f>
        <v>21</v>
      </c>
      <c r="AB229" s="113" t="e">
        <f>#REF!</f>
        <v>#REF!</v>
      </c>
      <c r="AC229" s="113" t="e">
        <f>#REF!</f>
        <v>#REF!</v>
      </c>
      <c r="AD229" s="119">
        <v>21</v>
      </c>
      <c r="AM229">
        <f t="shared" si="7"/>
        <v>1</v>
      </c>
      <c r="AN229">
        <f t="shared" si="8"/>
        <v>50</v>
      </c>
      <c r="AO229" s="113" t="e">
        <f>#REF!</f>
        <v>#REF!</v>
      </c>
      <c r="AP229" s="113" t="e">
        <f>#REF!</f>
        <v>#REF!</v>
      </c>
      <c r="AQ229">
        <v>48</v>
      </c>
      <c r="AR229" s="119">
        <v>50</v>
      </c>
    </row>
    <row r="230" spans="18:44" ht="12.75">
      <c r="R230">
        <f t="shared" si="5"/>
        <v>1</v>
      </c>
      <c r="S230" s="115">
        <f>IF($B$69="P",#REF!,X230)</f>
        <v>51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</v>
      </c>
      <c r="Z230">
        <f t="shared" si="6"/>
        <v>1</v>
      </c>
      <c r="AA230">
        <f>IF($B$69="P",#REF!,AD230)</f>
        <v>23</v>
      </c>
      <c r="AB230" s="113" t="e">
        <f>#REF!</f>
        <v>#REF!</v>
      </c>
      <c r="AC230" s="113" t="e">
        <f>#REF!</f>
        <v>#REF!</v>
      </c>
      <c r="AD230" s="119">
        <v>23</v>
      </c>
      <c r="AM230">
        <f t="shared" si="7"/>
        <v>1</v>
      </c>
      <c r="AN230">
        <f t="shared" si="8"/>
        <v>51</v>
      </c>
      <c r="AO230" s="113" t="e">
        <f>#REF!</f>
        <v>#REF!</v>
      </c>
      <c r="AP230" s="113" t="e">
        <f>#REF!</f>
        <v>#REF!</v>
      </c>
      <c r="AQ230">
        <v>49</v>
      </c>
      <c r="AR230" s="119">
        <v>51</v>
      </c>
    </row>
    <row r="231" spans="18:44" ht="12.75">
      <c r="R231">
        <f t="shared" si="5"/>
        <v>1</v>
      </c>
      <c r="S231" s="115">
        <f>IF($B$69="P",#REF!,X231)</f>
        <v>52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</v>
      </c>
      <c r="Z231">
        <f t="shared" si="6"/>
        <v>1</v>
      </c>
      <c r="AA231">
        <f>IF($B$69="P",#REF!,AD231)</f>
        <v>24</v>
      </c>
      <c r="AB231" s="113" t="e">
        <f>#REF!</f>
        <v>#REF!</v>
      </c>
      <c r="AC231" s="113" t="e">
        <f>#REF!</f>
        <v>#REF!</v>
      </c>
      <c r="AD231" s="119">
        <v>24</v>
      </c>
      <c r="AM231">
        <f t="shared" si="7"/>
        <v>1</v>
      </c>
      <c r="AN231">
        <f t="shared" si="8"/>
        <v>53</v>
      </c>
      <c r="AO231" s="113" t="e">
        <f>#REF!</f>
        <v>#REF!</v>
      </c>
      <c r="AP231" s="113" t="e">
        <f>#REF!</f>
        <v>#REF!</v>
      </c>
      <c r="AQ231">
        <v>50</v>
      </c>
      <c r="AR231" s="119">
        <v>53</v>
      </c>
    </row>
    <row r="232" spans="18:44" ht="12.75">
      <c r="R232">
        <f t="shared" si="5"/>
        <v>1</v>
      </c>
      <c r="S232" s="115">
        <f>IF($B$69="P",#REF!,X232)</f>
        <v>53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</v>
      </c>
      <c r="Z232">
        <f t="shared" si="6"/>
        <v>1</v>
      </c>
      <c r="AA232">
        <f>IF($B$69="P",#REF!,AD232)</f>
        <v>34</v>
      </c>
      <c r="AB232" s="113" t="e">
        <f>#REF!</f>
        <v>#REF!</v>
      </c>
      <c r="AC232" s="113" t="e">
        <f>#REF!</f>
        <v>#REF!</v>
      </c>
      <c r="AD232" s="119">
        <v>34</v>
      </c>
      <c r="AM232">
        <f t="shared" si="7"/>
        <v>1</v>
      </c>
      <c r="AN232">
        <f t="shared" si="8"/>
        <v>54</v>
      </c>
      <c r="AO232" s="113" t="e">
        <f>#REF!</f>
        <v>#REF!</v>
      </c>
      <c r="AP232" s="113" t="e">
        <f>#REF!</f>
        <v>#REF!</v>
      </c>
      <c r="AQ232">
        <v>51</v>
      </c>
      <c r="AR232" s="119">
        <v>54</v>
      </c>
    </row>
    <row r="233" spans="18:44" ht="12.75">
      <c r="R233">
        <f t="shared" si="5"/>
        <v>1</v>
      </c>
      <c r="S233" s="115">
        <f>IF($B$69="P",#REF!,X233)</f>
        <v>54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</v>
      </c>
      <c r="Z233">
        <f t="shared" si="6"/>
        <v>1</v>
      </c>
      <c r="AA233">
        <f>IF($B$69="P",#REF!,AD233)</f>
        <v>35</v>
      </c>
      <c r="AB233" s="113" t="e">
        <f>#REF!</f>
        <v>#REF!</v>
      </c>
      <c r="AC233" s="113" t="e">
        <f>#REF!</f>
        <v>#REF!</v>
      </c>
      <c r="AD233" s="119">
        <v>35</v>
      </c>
      <c r="AM233">
        <f t="shared" si="7"/>
        <v>1</v>
      </c>
      <c r="AN233">
        <f t="shared" si="8"/>
        <v>55</v>
      </c>
      <c r="AO233" s="113" t="e">
        <f>#REF!</f>
        <v>#REF!</v>
      </c>
      <c r="AP233" s="113" t="e">
        <f>#REF!</f>
        <v>#REF!</v>
      </c>
      <c r="AQ233">
        <v>52</v>
      </c>
      <c r="AR233" s="119">
        <v>55</v>
      </c>
    </row>
    <row r="234" spans="18:44" ht="12.75">
      <c r="R234">
        <f t="shared" si="5"/>
        <v>1</v>
      </c>
      <c r="S234" s="115">
        <f>IF($B$69="P",#REF!,X234)</f>
        <v>55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</v>
      </c>
      <c r="Z234">
        <f t="shared" si="6"/>
        <v>1</v>
      </c>
      <c r="AA234">
        <f>IF($B$69="P",#REF!,AD234)</f>
        <v>36</v>
      </c>
      <c r="AB234" s="113" t="e">
        <f>#REF!</f>
        <v>#REF!</v>
      </c>
      <c r="AC234" s="113" t="e">
        <f>#REF!</f>
        <v>#REF!</v>
      </c>
      <c r="AD234" s="119">
        <v>36</v>
      </c>
      <c r="AM234">
        <f t="shared" si="7"/>
        <v>1</v>
      </c>
      <c r="AN234">
        <f t="shared" si="8"/>
        <v>56</v>
      </c>
      <c r="AO234" s="113" t="e">
        <f>#REF!</f>
        <v>#REF!</v>
      </c>
      <c r="AP234" s="113" t="e">
        <f>#REF!</f>
        <v>#REF!</v>
      </c>
      <c r="AQ234">
        <v>53</v>
      </c>
      <c r="AR234" s="119">
        <v>56</v>
      </c>
    </row>
    <row r="235" spans="18:44" ht="12.75">
      <c r="R235">
        <f t="shared" si="5"/>
        <v>1</v>
      </c>
      <c r="S235" s="115">
        <f>IF($B$69="P",#REF!,X235)</f>
        <v>56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</v>
      </c>
      <c r="Z235">
        <f t="shared" si="6"/>
        <v>1</v>
      </c>
      <c r="AA235">
        <f>IF($B$69="P",#REF!,AD235)</f>
        <v>50</v>
      </c>
      <c r="AB235" s="113" t="e">
        <f>#REF!</f>
        <v>#REF!</v>
      </c>
      <c r="AC235" s="113" t="e">
        <f>#REF!</f>
        <v>#REF!</v>
      </c>
      <c r="AD235" s="119">
        <v>50</v>
      </c>
      <c r="AM235">
        <f t="shared" si="7"/>
        <v>1</v>
      </c>
      <c r="AN235">
        <f t="shared" si="8"/>
        <v>57</v>
      </c>
      <c r="AO235" s="113" t="e">
        <f>#REF!</f>
        <v>#REF!</v>
      </c>
      <c r="AP235" s="113" t="e">
        <f>#REF!</f>
        <v>#REF!</v>
      </c>
      <c r="AQ235">
        <v>54</v>
      </c>
      <c r="AR235" s="119">
        <v>57</v>
      </c>
    </row>
    <row r="236" spans="18:30" ht="12.75">
      <c r="R236">
        <f t="shared" si="5"/>
        <v>1</v>
      </c>
      <c r="S236" s="115">
        <f>IF($B$69="P",#REF!,X236)</f>
        <v>57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</v>
      </c>
      <c r="Z236">
        <f t="shared" si="6"/>
        <v>1</v>
      </c>
      <c r="AA236">
        <f>IF($B$69="P",#REF!,AD236)</f>
        <v>51</v>
      </c>
      <c r="AB236" s="113" t="e">
        <f>#REF!</f>
        <v>#REF!</v>
      </c>
      <c r="AC236" s="113" t="e">
        <f>#REF!</f>
        <v>#REF!</v>
      </c>
      <c r="AD236" s="119">
        <v>51</v>
      </c>
    </row>
    <row r="237" spans="18:30" ht="12.75">
      <c r="R237">
        <f t="shared" si="5"/>
        <v>1</v>
      </c>
      <c r="S237" s="115">
        <f>IF($B$69="P",#REF!,X237)</f>
        <v>59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</v>
      </c>
      <c r="Z237">
        <f t="shared" si="6"/>
        <v>1</v>
      </c>
      <c r="AA237">
        <f>IF($B$69="P",#REF!,AD237)</f>
        <v>56</v>
      </c>
      <c r="AB237" s="113" t="e">
        <f>#REF!</f>
        <v>#REF!</v>
      </c>
      <c r="AC237" s="113" t="e">
        <f>#REF!</f>
        <v>#REF!</v>
      </c>
      <c r="AD237" s="119">
        <v>56</v>
      </c>
    </row>
    <row r="238" spans="18:30" ht="12.75">
      <c r="R238">
        <f t="shared" si="5"/>
        <v>1</v>
      </c>
      <c r="S238" s="115">
        <f>IF($B$69="P",#REF!,X238)</f>
        <v>60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</v>
      </c>
      <c r="Z238">
        <f t="shared" si="6"/>
        <v>1</v>
      </c>
      <c r="AA238">
        <f>IF($B$69="P",#REF!,AD238)</f>
        <v>57</v>
      </c>
      <c r="AB238" s="113" t="e">
        <f>#REF!</f>
        <v>#REF!</v>
      </c>
      <c r="AC238" s="113" t="e">
        <f>#REF!</f>
        <v>#REF!</v>
      </c>
      <c r="AD238" s="119">
        <v>57</v>
      </c>
    </row>
    <row r="239" spans="18:24" ht="12.75">
      <c r="R239">
        <f t="shared" si="5"/>
        <v>1</v>
      </c>
      <c r="S239" s="115">
        <f>IF($B$69="P",#REF!,X239)</f>
        <v>61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</v>
      </c>
    </row>
    <row r="240" spans="18:24" ht="12.75">
      <c r="R240">
        <f t="shared" si="5"/>
        <v>1</v>
      </c>
      <c r="S240" s="115">
        <f>IF($B$69="P",#REF!,X240)</f>
        <v>62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</v>
      </c>
    </row>
    <row r="241" spans="18:24" ht="12.75">
      <c r="R241">
        <f t="shared" si="5"/>
        <v>1</v>
      </c>
      <c r="S241" s="115">
        <f>IF($B$69="P",#REF!,X241)</f>
        <v>64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</v>
      </c>
    </row>
    <row r="242" spans="18:24" ht="12.75">
      <c r="R242">
        <f t="shared" si="5"/>
        <v>1</v>
      </c>
      <c r="S242" s="115">
        <f>IF($B$69="P",#REF!,X242)</f>
        <v>65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</v>
      </c>
    </row>
    <row r="243" spans="18:24" ht="12.75">
      <c r="R243">
        <f t="shared" si="5"/>
        <v>1</v>
      </c>
      <c r="S243" s="115">
        <f>IF($B$69="P",#REF!,X243)</f>
        <v>66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3429C6-D205-47EB-9539-998D06914F3C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" max="10" width="9.14285714285714" style="273"/>
    <col min="11" max="11" width="9.14285714285714" style="269"/>
    <col min="12" max="12" width="90.7142857142857" style="269" customWidth="1"/>
    <col min="13" max="30" width="9.14285714285714" style="269"/>
    <col min="31" max="16384" width="9.14285714285714" style="273"/>
  </cols>
  <sheetData>
    <row r="1" spans="1:12" ht="12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L1" s="276"/>
    </row>
    <row r="2" spans="1:12" ht="12.7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L2" s="276"/>
    </row>
    <row r="3" spans="1:12" ht="12.7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L3" s="276"/>
    </row>
    <row r="4" spans="1:12" ht="12.75">
      <c r="A4" s="268"/>
      <c r="B4" s="268"/>
      <c r="C4" s="268"/>
      <c r="D4" s="268"/>
      <c r="E4" s="268"/>
      <c r="F4" s="268"/>
      <c r="G4" s="268"/>
      <c r="H4" s="268"/>
      <c r="I4" s="268"/>
      <c r="J4" s="268"/>
      <c r="L4" s="270"/>
    </row>
    <row r="5" spans="1:12" ht="12.75" customHeight="1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77"/>
    </row>
    <row r="6" spans="1:12" ht="12.75">
      <c r="A6" s="268"/>
      <c r="B6" s="268"/>
      <c r="C6" s="268"/>
      <c r="D6" s="268"/>
      <c r="E6" s="268"/>
      <c r="F6" s="268"/>
      <c r="G6" s="268"/>
      <c r="H6" s="268"/>
      <c r="I6" s="268"/>
      <c r="J6" s="268"/>
      <c r="L6" s="277"/>
    </row>
    <row r="7" spans="1:12" ht="120" customHeight="1">
      <c r="A7" s="278" t="s">
        <v>3286</v>
      </c>
      <c r="B7" s="278"/>
      <c r="C7" s="278"/>
      <c r="D7" s="278"/>
      <c r="E7" s="278"/>
      <c r="F7" s="278"/>
      <c r="G7" s="278"/>
      <c r="H7" s="278"/>
      <c r="I7" s="278"/>
      <c r="J7" s="278"/>
      <c r="L7" s="271"/>
    </row>
    <row r="8" spans="1:12" ht="14.25">
      <c r="A8" s="279" t="s">
        <v>3334</v>
      </c>
      <c r="B8" s="279"/>
      <c r="C8" s="279"/>
      <c r="D8" s="279"/>
      <c r="E8" s="279"/>
      <c r="F8" s="279"/>
      <c r="G8" s="279"/>
      <c r="H8" s="279"/>
      <c r="I8" s="279"/>
      <c r="J8" s="279"/>
      <c r="L8" s="270"/>
    </row>
    <row r="9" spans="1:12" ht="18" customHeight="1">
      <c r="A9" s="280" t="s">
        <v>3349</v>
      </c>
      <c r="B9" s="280"/>
      <c r="C9" s="280"/>
      <c r="D9" s="280"/>
      <c r="E9" s="280"/>
      <c r="F9" s="280"/>
      <c r="G9" s="280"/>
      <c r="H9" s="280"/>
      <c r="I9" s="280"/>
      <c r="J9" s="280"/>
      <c r="L9" s="277"/>
    </row>
    <row r="10" spans="1:12" ht="18" customHeight="1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L10" s="277"/>
    </row>
    <row r="11" spans="1:12" ht="15" customHeight="1">
      <c r="A11" s="282" t="s">
        <v>3311</v>
      </c>
      <c r="B11" s="283"/>
      <c r="C11" s="283"/>
      <c r="D11" s="283"/>
      <c r="E11" s="283"/>
      <c r="F11" s="283"/>
      <c r="G11" s="283"/>
      <c r="H11" s="283"/>
      <c r="I11" s="283"/>
      <c r="J11" s="283"/>
      <c r="L11" s="277"/>
    </row>
    <row r="12" spans="1:12" ht="30" customHeight="1">
      <c r="A12" s="284" t="s">
        <v>3312</v>
      </c>
      <c r="B12" s="284"/>
      <c r="C12" s="284"/>
      <c r="D12" s="284"/>
      <c r="E12" s="284"/>
      <c r="F12" s="284"/>
      <c r="G12" s="284"/>
      <c r="H12" s="284"/>
      <c r="I12" s="284"/>
      <c r="J12" s="284"/>
      <c r="L12" s="277"/>
    </row>
    <row r="13" spans="1:12" ht="30" customHeight="1">
      <c r="A13" s="284" t="s">
        <v>3313</v>
      </c>
      <c r="B13" s="284"/>
      <c r="C13" s="284"/>
      <c r="D13" s="284"/>
      <c r="E13" s="284"/>
      <c r="F13" s="284"/>
      <c r="G13" s="284"/>
      <c r="H13" s="284"/>
      <c r="I13" s="284"/>
      <c r="J13" s="284"/>
      <c r="L13" s="270"/>
    </row>
    <row r="14" spans="1:12" ht="45" customHeight="1">
      <c r="A14" s="284" t="s">
        <v>3316</v>
      </c>
      <c r="B14" s="284"/>
      <c r="C14" s="284"/>
      <c r="D14" s="284"/>
      <c r="E14" s="284"/>
      <c r="F14" s="284"/>
      <c r="G14" s="284"/>
      <c r="H14" s="284"/>
      <c r="I14" s="284"/>
      <c r="J14" s="284"/>
      <c r="L14" s="277"/>
    </row>
    <row r="15" spans="1:12" ht="30" customHeight="1">
      <c r="A15" s="284" t="s">
        <v>3314</v>
      </c>
      <c r="B15" s="284"/>
      <c r="C15" s="284"/>
      <c r="D15" s="284"/>
      <c r="E15" s="284"/>
      <c r="F15" s="284"/>
      <c r="G15" s="284"/>
      <c r="H15" s="284"/>
      <c r="I15" s="284"/>
      <c r="J15" s="284"/>
      <c r="L15" s="277"/>
    </row>
    <row r="16" spans="1:12" ht="30" customHeight="1">
      <c r="A16" s="284" t="s">
        <v>3315</v>
      </c>
      <c r="B16" s="284"/>
      <c r="C16" s="284"/>
      <c r="D16" s="284"/>
      <c r="E16" s="284"/>
      <c r="F16" s="284"/>
      <c r="G16" s="284"/>
      <c r="H16" s="284"/>
      <c r="I16" s="284"/>
      <c r="J16" s="284"/>
      <c r="L16" s="277"/>
    </row>
    <row r="17" spans="1:12" ht="18" customHeight="1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L17" s="270"/>
    </row>
    <row r="18" spans="1:12" ht="45" customHeight="1">
      <c r="A18" s="291" t="s">
        <v>3350</v>
      </c>
      <c r="B18" s="291"/>
      <c r="C18" s="291"/>
      <c r="D18" s="291"/>
      <c r="E18" s="291"/>
      <c r="F18" s="291"/>
      <c r="G18" s="291"/>
      <c r="H18" s="291"/>
      <c r="I18" s="291"/>
      <c r="J18" s="291"/>
      <c r="L18" s="271"/>
    </row>
    <row r="19" spans="1:12" ht="30" customHeight="1">
      <c r="A19" s="292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92"/>
      <c r="C19" s="292"/>
      <c r="D19" s="292"/>
      <c r="E19" s="292"/>
      <c r="F19" s="292"/>
      <c r="G19" s="292"/>
      <c r="H19" s="292"/>
      <c r="I19" s="292"/>
      <c r="J19" s="292"/>
      <c r="L19" s="277"/>
    </row>
    <row r="20" spans="1:12" ht="18" customHeigh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L20" s="277"/>
    </row>
    <row r="21" spans="1:12" ht="30" customHeight="1">
      <c r="A21" s="282" t="s">
        <v>3351</v>
      </c>
      <c r="B21" s="286"/>
      <c r="C21" s="286"/>
      <c r="D21" s="286"/>
      <c r="E21" s="286"/>
      <c r="F21" s="286"/>
      <c r="G21" s="286"/>
      <c r="H21" s="286"/>
      <c r="I21" s="286"/>
      <c r="J21" s="286"/>
      <c r="L21" s="277"/>
    </row>
    <row r="22" spans="1:12" ht="15" customHeight="1">
      <c r="A22" s="287" t="s">
        <v>3352</v>
      </c>
      <c r="B22" s="287"/>
      <c r="C22" s="287"/>
      <c r="D22" s="287"/>
      <c r="E22" s="287"/>
      <c r="F22" s="287"/>
      <c r="G22" s="287"/>
      <c r="H22" s="287"/>
      <c r="I22" s="287"/>
      <c r="J22" s="287"/>
      <c r="L22" s="277"/>
    </row>
    <row r="23" spans="1:12" ht="12.95" customHeight="1">
      <c r="A23" s="288"/>
      <c r="B23" s="288"/>
      <c r="C23" s="288"/>
      <c r="D23" s="288"/>
      <c r="E23" s="288"/>
      <c r="F23" s="288"/>
      <c r="G23" s="288"/>
      <c r="H23" s="288"/>
      <c r="I23" s="288"/>
      <c r="J23" s="288"/>
      <c r="L23" s="277"/>
    </row>
    <row r="24" spans="1:12" ht="12.95" customHeight="1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L24" s="277"/>
    </row>
    <row r="25" spans="1:12" ht="12.95" customHeight="1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L25" s="277"/>
    </row>
    <row r="26" spans="1:12" ht="12.95" customHeight="1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L26" s="277"/>
    </row>
    <row r="27" spans="1:12" ht="12.95" customHeight="1">
      <c r="A27" s="290"/>
      <c r="B27" s="290"/>
      <c r="C27" s="290"/>
      <c r="D27" s="290"/>
      <c r="E27" s="290"/>
      <c r="F27" s="290"/>
      <c r="G27" s="290"/>
      <c r="H27" s="290"/>
      <c r="I27" s="290"/>
      <c r="J27" s="290"/>
      <c r="L27" s="277"/>
    </row>
    <row r="28" spans="1:12" ht="12.95" customHeight="1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L28" s="277"/>
    </row>
    <row r="29" spans="1:12" ht="12.75" customHeight="1">
      <c r="A29" s="290" t="s">
        <v>25</v>
      </c>
      <c r="B29" s="290"/>
      <c r="C29" s="290"/>
      <c r="D29" s="290"/>
      <c r="E29" s="290"/>
      <c r="F29" s="290"/>
      <c r="G29" s="290"/>
      <c r="H29" s="290"/>
      <c r="I29" s="290"/>
      <c r="J29" s="290"/>
      <c r="L29" s="277"/>
    </row>
    <row r="30" spans="1:10" ht="12.75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0" ht="12.75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0" ht="12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ht="12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.75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 ht="12.75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 ht="12.75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="269" customFormat="1" ht="12.75"/>
    <row r="38" s="269" customFormat="1" ht="12.75"/>
    <row r="39" s="269" customFormat="1" ht="12.75"/>
    <row r="40" s="269" customFormat="1" ht="12.75"/>
    <row r="41" s="269" customFormat="1" ht="12.75"/>
    <row r="42" s="269" customFormat="1" ht="12.75"/>
    <row r="43" s="269" customFormat="1" ht="12.75"/>
    <row r="44" s="269" customFormat="1" ht="12.75"/>
    <row r="45" s="269" customFormat="1" ht="12.75"/>
    <row r="46" s="269" customFormat="1" ht="12.75"/>
    <row r="47" s="269" customFormat="1" ht="12.75"/>
    <row r="48" s="269" customFormat="1" ht="12.75"/>
    <row r="49" s="269" customFormat="1" ht="12.75"/>
    <row r="50" s="269" customFormat="1" ht="12.75"/>
    <row r="51" s="269" customFormat="1" ht="12.75"/>
    <row r="52" s="269" customFormat="1" ht="12.75"/>
    <row r="53" s="269" customFormat="1" ht="12.75"/>
    <row r="54" s="269" customFormat="1" ht="12.75"/>
    <row r="55" s="269" customFormat="1" ht="12.75"/>
    <row r="56" s="269" customFormat="1" ht="12.75"/>
    <row r="57" s="269" customFormat="1" ht="12.75"/>
    <row r="58" s="269" customFormat="1" ht="12.75"/>
    <row r="59" s="269" customFormat="1" ht="12.75"/>
    <row r="60" s="269" customFormat="1" ht="12.75"/>
    <row r="61" s="269" customFormat="1" ht="12.75"/>
    <row r="62" s="269" customFormat="1" ht="12.75"/>
    <row r="63" s="269" customFormat="1" ht="12.75"/>
    <row r="64" s="269" customFormat="1" ht="12.75"/>
    <row r="65" s="269" customFormat="1" ht="12.75"/>
    <row r="66" s="269" customFormat="1" ht="12.75"/>
    <row r="67" s="269" customFormat="1" ht="12.75"/>
    <row r="68" s="269" customFormat="1" ht="12.75"/>
    <row r="69" s="269" customFormat="1" ht="12.75"/>
    <row r="70" s="269" customFormat="1" ht="12.75"/>
    <row r="71" s="269" customFormat="1" ht="12.75"/>
    <row r="72" s="269" customFormat="1" ht="12.75"/>
    <row r="73" s="269" customFormat="1" ht="12.75"/>
    <row r="74" s="269" customFormat="1" ht="12.75"/>
    <row r="75" s="269" customFormat="1" ht="12.75"/>
    <row r="76" s="269" customFormat="1" ht="12.75"/>
    <row r="77" s="269" customFormat="1" ht="12.75"/>
    <row r="78" s="269" customFormat="1" ht="12.75"/>
    <row r="79" s="269" customFormat="1" ht="12.75"/>
    <row r="80" s="269" customFormat="1" ht="12.75"/>
    <row r="81" s="269" customFormat="1" ht="12.75"/>
    <row r="82" s="269" customFormat="1" ht="12.75"/>
    <row r="83" s="269" customFormat="1" ht="12.75"/>
    <row r="84" s="269" customFormat="1" ht="12.75"/>
    <row r="85" s="269" customFormat="1" ht="12.75"/>
    <row r="86" s="269" customFormat="1" ht="12.75"/>
    <row r="87" spans="1:1" s="269" customFormat="1" ht="12.75" hidden="1">
      <c r="A87" s="272">
        <v>1</v>
      </c>
    </row>
    <row r="88" spans="1:1" s="269" customFormat="1" ht="12.75" hidden="1">
      <c r="A88" s="272" t="s">
        <v>47</v>
      </c>
    </row>
    <row r="89" s="269" customFormat="1" ht="12.75"/>
    <row r="90" s="269" customFormat="1" ht="12.75"/>
    <row r="91" s="269" customFormat="1" ht="12.75"/>
    <row r="92" s="269" customFormat="1" ht="12.75"/>
    <row r="93" s="269" customFormat="1" ht="12.75"/>
    <row r="94" s="269" customFormat="1" ht="12.75"/>
    <row r="95" s="269" customFormat="1" ht="12.75"/>
    <row r="96" s="269" customFormat="1" ht="12.75"/>
    <row r="97" s="269" customFormat="1" ht="12.75"/>
    <row r="98" s="269" customFormat="1" ht="12.75"/>
    <row r="99" spans="1:1" s="269" customFormat="1" ht="12.75">
      <c r="A99" s="709">
        <v>1</v>
      </c>
    </row>
    <row r="100" s="269" customFormat="1" ht="12.75"/>
    <row r="101" s="269" customFormat="1" ht="12.75"/>
    <row r="102" s="269" customFormat="1" ht="12.75"/>
    <row r="103" s="269" customFormat="1" ht="12.75"/>
    <row r="104" s="269" customFormat="1" ht="12.75"/>
    <row r="105" s="269" customFormat="1" ht="12.75"/>
    <row r="106" s="269" customFormat="1" ht="12.75"/>
    <row r="107" s="269" customFormat="1" ht="12.75"/>
    <row r="108" s="269" customFormat="1" ht="12.75"/>
    <row r="109" s="269" customFormat="1" ht="12.75"/>
    <row r="110" s="269" customFormat="1" ht="12.75"/>
    <row r="111" s="269" customFormat="1" ht="12.75"/>
    <row r="112" s="269" customFormat="1" ht="12.75"/>
    <row r="113" s="269" customFormat="1" ht="12.75"/>
    <row r="114" s="269" customFormat="1" ht="12.75"/>
    <row r="115" s="269" customFormat="1" ht="12.75"/>
    <row r="116" s="269" customFormat="1" ht="12.75"/>
    <row r="117" s="269" customFormat="1" ht="12.75"/>
    <row r="118" s="269" customFormat="1" ht="12.75"/>
    <row r="119" s="269" customFormat="1" ht="12.75"/>
    <row r="120" s="269" customFormat="1" ht="12.75"/>
    <row r="121" s="269" customFormat="1" ht="12.75"/>
    <row r="122" s="269" customFormat="1" ht="12.75"/>
    <row r="123" s="269" customFormat="1" ht="12.75"/>
    <row r="124" s="269" customFormat="1" ht="12.75"/>
    <row r="125" s="269" customFormat="1" ht="12.75"/>
    <row r="126" s="269" customFormat="1" ht="12.75"/>
    <row r="127" s="269" customFormat="1" ht="12.75"/>
    <row r="128" s="269" customFormat="1" ht="12.75"/>
    <row r="129" s="269" customFormat="1" ht="12.75"/>
    <row r="130" s="269" customFormat="1" ht="12.75"/>
    <row r="131" s="269" customFormat="1" ht="12.75"/>
    <row r="132" s="269" customFormat="1" ht="12.75"/>
    <row r="133" s="269" customFormat="1" ht="12.75"/>
    <row r="134" s="269" customFormat="1" ht="12.75"/>
    <row r="135" s="269" customFormat="1" ht="12.75"/>
    <row r="136" s="269" customFormat="1" ht="12.75"/>
    <row r="137" s="269" customFormat="1" ht="12.75"/>
    <row r="138" s="269" customFormat="1" ht="12.75"/>
    <row r="139" s="269" customFormat="1" ht="12.75"/>
    <row r="140" s="269" customFormat="1" ht="12.75"/>
    <row r="141" s="269" customFormat="1" ht="12.75"/>
    <row r="142" s="269" customFormat="1" ht="12.75"/>
    <row r="143" s="269" customFormat="1" ht="12.75"/>
    <row r="144" s="269" customFormat="1" ht="12.75"/>
    <row r="145" s="269" customFormat="1" ht="12.75"/>
    <row r="146" s="269" customFormat="1" ht="12.75"/>
    <row r="147" s="269" customFormat="1" ht="12.75"/>
    <row r="148" s="269" customFormat="1" ht="12.75"/>
    <row r="149" s="269" customFormat="1" ht="12.75"/>
    <row r="150" s="269" customFormat="1" ht="12.75"/>
    <row r="151" s="269" customFormat="1" ht="12.75"/>
    <row r="152" s="269" customFormat="1" ht="12.75"/>
    <row r="153" s="269" customFormat="1" ht="12.75"/>
    <row r="154" s="269" customFormat="1" ht="12.75"/>
    <row r="155" s="269" customFormat="1" ht="12.75"/>
    <row r="156" s="269" customFormat="1" ht="12.75"/>
    <row r="157" s="269" customFormat="1" ht="12.75"/>
    <row r="158" s="269" customFormat="1" ht="12.75"/>
    <row r="159" s="269" customFormat="1" ht="12.75"/>
    <row r="160" s="269" customFormat="1" ht="12.75"/>
    <row r="161" s="269" customFormat="1" ht="12.75"/>
    <row r="162" s="269" customFormat="1" ht="12.75"/>
    <row r="163" s="269" customFormat="1" ht="12.75"/>
    <row r="164" s="269" customFormat="1" ht="12.75"/>
  </sheetData>
  <sheetProtection algorithmName="SHA-512" hashValue="VsMurlouYGzUtmaktBnPwAr28Td4A6RwGSGQZfg+FCczOuL4j6w2qzpOFUXxaBSEJ5Nabxqs524owc6pwqMT3w==" saltValue="DzSbiLeS9I2P/2mvfwKAnQ==" spinCount="100000" sheet="1" objects="1" scenarios="1"/>
  <mergeCells count="28"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15" sqref="B15"/>
    </sheetView>
  </sheetViews>
  <sheetFormatPr defaultRowHeight="12.75"/>
  <cols>
    <col min="1" max="1" width="28.1428571428571" style="6" customWidth="1"/>
    <col min="2" max="2" width="65.7142857142857" style="6" customWidth="1"/>
    <col min="3" max="3" width="3" style="6" customWidth="1"/>
    <col min="4" max="4" width="65.7142857142857" style="6" customWidth="1"/>
    <col min="5" max="5" width="28.2857142857143" style="6" customWidth="1"/>
    <col min="6" max="37" width="9.14285714285714" style="5"/>
  </cols>
  <sheetData>
    <row r="1" spans="1:37" s="14" customFormat="1" ht="18">
      <c r="A1" s="301" t="s">
        <v>34</v>
      </c>
      <c r="B1" s="302"/>
      <c r="C1" s="302"/>
      <c r="D1" s="302"/>
      <c r="E1" s="302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3179</v>
      </c>
      <c r="B4" s="165"/>
      <c r="C4" s="23"/>
      <c r="D4" s="305"/>
      <c r="E4" s="15" t="s">
        <v>3203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3180</v>
      </c>
      <c r="B5" s="166"/>
      <c r="C5" s="24"/>
      <c r="D5" s="306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3181</v>
      </c>
      <c r="B6" s="166"/>
      <c r="C6" s="24"/>
      <c r="D6" s="306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3182</v>
      </c>
      <c r="B7" s="166"/>
      <c r="C7" s="24"/>
      <c r="D7" s="34"/>
      <c r="E7" s="15" t="s">
        <v>3204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3183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7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3184</v>
      </c>
      <c r="B10" s="36"/>
      <c r="C10" s="24"/>
      <c r="D10" s="37"/>
      <c r="E10" s="15" t="s">
        <v>3184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3185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298" t="s">
        <v>0</v>
      </c>
      <c r="C12" s="299"/>
      <c r="D12" s="300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3186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3187</v>
      </c>
      <c r="B14" s="163"/>
      <c r="C14" s="24"/>
      <c r="D14" s="39"/>
      <c r="E14" s="15" t="s">
        <v>3179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3188</v>
      </c>
      <c r="B16" s="163"/>
      <c r="C16" s="24"/>
      <c r="D16" s="39"/>
      <c r="E16" s="15" t="s">
        <v>3182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3189</v>
      </c>
      <c r="B17" s="52"/>
      <c r="C17" s="24"/>
      <c r="D17" s="39"/>
      <c r="E17" s="15" t="s">
        <v>3205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3190</v>
      </c>
      <c r="B18" s="163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3191</v>
      </c>
      <c r="B19" s="164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3192</v>
      </c>
      <c r="B20" s="163"/>
      <c r="C20" s="24"/>
      <c r="D20" s="220"/>
      <c r="E20" s="15" t="s">
        <v>3179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3193</v>
      </c>
      <c r="B21" s="38"/>
      <c r="C21" s="24"/>
      <c r="D21" s="220"/>
      <c r="E21" s="15" t="s">
        <v>3180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3194</v>
      </c>
      <c r="B23" s="38"/>
      <c r="C23" s="24"/>
      <c r="D23" s="41"/>
      <c r="E23" s="15" t="s">
        <v>3195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3206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3195</v>
      </c>
      <c r="B25" s="42"/>
      <c r="C25" s="24"/>
      <c r="D25" s="43"/>
      <c r="E25" s="15" t="s">
        <v>3189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3196</v>
      </c>
      <c r="B26" s="42"/>
      <c r="C26" s="24"/>
      <c r="D26" s="39"/>
      <c r="E26" s="15" t="s">
        <v>3190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3197</v>
      </c>
      <c r="B27" s="150"/>
      <c r="C27" s="24"/>
      <c r="D27" s="44"/>
      <c r="E27" s="15" t="s">
        <v>3191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3198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3199</v>
      </c>
      <c r="B29" s="304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4"/>
      <c r="C30" s="24"/>
      <c r="D30" s="39"/>
      <c r="E30" s="15" t="s">
        <v>3179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3200</v>
      </c>
      <c r="B32" s="40"/>
      <c r="C32" s="24"/>
      <c r="D32" s="39"/>
      <c r="E32" s="15" t="s">
        <v>3182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3201</v>
      </c>
      <c r="B33" s="40"/>
      <c r="C33" s="24"/>
      <c r="D33" s="41"/>
      <c r="E33" s="15" t="s">
        <v>3195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3202</v>
      </c>
      <c r="B34" s="38"/>
      <c r="C34" s="24"/>
      <c r="D34" s="41"/>
      <c r="E34" s="15" t="s">
        <v>3207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3" t="s">
        <v>3174</v>
      </c>
      <c r="B37" s="302"/>
      <c r="C37" s="302"/>
      <c r="D37" s="302"/>
      <c r="E37" s="30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6" t="s">
        <v>45</v>
      </c>
      <c r="E38" s="29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5" t="s">
        <v>25</v>
      </c>
      <c r="B41" s="295"/>
      <c r="C41" s="295"/>
      <c r="D41" s="295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3"/>
      <c r="B44" s="294"/>
      <c r="C44" s="294"/>
      <c r="D44" s="294"/>
      <c r="E44" s="294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workbookViewId="0" topLeftCell="A1">
      <selection pane="topLeft" activeCell="A43" sqref="A43:N43"/>
    </sheetView>
  </sheetViews>
  <sheetFormatPr defaultColWidth="9.14428571428571" defaultRowHeight="12.75"/>
  <cols>
    <col min="1" max="1" width="8.28571428571429" style="2" customWidth="1"/>
    <col min="2" max="3" width="3.71428571428571" style="2" customWidth="1"/>
    <col min="4" max="4" width="8.28571428571429" style="2" customWidth="1"/>
    <col min="5" max="6" width="3.71428571428571" style="2" customWidth="1"/>
    <col min="7" max="7" width="3.71428571428571" style="1" customWidth="1"/>
    <col min="8" max="8" width="14.7142857142857" style="1" customWidth="1"/>
    <col min="9" max="9" width="7.14285714285714" style="1" customWidth="1"/>
    <col min="10" max="10" width="12.7142857142857" style="2" customWidth="1"/>
    <col min="11" max="11" width="7.28571428571429" style="2" customWidth="1"/>
    <col min="12" max="12" width="10.7142857142857" style="1" customWidth="1"/>
    <col min="13" max="13" width="4.42857142857143" style="2" customWidth="1"/>
    <col min="14" max="14" width="10.7142857142857" style="2" customWidth="1"/>
    <col min="15" max="16384" width="9.14285714285714" style="1"/>
  </cols>
  <sheetData>
    <row r="1" spans="1:14" ht="12.75">
      <c r="A1" s="342" t="s">
        <v>33</v>
      </c>
      <c r="B1" s="342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ht="12.75">
      <c r="A2" s="354" t="s">
        <v>3208</v>
      </c>
      <c r="B2" s="354"/>
      <c r="C2" s="354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 ht="20.25" customHeight="1">
      <c r="A3" s="345">
        <f>+ZAKL_DATA!B13</f>
        <v>0</v>
      </c>
      <c r="B3" s="346"/>
      <c r="C3" s="346"/>
      <c r="D3" s="347"/>
      <c r="E3" s="347"/>
      <c r="F3" s="347"/>
      <c r="G3" s="347"/>
      <c r="H3" s="348"/>
      <c r="I3" s="186"/>
      <c r="J3" s="358" t="s">
        <v>3325</v>
      </c>
      <c r="K3" s="359"/>
      <c r="L3" s="359"/>
      <c r="M3" s="359"/>
      <c r="N3" s="360"/>
    </row>
    <row r="4" spans="1:14" ht="12.75">
      <c r="A4" s="357" t="s">
        <v>21</v>
      </c>
      <c r="B4" s="357"/>
      <c r="C4" s="357"/>
      <c r="D4" s="357"/>
      <c r="E4" s="357"/>
      <c r="F4" s="357"/>
      <c r="G4" s="357"/>
      <c r="H4" s="357"/>
      <c r="I4" s="158"/>
      <c r="J4" s="361"/>
      <c r="K4" s="362"/>
      <c r="L4" s="362"/>
      <c r="M4" s="362"/>
      <c r="N4" s="363"/>
    </row>
    <row r="5" spans="1:14" ht="20.25" customHeight="1">
      <c r="A5" s="345">
        <f>+ZAKL_DATA!B14</f>
        <v>0</v>
      </c>
      <c r="B5" s="346"/>
      <c r="C5" s="346"/>
      <c r="D5" s="347"/>
      <c r="E5" s="347"/>
      <c r="F5" s="347"/>
      <c r="G5" s="347"/>
      <c r="H5" s="348"/>
      <c r="I5" s="344"/>
      <c r="J5" s="361"/>
      <c r="K5" s="362"/>
      <c r="L5" s="362"/>
      <c r="M5" s="362"/>
      <c r="N5" s="363"/>
    </row>
    <row r="6" spans="1:14" ht="12.75">
      <c r="A6" s="355" t="s">
        <v>3209</v>
      </c>
      <c r="B6" s="355"/>
      <c r="C6" s="355"/>
      <c r="D6" s="356"/>
      <c r="E6" s="356"/>
      <c r="F6" s="356"/>
      <c r="G6" s="356"/>
      <c r="H6" s="356"/>
      <c r="I6" s="294"/>
      <c r="J6" s="361"/>
      <c r="K6" s="362"/>
      <c r="L6" s="362"/>
      <c r="M6" s="362"/>
      <c r="N6" s="363"/>
    </row>
    <row r="7" spans="1:14" ht="20.25" customHeight="1">
      <c r="A7" s="349">
        <f>IF(EXACT(LEFT(+ZAKL_DATA!D2,1),"C"),MID(+ZAKL_DATA!D2,3,10),+ZAKL_DATA!D2)</f>
        <v>0</v>
      </c>
      <c r="B7" s="350"/>
      <c r="C7" s="351"/>
      <c r="D7" s="352"/>
      <c r="E7" s="352"/>
      <c r="F7" s="352"/>
      <c r="G7" s="352"/>
      <c r="H7" s="353"/>
      <c r="I7" s="294"/>
      <c r="J7" s="361"/>
      <c r="K7" s="362"/>
      <c r="L7" s="362"/>
      <c r="M7" s="362"/>
      <c r="N7" s="363"/>
    </row>
    <row r="8" spans="1:14" ht="12.75">
      <c r="A8" s="435" t="s">
        <v>3210</v>
      </c>
      <c r="B8" s="436"/>
      <c r="C8" s="436"/>
      <c r="D8" s="436"/>
      <c r="E8" s="436"/>
      <c r="F8" s="154"/>
      <c r="G8" s="437" t="s">
        <v>3211</v>
      </c>
      <c r="H8" s="294"/>
      <c r="I8" s="434"/>
      <c r="J8" s="361"/>
      <c r="K8" s="362"/>
      <c r="L8" s="362"/>
      <c r="M8" s="362"/>
      <c r="N8" s="363"/>
    </row>
    <row r="9" spans="1:14" ht="20.25" customHeight="1">
      <c r="A9" s="189" t="s">
        <v>20</v>
      </c>
      <c r="B9" s="190" t="s">
        <v>3282</v>
      </c>
      <c r="C9" s="152"/>
      <c r="D9" s="189" t="s">
        <v>26</v>
      </c>
      <c r="E9" s="190"/>
      <c r="F9" s="152"/>
      <c r="G9" s="153"/>
      <c r="H9" s="191"/>
      <c r="I9" s="155"/>
      <c r="J9" s="361"/>
      <c r="K9" s="362"/>
      <c r="L9" s="362"/>
      <c r="M9" s="362"/>
      <c r="N9" s="363"/>
    </row>
    <row r="10" spans="1:14" ht="12.75">
      <c r="A10" s="404"/>
      <c r="B10" s="404"/>
      <c r="C10" s="404"/>
      <c r="D10" s="404"/>
      <c r="E10" s="404"/>
      <c r="F10" s="404"/>
      <c r="G10" s="404"/>
      <c r="H10" s="294"/>
      <c r="I10" s="434"/>
      <c r="J10" s="364"/>
      <c r="K10" s="365"/>
      <c r="L10" s="365"/>
      <c r="M10" s="365"/>
      <c r="N10" s="366"/>
    </row>
    <row r="11" spans="1:14" ht="10.15" customHeight="1">
      <c r="A11" s="404"/>
      <c r="B11" s="404"/>
      <c r="C11" s="40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</row>
    <row r="12" spans="1:14" ht="20.1" customHeight="1">
      <c r="A12" s="433" t="s">
        <v>3324</v>
      </c>
      <c r="B12" s="294"/>
      <c r="C12" s="294"/>
      <c r="D12" s="294"/>
      <c r="E12" s="294"/>
      <c r="F12" s="294"/>
      <c r="G12" s="294"/>
      <c r="H12" s="294"/>
      <c r="I12" s="294"/>
      <c r="J12" s="294"/>
      <c r="K12" s="156" t="s">
        <v>24</v>
      </c>
      <c r="L12" s="190"/>
      <c r="M12" s="157" t="s">
        <v>17</v>
      </c>
      <c r="N12" s="190" t="s">
        <v>3282</v>
      </c>
    </row>
    <row r="13" spans="1:14" ht="31.9" customHeight="1">
      <c r="A13" s="414" t="s">
        <v>12</v>
      </c>
      <c r="B13" s="414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</row>
    <row r="14" spans="1:14" ht="18" customHeight="1">
      <c r="A14" s="415" t="s">
        <v>3213</v>
      </c>
      <c r="B14" s="415"/>
      <c r="C14" s="415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ht="20.25" customHeight="1">
      <c r="A15" s="415" t="s">
        <v>3271</v>
      </c>
      <c r="B15" s="415"/>
      <c r="C15" s="415"/>
      <c r="D15" s="302"/>
      <c r="E15" s="302"/>
      <c r="F15" s="302"/>
      <c r="G15" s="302"/>
      <c r="H15" s="302"/>
      <c r="I15" s="302"/>
      <c r="J15" s="302"/>
      <c r="K15" s="302"/>
      <c r="L15" s="302"/>
      <c r="M15" s="337"/>
      <c r="N15" s="337"/>
    </row>
    <row r="16" spans="1:14" ht="18" customHeight="1">
      <c r="A16" s="415" t="s">
        <v>3212</v>
      </c>
      <c r="B16" s="415"/>
      <c r="C16" s="415"/>
      <c r="D16" s="302"/>
      <c r="E16" s="302"/>
      <c r="F16" s="302"/>
      <c r="G16" s="302"/>
      <c r="H16" s="302"/>
      <c r="I16" s="302"/>
      <c r="J16" s="302"/>
      <c r="K16" s="302"/>
      <c r="L16" s="302"/>
      <c r="M16" s="337"/>
      <c r="N16" s="337"/>
    </row>
    <row r="17" spans="1:14" ht="16.15" customHeight="1">
      <c r="A17" s="416" t="s">
        <v>3137</v>
      </c>
      <c r="B17" s="416"/>
      <c r="C17" s="416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</row>
    <row r="18" spans="1:14" s="8" customFormat="1" ht="17.45" customHeight="1">
      <c r="A18" s="418" t="s">
        <v>28</v>
      </c>
      <c r="B18" s="418"/>
      <c r="C18" s="419"/>
      <c r="D18" s="419"/>
      <c r="E18" s="419"/>
      <c r="F18" s="419"/>
      <c r="G18" s="420"/>
      <c r="H18" s="421">
        <v>2024</v>
      </c>
      <c r="I18" s="422"/>
      <c r="J18" s="423" t="s">
        <v>3214</v>
      </c>
      <c r="K18" s="424"/>
      <c r="L18" s="16"/>
      <c r="M18" s="192" t="s">
        <v>27</v>
      </c>
      <c r="N18" s="16"/>
    </row>
    <row r="19" spans="1:14" ht="15.6" customHeight="1">
      <c r="A19" s="401" t="s">
        <v>16</v>
      </c>
      <c r="B19" s="401"/>
      <c r="C19" s="402"/>
      <c r="D19" s="402"/>
      <c r="E19" s="402"/>
      <c r="F19" s="402"/>
      <c r="G19" s="402"/>
      <c r="H19" s="402"/>
      <c r="I19" s="402"/>
      <c r="J19" s="403"/>
      <c r="K19" s="337"/>
      <c r="L19" s="337"/>
      <c r="M19" s="337"/>
      <c r="N19" s="337"/>
    </row>
    <row r="20" spans="1:14" ht="13.15" customHeight="1">
      <c r="A20" s="400" t="s">
        <v>3215</v>
      </c>
      <c r="B20" s="324"/>
      <c r="C20" s="324"/>
      <c r="D20" s="324"/>
      <c r="E20" s="160"/>
      <c r="F20" s="400" t="s">
        <v>3322</v>
      </c>
      <c r="G20" s="324"/>
      <c r="H20" s="324"/>
      <c r="I20" s="160"/>
      <c r="J20" s="400" t="s">
        <v>3216</v>
      </c>
      <c r="K20" s="324"/>
      <c r="L20" s="160"/>
      <c r="M20" s="400" t="s">
        <v>3323</v>
      </c>
      <c r="N20" s="324"/>
    </row>
    <row r="21" spans="1:14" ht="16.9" customHeight="1">
      <c r="A21" s="425">
        <f>ZAKL_DATA!B5</f>
        <v>0</v>
      </c>
      <c r="B21" s="426"/>
      <c r="C21" s="426"/>
      <c r="D21" s="427"/>
      <c r="E21" s="155"/>
      <c r="F21" s="425" t="str">
        <f>CONCATENATE(ZAKL_DATA!B6)</f>
        <v/>
      </c>
      <c r="G21" s="431"/>
      <c r="H21" s="432"/>
      <c r="I21" s="162"/>
      <c r="J21" s="425">
        <f>ZAKL_DATA!B4</f>
        <v>0</v>
      </c>
      <c r="K21" s="427"/>
      <c r="L21" s="155"/>
      <c r="M21" s="425" t="str">
        <f>CONCATENATE(ZAKL_DATA!B7)</f>
        <v/>
      </c>
      <c r="N21" s="427"/>
    </row>
    <row r="22" spans="1:14" ht="13.15" customHeight="1">
      <c r="A22" s="370" t="s">
        <v>3317</v>
      </c>
      <c r="B22" s="370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</row>
    <row r="23" spans="1:14" s="8" customFormat="1" ht="13.15" customHeight="1">
      <c r="A23" s="400" t="s">
        <v>3217</v>
      </c>
      <c r="B23" s="324"/>
      <c r="C23" s="324"/>
      <c r="D23" s="324"/>
      <c r="E23" s="324"/>
      <c r="F23" s="324"/>
      <c r="G23" s="161"/>
      <c r="H23" s="400" t="s">
        <v>3218</v>
      </c>
      <c r="I23" s="324"/>
      <c r="J23" s="324"/>
      <c r="K23" s="160"/>
      <c r="L23" s="400" t="s">
        <v>3272</v>
      </c>
      <c r="M23" s="324"/>
      <c r="N23" s="324"/>
    </row>
    <row r="24" spans="1:14" s="8" customFormat="1" ht="16.15" customHeight="1">
      <c r="A24" s="397">
        <f>ZAKL_DATA!B18</f>
        <v>0</v>
      </c>
      <c r="B24" s="398"/>
      <c r="C24" s="398"/>
      <c r="D24" s="398"/>
      <c r="E24" s="398"/>
      <c r="F24" s="399"/>
      <c r="G24" s="158"/>
      <c r="H24" s="397">
        <f>ZAKL_DATA!B16</f>
        <v>0</v>
      </c>
      <c r="I24" s="398"/>
      <c r="J24" s="399"/>
      <c r="K24" s="159"/>
      <c r="L24" s="428">
        <f>ZAKL_DATA!B17</f>
        <v>0</v>
      </c>
      <c r="M24" s="429"/>
      <c r="N24" s="430"/>
    </row>
    <row r="25" spans="1:14" ht="13.15" customHeight="1">
      <c r="A25" s="355" t="s">
        <v>3219</v>
      </c>
      <c r="B25" s="331"/>
      <c r="C25" s="334"/>
      <c r="D25" s="400" t="s">
        <v>3321</v>
      </c>
      <c r="E25" s="324"/>
      <c r="F25" s="324"/>
      <c r="G25" s="294"/>
      <c r="H25" s="400" t="s">
        <v>3320</v>
      </c>
      <c r="I25" s="324"/>
      <c r="J25" s="324"/>
      <c r="K25" s="294"/>
      <c r="L25" s="355" t="s">
        <v>3220</v>
      </c>
      <c r="M25" s="331"/>
      <c r="N25" s="331"/>
    </row>
    <row r="26" spans="1:14" ht="16.15" customHeight="1">
      <c r="A26" s="310">
        <f>ZAKL_DATA!B19</f>
        <v>0</v>
      </c>
      <c r="B26" s="473"/>
      <c r="C26" s="193"/>
      <c r="D26" s="405" t="str">
        <f>CONCATENATE(ZAKL_DATA!B25)</f>
        <v/>
      </c>
      <c r="E26" s="331"/>
      <c r="F26" s="406"/>
      <c r="G26" s="225"/>
      <c r="H26" s="407" t="str">
        <f>CONCATENATE(ZAKL_DATA!B27)</f>
        <v/>
      </c>
      <c r="I26" s="331"/>
      <c r="J26" s="406"/>
      <c r="K26" s="225"/>
      <c r="L26" s="439">
        <f>ZAKL_DATA!B20</f>
        <v>0</v>
      </c>
      <c r="M26" s="440"/>
      <c r="N26" s="441"/>
    </row>
    <row r="27" spans="1:14" ht="13.15" customHeight="1">
      <c r="A27" s="370" t="s">
        <v>3221</v>
      </c>
      <c r="B27" s="370"/>
      <c r="C27" s="370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</row>
    <row r="28" spans="1:14" ht="13.15" customHeight="1">
      <c r="A28" s="468" t="s">
        <v>3222</v>
      </c>
      <c r="B28" s="469"/>
      <c r="C28" s="469"/>
      <c r="D28" s="469"/>
      <c r="E28" s="469"/>
      <c r="F28" s="469"/>
      <c r="G28" s="194"/>
      <c r="H28" s="468" t="s">
        <v>3223</v>
      </c>
      <c r="I28" s="469"/>
      <c r="J28" s="469"/>
      <c r="K28" s="195"/>
      <c r="L28" s="468" t="s">
        <v>3274</v>
      </c>
      <c r="M28" s="469"/>
      <c r="N28" s="469"/>
    </row>
    <row r="29" spans="1:14" ht="16.9" customHeight="1">
      <c r="A29" s="310"/>
      <c r="B29" s="311"/>
      <c r="C29" s="311"/>
      <c r="D29" s="311"/>
      <c r="E29" s="311"/>
      <c r="F29" s="312"/>
      <c r="G29" s="196"/>
      <c r="H29" s="310"/>
      <c r="I29" s="311"/>
      <c r="J29" s="312"/>
      <c r="K29" s="197"/>
      <c r="L29" s="310"/>
      <c r="M29" s="311"/>
      <c r="N29" s="312"/>
    </row>
    <row r="30" spans="1:14" ht="13.15" customHeight="1">
      <c r="A30" s="357" t="s">
        <v>3224</v>
      </c>
      <c r="B30" s="470"/>
      <c r="C30" s="470"/>
      <c r="D30" s="195"/>
      <c r="E30" s="195"/>
      <c r="F30" s="471" t="s">
        <v>3273</v>
      </c>
      <c r="G30" s="472"/>
      <c r="H30" s="472"/>
      <c r="I30" s="472"/>
      <c r="J30" s="472"/>
      <c r="K30" s="468" t="s">
        <v>3225</v>
      </c>
      <c r="L30" s="469"/>
      <c r="M30" s="469"/>
      <c r="N30" s="469"/>
    </row>
    <row r="31" spans="1:14" ht="16.9" customHeight="1">
      <c r="A31" s="310"/>
      <c r="B31" s="311"/>
      <c r="C31" s="312"/>
      <c r="D31" s="319"/>
      <c r="E31" s="320"/>
      <c r="F31" s="316"/>
      <c r="G31" s="317"/>
      <c r="H31" s="318"/>
      <c r="I31" s="321"/>
      <c r="J31" s="322"/>
      <c r="K31" s="313"/>
      <c r="L31" s="314"/>
      <c r="M31" s="314"/>
      <c r="N31" s="315"/>
    </row>
    <row r="32" spans="1:14" ht="17.1" customHeight="1" thickBot="1">
      <c r="A32" s="474" t="s">
        <v>3319</v>
      </c>
      <c r="B32" s="474"/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</row>
    <row r="33" spans="1:14" s="198" customFormat="1" ht="9.95" customHeight="1" thickBot="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6" ht="19.15" customHeight="1">
      <c r="A34" s="326" t="s">
        <v>3226</v>
      </c>
      <c r="B34" s="327"/>
      <c r="C34" s="327"/>
      <c r="D34" s="327"/>
      <c r="E34" s="327"/>
      <c r="F34" s="327"/>
      <c r="G34" s="340" t="s">
        <v>3141</v>
      </c>
      <c r="H34" s="340"/>
      <c r="I34" s="341"/>
      <c r="J34" s="199"/>
      <c r="K34" s="328"/>
      <c r="L34" s="327"/>
      <c r="M34" s="327"/>
      <c r="N34" s="329"/>
      <c r="O34" s="10"/>
      <c r="P34" s="11"/>
    </row>
    <row r="35" spans="1:14" ht="15" customHeight="1">
      <c r="A35" s="323" t="s">
        <v>3227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5"/>
    </row>
    <row r="36" spans="1:14" ht="16.15" customHeight="1">
      <c r="A36" s="372" t="str">
        <f>CONCATENATE(ZAKL_DATA!D21," ",ZAKL_DATA!D20," ",ZAKL_DATA!D22)</f>
        <v xml:space="preserve">  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4"/>
    </row>
    <row r="37" spans="1:16" s="170" customFormat="1" ht="13.15" customHeight="1">
      <c r="A37" s="330" t="s">
        <v>2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2"/>
      <c r="O37" s="168"/>
      <c r="P37" s="169"/>
    </row>
    <row r="38" spans="1:16" ht="16.15" customHeight="1">
      <c r="A38" s="372"/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4"/>
      <c r="O38" s="10"/>
      <c r="P38" s="11"/>
    </row>
    <row r="39" spans="1:14" ht="12" customHeight="1">
      <c r="A39" s="333" t="s">
        <v>3229</v>
      </c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5"/>
    </row>
    <row r="40" spans="1:14" ht="13.15" customHeight="1">
      <c r="A40" s="336" t="s">
        <v>3230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8"/>
    </row>
    <row r="41" spans="1:14" ht="12" customHeight="1">
      <c r="A41" s="339" t="s">
        <v>3228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5"/>
    </row>
    <row r="42" spans="1:14" ht="16.15" customHeight="1" thickBo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9"/>
    </row>
    <row r="43" spans="1:14" ht="6.6" customHeight="1" thickBot="1">
      <c r="A43" s="442"/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</row>
    <row r="44" spans="1:14" ht="13.15" customHeight="1">
      <c r="A44" s="447" t="s">
        <v>3231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3" t="s">
        <v>3283</v>
      </c>
      <c r="L44" s="443"/>
      <c r="M44" s="443"/>
      <c r="N44" s="444"/>
    </row>
    <row r="45" spans="1:14" ht="13.15" customHeight="1">
      <c r="A45" s="449" t="s">
        <v>46</v>
      </c>
      <c r="B45" s="450"/>
      <c r="C45" s="450"/>
      <c r="D45" s="450"/>
      <c r="E45" s="455" t="s">
        <v>3142</v>
      </c>
      <c r="F45" s="456"/>
      <c r="G45" s="456"/>
      <c r="H45" s="456"/>
      <c r="I45" s="456"/>
      <c r="J45" s="456"/>
      <c r="K45" s="445"/>
      <c r="L45" s="445"/>
      <c r="M45" s="445"/>
      <c r="N45" s="446"/>
    </row>
    <row r="46" spans="1:14" ht="16.15" customHeight="1">
      <c r="A46" s="459">
        <f ca="1">TODAY()</f>
        <v>45629</v>
      </c>
      <c r="B46" s="460"/>
      <c r="C46" s="460"/>
      <c r="D46" s="461"/>
      <c r="E46" s="456"/>
      <c r="F46" s="456"/>
      <c r="G46" s="456"/>
      <c r="H46" s="456"/>
      <c r="I46" s="456"/>
      <c r="J46" s="456"/>
      <c r="K46" s="462"/>
      <c r="L46" s="463"/>
      <c r="M46" s="463"/>
      <c r="N46" s="464"/>
    </row>
    <row r="47" spans="1:14" ht="16.15" customHeight="1">
      <c r="A47" s="451"/>
      <c r="B47" s="452"/>
      <c r="C47" s="452"/>
      <c r="D47" s="452"/>
      <c r="E47" s="456"/>
      <c r="F47" s="456"/>
      <c r="G47" s="456"/>
      <c r="H47" s="456"/>
      <c r="I47" s="456"/>
      <c r="J47" s="456"/>
      <c r="K47" s="465"/>
      <c r="L47" s="466"/>
      <c r="M47" s="466"/>
      <c r="N47" s="467"/>
    </row>
    <row r="48" spans="1:14" ht="5.45" customHeight="1" thickBot="1">
      <c r="A48" s="453"/>
      <c r="B48" s="454"/>
      <c r="C48" s="454"/>
      <c r="D48" s="454"/>
      <c r="E48" s="457"/>
      <c r="F48" s="454"/>
      <c r="G48" s="454"/>
      <c r="H48" s="454"/>
      <c r="I48" s="454"/>
      <c r="J48" s="454"/>
      <c r="K48" s="454"/>
      <c r="L48" s="454"/>
      <c r="M48" s="454"/>
      <c r="N48" s="458"/>
    </row>
    <row r="49" spans="1:14" ht="4.9" customHeight="1" thickBot="1">
      <c r="A49" s="442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</row>
    <row r="50" spans="1:14" ht="16.15" customHeight="1">
      <c r="A50" s="408" t="s">
        <v>3275</v>
      </c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10"/>
    </row>
    <row r="51" spans="1:14" ht="15" customHeight="1">
      <c r="A51" s="411" t="s">
        <v>3335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3"/>
    </row>
    <row r="52" spans="1:14" ht="15" customHeight="1">
      <c r="A52" s="377" t="s">
        <v>3232</v>
      </c>
      <c r="B52" s="378"/>
      <c r="C52" s="378"/>
      <c r="D52" s="378"/>
      <c r="E52" s="378"/>
      <c r="F52" s="378"/>
      <c r="G52" s="378"/>
      <c r="H52" s="387">
        <f>+IF('DAP2'!K40&lt;0,-'DAP2'!K40,0)</f>
        <v>0</v>
      </c>
      <c r="I52" s="387"/>
      <c r="J52" s="387"/>
      <c r="K52" s="387"/>
      <c r="L52" s="387"/>
      <c r="M52" s="387"/>
      <c r="N52" s="171" t="s">
        <v>4</v>
      </c>
    </row>
    <row r="53" spans="1:14" ht="15" customHeight="1">
      <c r="A53" s="377" t="s">
        <v>3326</v>
      </c>
      <c r="B53" s="378"/>
      <c r="C53" s="378"/>
      <c r="D53" s="378"/>
      <c r="E53" s="187"/>
      <c r="F53" s="379" t="str">
        <f>IF(H52=0," ",+CONCATENATE(ZAKL_DATA!B16," ",ZAKL_DATA!B17," ",ZAKL_DATA!B18))</f>
        <v xml:space="preserve"> </v>
      </c>
      <c r="G53" s="379"/>
      <c r="H53" s="379"/>
      <c r="I53" s="379"/>
      <c r="J53" s="379"/>
      <c r="K53" s="379"/>
      <c r="L53" s="379"/>
      <c r="M53" s="379"/>
      <c r="N53" s="388"/>
    </row>
    <row r="54" spans="1:14" ht="15" customHeight="1">
      <c r="A54" s="377" t="s">
        <v>3233</v>
      </c>
      <c r="B54" s="378"/>
      <c r="C54" s="378"/>
      <c r="D54" s="378"/>
      <c r="E54" s="187"/>
      <c r="F54" s="389" t="str">
        <f>IF(H52=0," ",+CONCATENATE(ZAKL_DATA!B34))</f>
        <v xml:space="preserve"> </v>
      </c>
      <c r="G54" s="389"/>
      <c r="H54" s="389"/>
      <c r="I54" s="177" t="s">
        <v>23</v>
      </c>
      <c r="J54" s="390" t="str">
        <f>IF(H52=0," ",CONCATENATE(ZAKL_DATA!B32))</f>
        <v xml:space="preserve"> </v>
      </c>
      <c r="K54" s="390"/>
      <c r="L54" s="172" t="s">
        <v>3</v>
      </c>
      <c r="M54" s="391" t="str">
        <f>IF(H52=0," ",CONCATENATE(ZAKL_DATA!B33))</f>
        <v xml:space="preserve"> </v>
      </c>
      <c r="N54" s="392"/>
    </row>
    <row r="55" spans="1:14" ht="15" customHeight="1">
      <c r="A55" s="377" t="s">
        <v>3234</v>
      </c>
      <c r="B55" s="378"/>
      <c r="C55" s="378"/>
      <c r="D55" s="393"/>
      <c r="E55" s="393"/>
      <c r="F55" s="393"/>
      <c r="G55" s="393"/>
      <c r="H55" s="172" t="s">
        <v>3236</v>
      </c>
      <c r="I55" s="379" t="str">
        <f>IF(H52=0," ",+CONCATENATE(ZAKL_DATA!B4," ",ZAKL_DATA!B5,))</f>
        <v xml:space="preserve"> </v>
      </c>
      <c r="J55" s="379"/>
      <c r="K55" s="385" t="s">
        <v>3143</v>
      </c>
      <c r="L55" s="385"/>
      <c r="M55" s="385"/>
      <c r="N55" s="200" t="s">
        <v>3281</v>
      </c>
    </row>
    <row r="56" spans="1:14" ht="5.1" customHeight="1">
      <c r="A56" s="382"/>
      <c r="B56" s="383"/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84"/>
    </row>
    <row r="57" spans="1:14" ht="13.15" customHeight="1">
      <c r="A57" s="173" t="s">
        <v>3235</v>
      </c>
      <c r="B57" s="394">
        <f>+A24</f>
        <v>0</v>
      </c>
      <c r="C57" s="395"/>
      <c r="D57" s="395"/>
      <c r="E57" s="395"/>
      <c r="F57" s="395"/>
      <c r="G57" s="172" t="s">
        <v>3237</v>
      </c>
      <c r="H57" s="201">
        <f ca="1">TODAY()</f>
        <v>45629</v>
      </c>
      <c r="I57" s="383" t="s">
        <v>3238</v>
      </c>
      <c r="J57" s="396"/>
      <c r="K57" s="396"/>
      <c r="L57" s="396"/>
      <c r="M57" s="380"/>
      <c r="N57" s="381"/>
    </row>
    <row r="58" spans="1:14" ht="5.45" customHeight="1" thickBot="1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6"/>
    </row>
    <row r="59" spans="1:14" ht="5.1" customHeight="1">
      <c r="A59" s="386"/>
      <c r="B59" s="386"/>
      <c r="C59" s="386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</row>
    <row r="60" spans="1:14" ht="11.45" customHeight="1">
      <c r="A60" s="386" t="s">
        <v>3336</v>
      </c>
      <c r="B60" s="386"/>
      <c r="C60" s="386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</row>
    <row r="61" spans="1:14" ht="10.5" customHeight="1">
      <c r="A61" s="368" t="s">
        <v>25</v>
      </c>
      <c r="B61" s="368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</row>
    <row r="62" spans="1:14" ht="10.5" customHeight="1">
      <c r="A62" s="368">
        <f>+ZAKL_DATA!A44</f>
        <v>0</v>
      </c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438"/>
      <c r="N62" s="438"/>
    </row>
    <row r="63" spans="1:14" ht="10.5" customHeight="1">
      <c r="A63" s="367">
        <v>1</v>
      </c>
      <c r="B63" s="367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</v>
      </c>
      <c r="B219" s="7"/>
    </row>
  </sheetData>
  <sheetProtection algorithmName="SHA-512" hashValue="3q7ib1Cq4Zjg20tMmBZGjPkBfxrcGTxuuRTZiJ9k77AvU6M63ORhH6BX1WSo13XPzFQ7nHJTAFO+luLtGvjwXQ==" saltValue="jU8+vkmeGLewwpoPS3CBfg==" spinCount="100000" sheet="1" objects="1" scenarios="1"/>
  <mergeCells count="107"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100"/>
  <sheetViews>
    <sheetView workbookViewId="0" topLeftCell="A1">
      <selection pane="topLeft" activeCell="Q4" sqref="Q4"/>
    </sheetView>
  </sheetViews>
  <sheetFormatPr defaultRowHeight="12.75"/>
  <cols>
    <col min="1" max="1" width="2.85714285714286" customWidth="1"/>
    <col min="2" max="2" width="11.8571428571429" customWidth="1"/>
    <col min="3" max="3" width="16.7142857142857" customWidth="1"/>
    <col min="4" max="4" width="5.14285714285714" customWidth="1"/>
    <col min="5" max="6" width="7.71428571428571" customWidth="1"/>
    <col min="7" max="7" width="3" customWidth="1"/>
    <col min="8" max="10" width="9.57142857142857" customWidth="1"/>
    <col min="11" max="11" width="5.28571428571429" customWidth="1"/>
    <col min="12" max="13" width="7.71428571428571" customWidth="1"/>
    <col min="14" max="14" width="9.14285714285714" style="6"/>
    <col min="15" max="15" width="41.2857142857143" style="6" bestFit="1" customWidth="1"/>
    <col min="16" max="21" width="13.7142857142857" style="6" customWidth="1"/>
    <col min="22" max="75" width="9.14285714285714" style="6"/>
  </cols>
  <sheetData>
    <row r="1" spans="1:13 72:75" ht="16.15" customHeight="1" thickBot="1">
      <c r="A1" s="483" t="s">
        <v>3240</v>
      </c>
      <c r="B1" s="48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BT1"/>
      <c r="BU1"/>
      <c r="BV1"/>
      <c r="BW1"/>
    </row>
    <row r="2" spans="1:21 72:75" ht="16.5" customHeight="1">
      <c r="A2" s="202">
        <v>22</v>
      </c>
      <c r="B2" s="484" t="s">
        <v>3241</v>
      </c>
      <c r="C2" s="485"/>
      <c r="D2" s="488">
        <f>+P3</f>
        <v>0</v>
      </c>
      <c r="E2" s="488"/>
      <c r="F2" s="488"/>
      <c r="G2" s="216">
        <v>23</v>
      </c>
      <c r="H2" s="486" t="s">
        <v>3327</v>
      </c>
      <c r="I2" s="487"/>
      <c r="J2" s="487"/>
      <c r="K2" s="500"/>
      <c r="L2" s="500"/>
      <c r="M2" s="501"/>
      <c r="O2" s="244" t="s">
        <v>3300</v>
      </c>
      <c r="P2" s="245" t="s">
        <v>3301</v>
      </c>
      <c r="Q2" s="246" t="s">
        <v>3302</v>
      </c>
      <c r="R2" s="247" t="s">
        <v>3303</v>
      </c>
      <c r="S2" s="247" t="s">
        <v>3304</v>
      </c>
      <c r="T2" s="247" t="s">
        <v>3305</v>
      </c>
      <c r="U2" s="248" t="s">
        <v>3306</v>
      </c>
      <c r="BT2"/>
      <c r="BU2"/>
      <c r="BV2"/>
      <c r="BW2"/>
    </row>
    <row r="3" spans="1:21 72:75" ht="16.9" customHeight="1" thickBot="1">
      <c r="A3" s="258">
        <v>24</v>
      </c>
      <c r="B3" s="517" t="s">
        <v>3328</v>
      </c>
      <c r="C3" s="517"/>
      <c r="D3" s="517"/>
      <c r="E3" s="517"/>
      <c r="F3" s="517"/>
      <c r="G3" s="517"/>
      <c r="H3" s="517"/>
      <c r="I3" s="517"/>
      <c r="J3" s="517"/>
      <c r="K3" s="502">
        <f>D2</f>
        <v>0</v>
      </c>
      <c r="L3" s="503"/>
      <c r="M3" s="504"/>
      <c r="O3" s="249" t="s">
        <v>3307</v>
      </c>
      <c r="P3" s="250">
        <f>+ROUND(SUM(Q3:U3)+0.49,0)</f>
        <v>0</v>
      </c>
      <c r="Q3" s="251">
        <v>0</v>
      </c>
      <c r="R3" s="251">
        <v>0</v>
      </c>
      <c r="S3" s="251">
        <v>0</v>
      </c>
      <c r="T3" s="251">
        <v>0</v>
      </c>
      <c r="U3" s="252">
        <v>0</v>
      </c>
      <c r="BT3"/>
      <c r="BU3"/>
      <c r="BV3"/>
      <c r="BW3"/>
    </row>
    <row r="4" spans="1:21 69:75" ht="16.15" customHeight="1" thickBot="1">
      <c r="A4" s="505" t="s">
        <v>3337</v>
      </c>
      <c r="B4" s="505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O4" s="249" t="s">
        <v>3308</v>
      </c>
      <c r="P4" s="250">
        <f>+ROUND(SUM(Q4:U4)+0.49,0)</f>
        <v>0</v>
      </c>
      <c r="Q4" s="251">
        <v>0</v>
      </c>
      <c r="R4" s="251">
        <v>0</v>
      </c>
      <c r="S4" s="251">
        <v>0</v>
      </c>
      <c r="T4" s="251">
        <v>0</v>
      </c>
      <c r="U4" s="252">
        <v>0</v>
      </c>
      <c r="BQ4"/>
      <c r="BR4"/>
      <c r="BS4"/>
      <c r="BT4"/>
      <c r="BU4"/>
      <c r="BV4"/>
      <c r="BW4"/>
    </row>
    <row r="5" spans="1:21 69:75" ht="20.45" customHeight="1">
      <c r="A5" s="178">
        <v>25</v>
      </c>
      <c r="B5" s="534" t="s">
        <v>3338</v>
      </c>
      <c r="C5" s="484"/>
      <c r="D5" s="531">
        <v>0</v>
      </c>
      <c r="E5" s="532"/>
      <c r="F5" s="533"/>
      <c r="G5" s="205">
        <v>28</v>
      </c>
      <c r="H5" s="484" t="s">
        <v>3341</v>
      </c>
      <c r="I5" s="485"/>
      <c r="J5" s="485"/>
      <c r="K5" s="488">
        <v>0</v>
      </c>
      <c r="L5" s="488"/>
      <c r="M5" s="539"/>
      <c r="O5" s="249" t="s">
        <v>3309</v>
      </c>
      <c r="P5" s="250">
        <f>+ROUND(SUM(Q5:U5)+0.49,0)</f>
        <v>0</v>
      </c>
      <c r="Q5" s="251">
        <v>0</v>
      </c>
      <c r="R5" s="251">
        <v>0</v>
      </c>
      <c r="S5" s="251">
        <v>0</v>
      </c>
      <c r="T5" s="251">
        <v>0</v>
      </c>
      <c r="U5" s="252">
        <v>0</v>
      </c>
      <c r="BQ5"/>
      <c r="BR5"/>
      <c r="BS5"/>
      <c r="BT5"/>
      <c r="BU5"/>
      <c r="BV5"/>
      <c r="BW5"/>
    </row>
    <row r="6" spans="1:21 69:75" ht="21.6" customHeight="1" thickBot="1">
      <c r="A6" s="203">
        <v>26</v>
      </c>
      <c r="B6" s="526" t="s">
        <v>3339</v>
      </c>
      <c r="C6" s="527"/>
      <c r="D6" s="206" t="s">
        <v>3280</v>
      </c>
      <c r="E6" s="528">
        <v>0</v>
      </c>
      <c r="F6" s="530"/>
      <c r="G6" s="217">
        <v>29</v>
      </c>
      <c r="H6" s="537" t="s">
        <v>3342</v>
      </c>
      <c r="I6" s="538"/>
      <c r="J6" s="538"/>
      <c r="K6" s="540">
        <v>0</v>
      </c>
      <c r="L6" s="540"/>
      <c r="M6" s="541"/>
      <c r="N6" s="15"/>
      <c r="O6" s="253" t="s">
        <v>3310</v>
      </c>
      <c r="P6" s="254">
        <f>+ROUND(SUM(Q6:U6)+0.49,0)</f>
        <v>0</v>
      </c>
      <c r="Q6" s="255">
        <v>0</v>
      </c>
      <c r="R6" s="256">
        <v>0</v>
      </c>
      <c r="S6" s="256">
        <v>0</v>
      </c>
      <c r="T6" s="256">
        <v>0</v>
      </c>
      <c r="U6" s="257">
        <v>0</v>
      </c>
      <c r="BQ6"/>
      <c r="BR6"/>
      <c r="BS6"/>
      <c r="BT6"/>
      <c r="BU6"/>
      <c r="BV6"/>
      <c r="BW6"/>
    </row>
    <row r="7" spans="1:14 69:75" ht="33.95" customHeight="1">
      <c r="A7" s="203">
        <v>27</v>
      </c>
      <c r="B7" s="526" t="s">
        <v>3340</v>
      </c>
      <c r="C7" s="527"/>
      <c r="D7" s="528">
        <v>0</v>
      </c>
      <c r="E7" s="529"/>
      <c r="F7" s="530"/>
      <c r="G7" s="217">
        <v>30</v>
      </c>
      <c r="H7" s="537" t="s">
        <v>3343</v>
      </c>
      <c r="I7" s="538"/>
      <c r="J7" s="538"/>
      <c r="K7" s="540">
        <v>0</v>
      </c>
      <c r="L7" s="540"/>
      <c r="M7" s="541"/>
      <c r="N7" s="15"/>
      <c r="BQ7"/>
      <c r="BR7"/>
      <c r="BS7"/>
      <c r="BT7"/>
      <c r="BU7"/>
      <c r="BV7"/>
      <c r="BW7"/>
    </row>
    <row r="8" spans="1:13 69:75" ht="15" customHeight="1">
      <c r="A8" s="204">
        <v>31</v>
      </c>
      <c r="B8" s="523" t="s">
        <v>3276</v>
      </c>
      <c r="C8" s="523"/>
      <c r="D8" s="523"/>
      <c r="E8" s="523"/>
      <c r="F8" s="523"/>
      <c r="G8" s="523"/>
      <c r="H8" s="524"/>
      <c r="I8" s="524"/>
      <c r="J8" s="524"/>
      <c r="K8" s="478">
        <f>D5+E6+D7+K5+K6+K7</f>
        <v>0</v>
      </c>
      <c r="L8" s="478"/>
      <c r="M8" s="525"/>
      <c r="BQ8"/>
      <c r="BR8"/>
      <c r="BS8"/>
      <c r="BT8"/>
      <c r="BU8"/>
      <c r="BV8"/>
      <c r="BW8"/>
    </row>
    <row r="9" spans="1:13 69:75" ht="15" customHeight="1" thickBot="1">
      <c r="A9" s="179">
        <v>32</v>
      </c>
      <c r="B9" s="535" t="s">
        <v>3242</v>
      </c>
      <c r="C9" s="535"/>
      <c r="D9" s="535"/>
      <c r="E9" s="535"/>
      <c r="F9" s="535"/>
      <c r="G9" s="535"/>
      <c r="H9" s="536"/>
      <c r="I9" s="536"/>
      <c r="J9" s="536"/>
      <c r="K9" s="507">
        <f>IF(K3&lt;K8,0,FLOOR(K3-K8,100))</f>
        <v>0</v>
      </c>
      <c r="L9" s="507"/>
      <c r="M9" s="508"/>
      <c r="BQ9"/>
      <c r="BR9"/>
      <c r="BS9"/>
      <c r="BT9"/>
      <c r="BU9"/>
      <c r="BV9"/>
      <c r="BW9"/>
    </row>
    <row r="10" spans="1:14 69:75" ht="16.5" customHeight="1" thickBot="1">
      <c r="A10" s="518" t="s">
        <v>3243</v>
      </c>
      <c r="B10" s="518"/>
      <c r="C10" s="518"/>
      <c r="D10" s="518"/>
      <c r="E10" s="518"/>
      <c r="F10" s="518"/>
      <c r="G10" s="518"/>
      <c r="H10" s="294"/>
      <c r="I10" s="294"/>
      <c r="J10" s="294"/>
      <c r="K10" s="294"/>
      <c r="L10" s="294"/>
      <c r="M10" s="518"/>
      <c r="N10" s="274" t="str">
        <f>+IF(EXACT(D11,"LIMIT"),"Neomezenou verzi této šablony zakoupíte zde:"," ")</f>
        <v xml:space="preserve"> </v>
      </c>
      <c r="BQ10"/>
      <c r="BR10"/>
      <c r="BS10"/>
      <c r="BT10"/>
      <c r="BU10"/>
      <c r="BV10"/>
      <c r="BW10"/>
    </row>
    <row r="11" spans="1:18 69:75" ht="24" customHeight="1" thickBot="1">
      <c r="A11" s="261">
        <v>33</v>
      </c>
      <c r="B11" s="262" t="s">
        <v>3244</v>
      </c>
      <c r="C11" s="259"/>
      <c r="D11" s="519">
        <f>+IF(K3&lt;300000,+K9*0.15+MAX(0,K9-1582812)*0.08,"LIMIT")</f>
        <v>0</v>
      </c>
      <c r="E11" s="519"/>
      <c r="F11" s="519"/>
      <c r="G11" s="260">
        <v>34</v>
      </c>
      <c r="H11" s="521" t="s">
        <v>3330</v>
      </c>
      <c r="I11" s="522"/>
      <c r="J11" s="522"/>
      <c r="K11" s="519">
        <f>CEILING(D11,1)</f>
        <v>0</v>
      </c>
      <c r="L11" s="519"/>
      <c r="M11" s="520"/>
      <c r="N11" s="477" t="str">
        <f>+IF(EXACT(D11,"LIMIT"),"http://business.center.cz/business/sablony/s3-priznani-k-dani-z-prijmu-fyzickych-osob.aspx"," ")</f>
        <v xml:space="preserve"> </v>
      </c>
      <c r="O11" s="294"/>
      <c r="P11" s="294"/>
      <c r="Q11" s="294"/>
      <c r="R11" s="294"/>
      <c r="BQ11"/>
      <c r="BR11"/>
      <c r="BS11"/>
      <c r="BT11"/>
      <c r="BU11"/>
      <c r="BV11"/>
      <c r="BW11"/>
    </row>
    <row r="12" spans="1:21 72:75" ht="16.15" customHeight="1" thickBot="1">
      <c r="A12" s="483" t="s">
        <v>3245</v>
      </c>
      <c r="B12" s="483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7.25" customHeight="1" thickBot="1">
      <c r="A13" s="263">
        <v>35</v>
      </c>
      <c r="B13" s="544" t="s">
        <v>3331</v>
      </c>
      <c r="C13" s="544"/>
      <c r="D13" s="544"/>
      <c r="E13" s="544"/>
      <c r="F13" s="544"/>
      <c r="G13" s="544"/>
      <c r="H13" s="544"/>
      <c r="I13" s="544"/>
      <c r="J13" s="544"/>
      <c r="K13" s="545">
        <v>0</v>
      </c>
      <c r="L13" s="546"/>
      <c r="M13" s="547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83" t="s">
        <v>3246</v>
      </c>
      <c r="B14" s="483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BT14"/>
      <c r="BU14"/>
      <c r="BV14"/>
      <c r="BW14"/>
    </row>
    <row r="15" spans="1:71" s="14" customFormat="1" ht="17.45" customHeight="1" thickBot="1">
      <c r="A15" s="572" t="s">
        <v>3247</v>
      </c>
      <c r="B15" s="573"/>
      <c r="C15" s="570" t="s">
        <v>3299</v>
      </c>
      <c r="D15" s="571"/>
      <c r="E15" s="571"/>
      <c r="F15" s="571"/>
      <c r="G15" s="581" t="s">
        <v>19</v>
      </c>
      <c r="H15" s="581"/>
      <c r="I15" s="581"/>
      <c r="J15" s="578"/>
      <c r="K15" s="579"/>
      <c r="L15" s="579"/>
      <c r="M15" s="580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505"/>
      <c r="B16" s="506"/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BT16"/>
      <c r="BU16"/>
      <c r="BV16"/>
      <c r="BW16"/>
    </row>
    <row r="17" spans="1:13 72:75" ht="20.45" customHeight="1">
      <c r="A17" s="604" t="s">
        <v>3248</v>
      </c>
      <c r="B17" s="605"/>
      <c r="C17" s="605"/>
      <c r="D17" s="211" t="s">
        <v>3253</v>
      </c>
      <c r="E17" s="582"/>
      <c r="F17" s="582"/>
      <c r="G17" s="598"/>
      <c r="H17" s="598"/>
      <c r="I17" s="598"/>
      <c r="J17" s="598"/>
      <c r="K17" s="211" t="s">
        <v>3253</v>
      </c>
      <c r="L17" s="599"/>
      <c r="M17" s="600"/>
      <c r="BT17"/>
      <c r="BU17"/>
      <c r="BV17"/>
      <c r="BW17"/>
    </row>
    <row r="18" spans="1:13 72:75" ht="15" customHeight="1">
      <c r="A18" s="207">
        <v>36</v>
      </c>
      <c r="B18" s="542" t="s">
        <v>3249</v>
      </c>
      <c r="C18" s="543"/>
      <c r="D18" s="208"/>
      <c r="E18" s="540">
        <v>30840</v>
      </c>
      <c r="F18" s="540"/>
      <c r="G18" s="185">
        <v>40</v>
      </c>
      <c r="H18" s="523" t="s">
        <v>3254</v>
      </c>
      <c r="I18" s="523"/>
      <c r="J18" s="601"/>
      <c r="K18" s="206" t="s">
        <v>3280</v>
      </c>
      <c r="L18" s="478">
        <f>K18*420</f>
        <v>0</v>
      </c>
      <c r="M18" s="479"/>
      <c r="BT18"/>
      <c r="BU18"/>
      <c r="BV18"/>
      <c r="BW18"/>
    </row>
    <row r="19" spans="1:13 72:75" ht="15" customHeight="1">
      <c r="A19" s="207">
        <v>37</v>
      </c>
      <c r="B19" s="542" t="s">
        <v>3250</v>
      </c>
      <c r="C19" s="543"/>
      <c r="D19" s="206" t="s">
        <v>3280</v>
      </c>
      <c r="E19" s="478">
        <f>+D19*2070</f>
        <v>0</v>
      </c>
      <c r="F19" s="478"/>
      <c r="G19" s="185">
        <v>41</v>
      </c>
      <c r="H19" s="523" t="s">
        <v>3255</v>
      </c>
      <c r="I19" s="523"/>
      <c r="J19" s="601"/>
      <c r="K19" s="206" t="s">
        <v>3280</v>
      </c>
      <c r="L19" s="478">
        <f>K19*1345</f>
        <v>0</v>
      </c>
      <c r="M19" s="479"/>
      <c r="BT19"/>
      <c r="BU19"/>
      <c r="BV19"/>
      <c r="BW19"/>
    </row>
    <row r="20" spans="1:13 72:75" ht="22.15" customHeight="1">
      <c r="A20" s="207">
        <v>38</v>
      </c>
      <c r="B20" s="542" t="s">
        <v>3251</v>
      </c>
      <c r="C20" s="543"/>
      <c r="D20" s="206" t="s">
        <v>3280</v>
      </c>
      <c r="E20" s="478">
        <f>+D20*4140</f>
        <v>0</v>
      </c>
      <c r="F20" s="478"/>
      <c r="G20" s="185">
        <v>42</v>
      </c>
      <c r="H20" s="523" t="s">
        <v>3327</v>
      </c>
      <c r="I20" s="523"/>
      <c r="J20" s="601"/>
      <c r="K20" s="266" t="s">
        <v>3280</v>
      </c>
      <c r="L20" s="478">
        <f>K20*335</f>
        <v>0</v>
      </c>
      <c r="M20" s="479"/>
      <c r="BT20"/>
      <c r="BU20"/>
      <c r="BV20"/>
      <c r="BW20"/>
    </row>
    <row r="21" spans="1:13 72:75" ht="15" customHeight="1" thickBot="1">
      <c r="A21" s="209">
        <v>39</v>
      </c>
      <c r="B21" s="596" t="s">
        <v>3252</v>
      </c>
      <c r="C21" s="597"/>
      <c r="D21" s="212" t="s">
        <v>3280</v>
      </c>
      <c r="E21" s="495">
        <f>D21*210</f>
        <v>0</v>
      </c>
      <c r="F21" s="495"/>
      <c r="G21" s="210">
        <v>43</v>
      </c>
      <c r="H21" s="602" t="s">
        <v>3327</v>
      </c>
      <c r="I21" s="602"/>
      <c r="J21" s="603"/>
      <c r="K21" s="267"/>
      <c r="L21" s="495">
        <v>0</v>
      </c>
      <c r="M21" s="595"/>
      <c r="BT21"/>
      <c r="BU21"/>
      <c r="BV21"/>
      <c r="BW21"/>
    </row>
    <row r="22" spans="1:13 72:75" ht="15" customHeight="1" thickBot="1">
      <c r="A22" s="264">
        <v>44</v>
      </c>
      <c r="B22" s="496" t="s">
        <v>3344</v>
      </c>
      <c r="C22" s="496"/>
      <c r="D22" s="496"/>
      <c r="E22" s="496"/>
      <c r="F22" s="496"/>
      <c r="G22" s="496"/>
      <c r="H22" s="496"/>
      <c r="I22" s="496"/>
      <c r="J22" s="497"/>
      <c r="K22" s="589">
        <f>E18+E19+E20+E21+L18+L19+K13</f>
        <v>30840</v>
      </c>
      <c r="L22" s="590"/>
      <c r="M22" s="591"/>
      <c r="BT22"/>
      <c r="BU22"/>
      <c r="BV22"/>
      <c r="BW22"/>
    </row>
    <row r="23" spans="1:13 72:75" ht="15" customHeight="1" thickBot="1">
      <c r="A23" s="265">
        <v>45</v>
      </c>
      <c r="B23" s="498" t="s">
        <v>3332</v>
      </c>
      <c r="C23" s="498"/>
      <c r="D23" s="498"/>
      <c r="E23" s="498"/>
      <c r="F23" s="498"/>
      <c r="G23" s="498"/>
      <c r="H23" s="498"/>
      <c r="I23" s="498"/>
      <c r="J23" s="499"/>
      <c r="K23" s="592">
        <f>MAX(0,K11-K22)</f>
        <v>0</v>
      </c>
      <c r="L23" s="593"/>
      <c r="M23" s="594"/>
      <c r="BT23"/>
      <c r="BU23"/>
      <c r="BV23"/>
      <c r="BW23"/>
    </row>
    <row r="24" spans="1:13" ht="15.95" customHeight="1" thickBot="1">
      <c r="A24" s="583" t="s">
        <v>3239</v>
      </c>
      <c r="B24" s="583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</row>
    <row r="25" spans="1:13 71:75" ht="22.5" customHeight="1">
      <c r="A25" s="585"/>
      <c r="B25" s="559" t="s">
        <v>3140</v>
      </c>
      <c r="C25" s="552"/>
      <c r="D25" s="560"/>
      <c r="E25" s="559" t="s">
        <v>19</v>
      </c>
      <c r="F25" s="552"/>
      <c r="G25" s="560"/>
      <c r="H25" s="490" t="s">
        <v>3138</v>
      </c>
      <c r="I25" s="494"/>
      <c r="J25" s="490" t="s">
        <v>3139</v>
      </c>
      <c r="K25" s="494"/>
      <c r="L25" s="490" t="s">
        <v>3147</v>
      </c>
      <c r="M25" s="491"/>
      <c r="BS25"/>
      <c r="BT25"/>
      <c r="BU25"/>
      <c r="BV25"/>
      <c r="BW25"/>
    </row>
    <row r="26" spans="1:13 71:75" ht="21.95" customHeight="1">
      <c r="A26" s="586"/>
      <c r="B26" s="561"/>
      <c r="C26" s="562"/>
      <c r="D26" s="563"/>
      <c r="E26" s="561"/>
      <c r="F26" s="562"/>
      <c r="G26" s="563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87"/>
      <c r="B27" s="564">
        <v>1</v>
      </c>
      <c r="C27" s="565"/>
      <c r="D27" s="566"/>
      <c r="E27" s="564">
        <v>2</v>
      </c>
      <c r="F27" s="565"/>
      <c r="G27" s="566"/>
      <c r="H27" s="492">
        <v>3</v>
      </c>
      <c r="I27" s="493"/>
      <c r="J27" s="492">
        <v>4</v>
      </c>
      <c r="K27" s="493"/>
      <c r="L27" s="492">
        <v>5</v>
      </c>
      <c r="M27" s="588"/>
      <c r="BS27"/>
      <c r="BT27"/>
      <c r="BU27"/>
      <c r="BV27"/>
      <c r="BW27"/>
    </row>
    <row r="28" spans="1:13 71:75" ht="15" customHeight="1">
      <c r="A28" s="12">
        <v>1</v>
      </c>
      <c r="B28" s="574" t="s">
        <v>18</v>
      </c>
      <c r="C28" s="575"/>
      <c r="D28" s="576"/>
      <c r="E28" s="567"/>
      <c r="F28" s="568"/>
      <c r="G28" s="569"/>
      <c r="H28" s="123"/>
      <c r="I28" s="123"/>
      <c r="J28" s="123"/>
      <c r="K28" s="123"/>
      <c r="L28" s="123"/>
      <c r="M28" s="218"/>
      <c r="BS28"/>
      <c r="BT28"/>
      <c r="BU28"/>
      <c r="BV28"/>
      <c r="BW28"/>
    </row>
    <row r="29" spans="1:13 71:75" ht="15" customHeight="1">
      <c r="A29" s="12">
        <v>2</v>
      </c>
      <c r="B29" s="574" t="s">
        <v>18</v>
      </c>
      <c r="C29" s="575"/>
      <c r="D29" s="576"/>
      <c r="E29" s="567"/>
      <c r="F29" s="568"/>
      <c r="G29" s="569"/>
      <c r="H29" s="123"/>
      <c r="I29" s="123"/>
      <c r="J29" s="123"/>
      <c r="K29" s="123"/>
      <c r="L29" s="123"/>
      <c r="M29" s="218"/>
      <c r="BS29"/>
      <c r="BT29"/>
      <c r="BU29"/>
      <c r="BV29"/>
      <c r="BW29"/>
    </row>
    <row r="30" spans="1:13 71:75" ht="15" customHeight="1">
      <c r="A30" s="12">
        <v>3</v>
      </c>
      <c r="B30" s="574" t="s">
        <v>18</v>
      </c>
      <c r="C30" s="575"/>
      <c r="D30" s="576"/>
      <c r="E30" s="567"/>
      <c r="F30" s="568"/>
      <c r="G30" s="569"/>
      <c r="H30" s="123"/>
      <c r="I30" s="123"/>
      <c r="J30" s="123"/>
      <c r="K30" s="123"/>
      <c r="L30" s="123"/>
      <c r="M30" s="218"/>
      <c r="BS30"/>
      <c r="BT30"/>
      <c r="BU30"/>
      <c r="BV30"/>
      <c r="BW30"/>
    </row>
    <row r="31" spans="1:13 71:75" ht="15" customHeight="1">
      <c r="A31" s="12">
        <v>4</v>
      </c>
      <c r="B31" s="574" t="s">
        <v>18</v>
      </c>
      <c r="C31" s="575"/>
      <c r="D31" s="576"/>
      <c r="E31" s="567"/>
      <c r="F31" s="568"/>
      <c r="G31" s="569"/>
      <c r="H31" s="123"/>
      <c r="I31" s="123"/>
      <c r="J31" s="123"/>
      <c r="K31" s="123"/>
      <c r="L31" s="123"/>
      <c r="M31" s="218"/>
      <c r="BS31"/>
      <c r="BT31"/>
      <c r="BU31"/>
      <c r="BV31"/>
      <c r="BW31"/>
    </row>
    <row r="32" spans="1:13 75:75" ht="15" customHeight="1" thickBot="1">
      <c r="A32" s="13"/>
      <c r="B32" s="509" t="s">
        <v>6</v>
      </c>
      <c r="C32" s="510"/>
      <c r="D32" s="511"/>
      <c r="E32" s="512"/>
      <c r="F32" s="513"/>
      <c r="G32" s="514"/>
      <c r="H32" s="122">
        <f>+SUM(H28:H31)</f>
        <v>0</v>
      </c>
      <c r="I32" s="122">
        <f t="shared" si="0" ref="I32:M32">+SUM(I28:I31)</f>
        <v>0</v>
      </c>
      <c r="J32" s="122">
        <f t="shared" si="0"/>
        <v>0</v>
      </c>
      <c r="K32" s="122">
        <f t="shared" si="0"/>
        <v>0</v>
      </c>
      <c r="L32" s="122">
        <f t="shared" si="0"/>
        <v>0</v>
      </c>
      <c r="M32" s="219">
        <f t="shared" si="0"/>
        <v>0</v>
      </c>
      <c r="BW32"/>
    </row>
    <row r="33" spans="1:13 75:75" ht="5.45" customHeight="1" thickBot="1">
      <c r="A33" s="552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BW33"/>
    </row>
    <row r="34" spans="1:13 75:75" ht="15.95" customHeight="1">
      <c r="A34" s="182">
        <v>46</v>
      </c>
      <c r="B34" s="553" t="s">
        <v>7</v>
      </c>
      <c r="C34" s="554"/>
      <c r="D34" s="515">
        <f>+H32*1267+I32*2534+J32*1860+K32*3720+L32*2320+M32*4640</f>
        <v>0</v>
      </c>
      <c r="E34" s="515"/>
      <c r="F34" s="515"/>
      <c r="G34" s="180" t="s">
        <v>3256</v>
      </c>
      <c r="H34" s="484" t="s">
        <v>3260</v>
      </c>
      <c r="I34" s="485"/>
      <c r="J34" s="485"/>
      <c r="K34" s="475">
        <f>IF(D34-D35&lt;99,0,D34-D35)</f>
        <v>0</v>
      </c>
      <c r="L34" s="475"/>
      <c r="M34" s="476"/>
      <c r="BW34"/>
    </row>
    <row r="35" spans="1:13 75:75" ht="21.95" customHeight="1">
      <c r="A35" s="183">
        <v>47</v>
      </c>
      <c r="B35" s="555" t="s">
        <v>3277</v>
      </c>
      <c r="C35" s="556"/>
      <c r="D35" s="516">
        <f>MIN(D34,K23)</f>
        <v>0</v>
      </c>
      <c r="E35" s="516"/>
      <c r="F35" s="516"/>
      <c r="G35" s="181" t="s">
        <v>3257</v>
      </c>
      <c r="H35" s="527" t="s">
        <v>3284</v>
      </c>
      <c r="I35" s="549"/>
      <c r="J35" s="549"/>
      <c r="K35" s="540">
        <f>+P6</f>
        <v>0</v>
      </c>
      <c r="L35" s="540"/>
      <c r="M35" s="577"/>
      <c r="BW35"/>
    </row>
    <row r="36" spans="1:13 75:75" ht="21.95" customHeight="1" thickBot="1">
      <c r="A36" s="184">
        <v>48</v>
      </c>
      <c r="B36" s="557" t="s">
        <v>3259</v>
      </c>
      <c r="C36" s="558"/>
      <c r="D36" s="624">
        <f>K23-D35</f>
        <v>0</v>
      </c>
      <c r="E36" s="624"/>
      <c r="F36" s="624"/>
      <c r="G36" s="213" t="s">
        <v>3258</v>
      </c>
      <c r="H36" s="550" t="s">
        <v>3278</v>
      </c>
      <c r="I36" s="551"/>
      <c r="J36" s="551"/>
      <c r="K36" s="507">
        <f>K34-K35</f>
        <v>0</v>
      </c>
      <c r="L36" s="507"/>
      <c r="M36" s="548"/>
      <c r="BW36"/>
    </row>
    <row r="37" spans="1:13 69:75" ht="16.15" customHeight="1" thickBot="1">
      <c r="A37" s="483" t="s">
        <v>3261</v>
      </c>
      <c r="B37" s="483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BQ37"/>
      <c r="BR37"/>
      <c r="BS37"/>
      <c r="BT37"/>
      <c r="BU37"/>
      <c r="BV37"/>
      <c r="BW37"/>
    </row>
    <row r="38" spans="1:13 75:75" ht="15.95" customHeight="1">
      <c r="A38" s="182">
        <v>52</v>
      </c>
      <c r="B38" s="610" t="s">
        <v>3279</v>
      </c>
      <c r="C38" s="611"/>
      <c r="D38" s="611"/>
      <c r="E38" s="611"/>
      <c r="F38" s="611"/>
      <c r="G38" s="611"/>
      <c r="H38" s="611"/>
      <c r="I38" s="611"/>
      <c r="J38" s="611"/>
      <c r="K38" s="488">
        <f>+P4</f>
        <v>0</v>
      </c>
      <c r="L38" s="488"/>
      <c r="M38" s="614"/>
      <c r="BW38"/>
    </row>
    <row r="39" spans="1:13 75:75" ht="15.95" customHeight="1">
      <c r="A39" s="183">
        <v>53</v>
      </c>
      <c r="B39" s="616" t="s">
        <v>3329</v>
      </c>
      <c r="C39" s="617"/>
      <c r="D39" s="615">
        <f>+P5</f>
        <v>0</v>
      </c>
      <c r="E39" s="615"/>
      <c r="F39" s="615"/>
      <c r="G39" s="181" t="s">
        <v>3265</v>
      </c>
      <c r="H39" s="601" t="s">
        <v>3262</v>
      </c>
      <c r="I39" s="524"/>
      <c r="J39" s="524"/>
      <c r="K39" s="540">
        <v>0</v>
      </c>
      <c r="L39" s="540"/>
      <c r="M39" s="577"/>
      <c r="BW39"/>
    </row>
    <row r="40" spans="1:13 75:75" ht="15.95" customHeight="1" thickBot="1">
      <c r="A40" s="184">
        <v>55</v>
      </c>
      <c r="B40" s="612" t="s">
        <v>3263</v>
      </c>
      <c r="C40" s="613"/>
      <c r="D40" s="613"/>
      <c r="E40" s="613"/>
      <c r="F40" s="613"/>
      <c r="G40" s="613"/>
      <c r="H40" s="613"/>
      <c r="I40" s="613"/>
      <c r="J40" s="613"/>
      <c r="K40" s="507">
        <f>+D36-K36-K38-D39-K39</f>
        <v>0</v>
      </c>
      <c r="L40" s="507"/>
      <c r="M40" s="548"/>
      <c r="BW40"/>
    </row>
    <row r="41" spans="1:13 69:75" ht="16.15" customHeight="1" thickBot="1">
      <c r="A41" s="483" t="s">
        <v>3264</v>
      </c>
      <c r="B41" s="483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BQ41"/>
      <c r="BR41"/>
      <c r="BS41"/>
      <c r="BT41"/>
      <c r="BU41"/>
      <c r="BV41"/>
      <c r="BW41"/>
    </row>
    <row r="42" spans="1:13 75:75" ht="22.15" customHeight="1">
      <c r="A42" s="618" t="s">
        <v>3318</v>
      </c>
      <c r="B42" s="619"/>
      <c r="C42" s="619"/>
      <c r="D42" s="619"/>
      <c r="E42" s="619"/>
      <c r="F42" s="619"/>
      <c r="G42" s="619"/>
      <c r="H42" s="619"/>
      <c r="I42" s="619"/>
      <c r="J42" s="619"/>
      <c r="K42" s="619"/>
      <c r="L42" s="619"/>
      <c r="M42" s="214">
        <v>0</v>
      </c>
      <c r="BW42"/>
    </row>
    <row r="43" spans="1:13 75:75" ht="15" customHeight="1">
      <c r="A43" s="620" t="s">
        <v>3266</v>
      </c>
      <c r="B43" s="621"/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215">
        <v>0</v>
      </c>
      <c r="BW43"/>
    </row>
    <row r="44" spans="1:13 75:75" ht="15" customHeight="1">
      <c r="A44" s="620" t="s">
        <v>3267</v>
      </c>
      <c r="B44" s="621"/>
      <c r="C44" s="621"/>
      <c r="D44" s="621"/>
      <c r="E44" s="621"/>
      <c r="F44" s="621"/>
      <c r="G44" s="621"/>
      <c r="H44" s="621"/>
      <c r="I44" s="621"/>
      <c r="J44" s="621"/>
      <c r="K44" s="621"/>
      <c r="L44" s="621"/>
      <c r="M44" s="215">
        <v>0</v>
      </c>
      <c r="BW44"/>
    </row>
    <row r="45" spans="1:13 75:75" ht="15" customHeight="1">
      <c r="A45" s="620" t="s">
        <v>3268</v>
      </c>
      <c r="B45" s="621"/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215">
        <v>0</v>
      </c>
      <c r="BW45"/>
    </row>
    <row r="46" spans="1:13 75:75" ht="24" customHeight="1">
      <c r="A46" s="622" t="s">
        <v>3269</v>
      </c>
      <c r="B46" s="623"/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215">
        <v>0</v>
      </c>
      <c r="BW46"/>
    </row>
    <row r="47" spans="1:13 75:75" ht="13.5" customHeight="1">
      <c r="A47" s="480" t="s">
        <v>3347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2"/>
      <c r="M47" s="215">
        <v>0</v>
      </c>
      <c r="BW47"/>
    </row>
    <row r="48" spans="1:13 75:75" ht="15" customHeight="1">
      <c r="A48" s="608" t="s">
        <v>3346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609"/>
      <c r="M48" s="215">
        <v>0</v>
      </c>
      <c r="BW48"/>
    </row>
    <row r="49" spans="1:13 75:75" ht="15" customHeight="1">
      <c r="A49" s="608" t="s">
        <v>3333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609"/>
      <c r="M49" s="215">
        <v>0</v>
      </c>
      <c r="BW49"/>
    </row>
    <row r="50" spans="1:13 75:75" ht="15" customHeight="1">
      <c r="A50" s="608" t="s">
        <v>3285</v>
      </c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609"/>
      <c r="M50" s="215">
        <v>0</v>
      </c>
      <c r="BW50"/>
    </row>
    <row r="51" spans="1:13 75:75" ht="15" customHeight="1">
      <c r="A51" s="608" t="s">
        <v>3345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609"/>
      <c r="M51" s="215">
        <v>0</v>
      </c>
      <c r="BW51"/>
    </row>
    <row r="52" spans="1:13 75:75" ht="15" customHeight="1" thickBot="1">
      <c r="A52" s="606" t="s">
        <v>3270</v>
      </c>
      <c r="B52" s="607"/>
      <c r="C52" s="607"/>
      <c r="D52" s="607"/>
      <c r="E52" s="607"/>
      <c r="F52" s="607"/>
      <c r="G52" s="607"/>
      <c r="H52" s="607"/>
      <c r="I52" s="607"/>
      <c r="J52" s="607"/>
      <c r="K52" s="607"/>
      <c r="L52" s="607"/>
      <c r="M52" s="188">
        <f>SUM(M42:M51)</f>
        <v>0</v>
      </c>
      <c r="BW52"/>
    </row>
    <row r="53" spans="1:13" ht="12.75">
      <c r="A53" s="489">
        <v>2</v>
      </c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2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  <row r="639" s="6" customFormat="1" ht="12.75"/>
  </sheetData>
  <sheetProtection algorithmName="SHA-512" hashValue="B/3ehPPWUl+iKIcwg8gUcgyorOyg9FNbAoTCsn4zaP1N3549AZYiiKdiKVJnyhb04Cdc6dzv7bm3sa89CX8Kjw==" saltValue="8rI9lgIdl2rIKbW6Lf58Ug==" spinCount="100000" sheet="1" objects="1" scenarios="1"/>
  <mergeCells count="119">
    <mergeCell ref="B30:D30"/>
    <mergeCell ref="B31:D31"/>
    <mergeCell ref="B27:D27"/>
    <mergeCell ref="A52:L52"/>
    <mergeCell ref="A49:L49"/>
    <mergeCell ref="A50:L50"/>
    <mergeCell ref="A51:L51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8:L48"/>
    <mergeCell ref="A42:L42"/>
    <mergeCell ref="A43:L43"/>
    <mergeCell ref="A44:L44"/>
    <mergeCell ref="A45:L45"/>
    <mergeCell ref="A46:L46"/>
    <mergeCell ref="D36:F36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7:C17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B28:D28"/>
    <mergeCell ref="B29:D29"/>
    <mergeCell ref="K35:M35"/>
    <mergeCell ref="J15:M15"/>
    <mergeCell ref="A53:M53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B3:J3"/>
    <mergeCell ref="A10:M10"/>
    <mergeCell ref="D11:F11"/>
    <mergeCell ref="K11:M11"/>
    <mergeCell ref="H11:J11"/>
    <mergeCell ref="A12:M12"/>
    <mergeCell ref="B8:J8"/>
    <mergeCell ref="K34:M34"/>
    <mergeCell ref="N11:R11"/>
    <mergeCell ref="L19:M19"/>
    <mergeCell ref="L18:M18"/>
    <mergeCell ref="A47:L47"/>
    <mergeCell ref="A1:M1"/>
    <mergeCell ref="B2:C2"/>
    <mergeCell ref="H2:J2"/>
    <mergeCell ref="D2:F2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B18:C18"/>
  </mergeCells>
  <hyperlinks>
    <hyperlink ref="N11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93" r:id="rId4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7" sqref="A7:G7"/>
    </sheetView>
  </sheetViews>
  <sheetFormatPr defaultColWidth="8.85428571428571" defaultRowHeight="12"/>
  <cols>
    <col min="1" max="1" width="6.14285714285714" style="130" customWidth="1"/>
    <col min="2" max="4" width="16.7142857142857" style="130" customWidth="1"/>
    <col min="5" max="7" width="17.7142857142857" style="130" customWidth="1"/>
    <col min="8" max="16384" width="8.85714285714286" style="130"/>
  </cols>
  <sheetData>
    <row r="1" spans="1:7" ht="15" customHeight="1">
      <c r="A1" s="629"/>
      <c r="B1" s="629"/>
      <c r="C1" s="629"/>
      <c r="D1" s="629"/>
      <c r="E1" s="629"/>
      <c r="F1" s="629"/>
      <c r="G1" s="629"/>
    </row>
    <row r="2" spans="1:7" ht="26.45" customHeight="1">
      <c r="A2" s="630" t="s">
        <v>3162</v>
      </c>
      <c r="B2" s="630"/>
      <c r="C2" s="630"/>
      <c r="D2" s="630"/>
      <c r="E2" s="630"/>
      <c r="F2" s="630"/>
      <c r="G2" s="630"/>
    </row>
    <row r="3" spans="1:7" ht="15" customHeight="1">
      <c r="A3" s="631" t="s">
        <v>3163</v>
      </c>
      <c r="B3" s="631"/>
      <c r="C3" s="631"/>
      <c r="D3" s="631"/>
      <c r="E3" s="631"/>
      <c r="F3" s="631"/>
      <c r="G3" s="631"/>
    </row>
    <row r="4" spans="1:7" ht="15" customHeight="1">
      <c r="A4" s="631" t="s">
        <v>3287</v>
      </c>
      <c r="B4" s="631"/>
      <c r="C4" s="631"/>
      <c r="D4" s="631"/>
      <c r="E4" s="631"/>
      <c r="F4" s="631"/>
      <c r="G4" s="631"/>
    </row>
    <row r="5" spans="1:7" ht="15" customHeight="1">
      <c r="A5" s="632" t="s">
        <v>3164</v>
      </c>
      <c r="B5" s="632"/>
      <c r="C5" s="632"/>
      <c r="D5" s="632"/>
      <c r="E5" s="632"/>
      <c r="F5" s="632"/>
      <c r="G5" s="632"/>
    </row>
    <row r="6" spans="1:7" ht="15" customHeight="1" thickBot="1">
      <c r="A6" s="632"/>
      <c r="B6" s="632"/>
      <c r="C6" s="632"/>
      <c r="D6" s="632"/>
      <c r="E6" s="632"/>
      <c r="F6" s="632"/>
      <c r="G6" s="632"/>
    </row>
    <row r="7" spans="1:7" ht="15" customHeight="1">
      <c r="A7" s="633" t="s">
        <v>3353</v>
      </c>
      <c r="B7" s="634"/>
      <c r="C7" s="634"/>
      <c r="D7" s="634"/>
      <c r="E7" s="448"/>
      <c r="F7" s="448"/>
      <c r="G7" s="700"/>
    </row>
    <row r="8" spans="1:7" ht="18" customHeight="1">
      <c r="A8" s="636" t="s">
        <v>22</v>
      </c>
      <c r="B8" s="637"/>
      <c r="C8" s="637"/>
      <c r="D8" s="637"/>
      <c r="E8" s="637"/>
      <c r="F8" s="637"/>
      <c r="G8" s="638"/>
    </row>
    <row r="9" spans="1:7" ht="15" customHeight="1">
      <c r="A9" s="639" t="s">
        <v>3165</v>
      </c>
      <c r="B9" s="640"/>
      <c r="C9" s="640"/>
      <c r="D9" s="640"/>
      <c r="E9" s="640"/>
      <c r="F9" s="640"/>
      <c r="G9" s="641"/>
    </row>
    <row r="10" spans="1:7" ht="18" customHeight="1">
      <c r="A10" s="642"/>
      <c r="B10" s="643"/>
      <c r="C10" s="643"/>
      <c r="D10" s="643"/>
      <c r="E10" s="643"/>
      <c r="F10" s="643"/>
      <c r="G10" s="644"/>
    </row>
    <row r="11" spans="1:7" ht="15" customHeight="1">
      <c r="A11" s="639" t="s">
        <v>3166</v>
      </c>
      <c r="B11" s="640"/>
      <c r="C11" s="640"/>
      <c r="D11" s="640"/>
      <c r="E11" s="640"/>
      <c r="F11" s="640"/>
      <c r="G11" s="641"/>
    </row>
    <row r="12" spans="1:7" ht="18" customHeight="1">
      <c r="A12" s="642"/>
      <c r="B12" s="643"/>
      <c r="C12" s="643"/>
      <c r="D12" s="643"/>
      <c r="E12" s="643"/>
      <c r="F12" s="643"/>
      <c r="G12" s="644"/>
    </row>
    <row r="13" spans="1:7" ht="5.1" customHeight="1" thickBot="1">
      <c r="A13" s="625"/>
      <c r="B13" s="626"/>
      <c r="C13" s="626"/>
      <c r="D13" s="627"/>
      <c r="E13" s="627"/>
      <c r="F13" s="627"/>
      <c r="G13" s="628"/>
    </row>
    <row r="14" spans="1:7" ht="5.1" customHeight="1">
      <c r="A14" s="649"/>
      <c r="B14" s="649"/>
      <c r="C14" s="649"/>
      <c r="D14" s="649"/>
      <c r="E14" s="649"/>
      <c r="F14" s="649"/>
      <c r="G14" s="649"/>
    </row>
    <row r="15" spans="1:7" ht="18" customHeight="1">
      <c r="A15" s="650" t="s">
        <v>3288</v>
      </c>
      <c r="B15" s="650"/>
      <c r="C15" s="651"/>
      <c r="D15" s="651"/>
      <c r="E15" s="651"/>
      <c r="F15" s="226">
        <f>+'DAP1'!H18</f>
        <v>2024</v>
      </c>
      <c r="G15" s="227" t="s">
        <v>3289</v>
      </c>
    </row>
    <row r="16" spans="1:7" ht="5.1" customHeight="1" thickBot="1">
      <c r="A16" s="652"/>
      <c r="B16" s="652"/>
      <c r="C16" s="653"/>
      <c r="D16" s="653"/>
      <c r="E16" s="653"/>
      <c r="F16" s="653"/>
      <c r="G16" s="653"/>
    </row>
    <row r="17" spans="1:7" ht="15" customHeight="1">
      <c r="A17" s="633" t="s">
        <v>10</v>
      </c>
      <c r="B17" s="634"/>
      <c r="C17" s="635"/>
      <c r="D17" s="635"/>
      <c r="E17" s="635"/>
      <c r="F17" s="654" t="s">
        <v>3167</v>
      </c>
      <c r="G17" s="655"/>
    </row>
    <row r="18" spans="1:7" ht="18" customHeight="1">
      <c r="A18" s="656" t="str">
        <f>+IF(EXACT(MID('DAP2'!C15,1,1)," ")," ",+MID('DAP2'!C15,1,+FIND(" ",'DAP2'!C15)))</f>
        <v xml:space="preserve"> </v>
      </c>
      <c r="B18" s="657"/>
      <c r="C18" s="658"/>
      <c r="D18" s="659"/>
      <c r="E18" s="221"/>
      <c r="F18" s="660" t="str">
        <f>+IF(EXACT(MID('DAP2'!C15,1,1)," ")," ",+MID('DAP2'!C15,+FIND(" ",'DAP2'!C15)+1,20))</f>
        <v xml:space="preserve"> </v>
      </c>
      <c r="G18" s="661"/>
    </row>
    <row r="19" spans="1:7" ht="15" customHeight="1">
      <c r="A19" s="662" t="s">
        <v>19</v>
      </c>
      <c r="B19" s="663"/>
      <c r="C19" s="664"/>
      <c r="D19" s="664"/>
      <c r="E19" s="640" t="s">
        <v>3168</v>
      </c>
      <c r="F19" s="665"/>
      <c r="G19" s="666"/>
    </row>
    <row r="20" spans="1:7" ht="18" customHeight="1">
      <c r="A20" s="645" t="str">
        <f>+CONCATENATE('DAP2'!J15)</f>
        <v/>
      </c>
      <c r="B20" s="646"/>
      <c r="C20" s="667"/>
      <c r="D20" s="228"/>
      <c r="E20" s="668" t="str">
        <f>+CONCATENATE(ZAKL_DATA!B16," ",ZAKL_DATA!B17,", ",ZAKL_DATA!B18)</f>
        <v xml:space="preserve"> , </v>
      </c>
      <c r="F20" s="647"/>
      <c r="G20" s="648"/>
    </row>
    <row r="21" spans="1:7" ht="15" customHeight="1">
      <c r="A21" s="669"/>
      <c r="B21" s="670"/>
      <c r="C21" s="665"/>
      <c r="D21" s="665"/>
      <c r="E21" s="665"/>
      <c r="F21" s="665"/>
      <c r="G21" s="666"/>
    </row>
    <row r="22" spans="1:7" ht="18" customHeight="1">
      <c r="A22" s="645"/>
      <c r="B22" s="646"/>
      <c r="C22" s="646"/>
      <c r="D22" s="647"/>
      <c r="E22" s="647"/>
      <c r="F22" s="647"/>
      <c r="G22" s="648"/>
    </row>
    <row r="23" spans="1:7" ht="15" customHeight="1">
      <c r="A23" s="662"/>
      <c r="B23" s="664"/>
      <c r="C23" s="664"/>
      <c r="D23" s="664"/>
      <c r="E23" s="664"/>
      <c r="F23" s="664"/>
      <c r="G23" s="229" t="s">
        <v>3169</v>
      </c>
    </row>
    <row r="24" spans="1:7" ht="18" customHeight="1">
      <c r="A24" s="645"/>
      <c r="B24" s="646"/>
      <c r="C24" s="658"/>
      <c r="D24" s="658"/>
      <c r="E24" s="659"/>
      <c r="F24" s="230"/>
      <c r="G24" s="231" t="str">
        <f>+CONCATENATE(ZAKL_DATA!B19)</f>
        <v/>
      </c>
    </row>
    <row r="25" spans="1:7" ht="9" customHeight="1" thickBot="1">
      <c r="A25" s="671"/>
      <c r="B25" s="672"/>
      <c r="C25" s="672"/>
      <c r="D25" s="672"/>
      <c r="E25" s="673"/>
      <c r="F25" s="673"/>
      <c r="G25" s="674"/>
    </row>
    <row r="26" spans="1:7" ht="10.9" customHeight="1">
      <c r="A26" s="629"/>
      <c r="B26" s="629"/>
      <c r="C26" s="629"/>
      <c r="D26" s="629"/>
      <c r="E26" s="629"/>
      <c r="F26" s="629"/>
      <c r="G26" s="629"/>
    </row>
    <row r="27" spans="1:7" ht="15" customHeight="1">
      <c r="A27" s="232" t="s">
        <v>3290</v>
      </c>
      <c r="B27" s="226">
        <f>+F15</f>
        <v>2024</v>
      </c>
      <c r="C27" s="233" t="s">
        <v>3291</v>
      </c>
      <c r="D27" s="650" t="s">
        <v>3292</v>
      </c>
      <c r="E27" s="675"/>
      <c r="F27" s="675"/>
      <c r="G27" s="675"/>
    </row>
    <row r="28" spans="1:11" ht="15" customHeight="1" thickBot="1">
      <c r="A28" s="652" t="s">
        <v>3293</v>
      </c>
      <c r="B28" s="652"/>
      <c r="C28" s="653"/>
      <c r="D28" s="653"/>
      <c r="E28" s="653"/>
      <c r="F28" s="653"/>
      <c r="G28" s="653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3167</v>
      </c>
      <c r="D29" s="133" t="s">
        <v>19</v>
      </c>
      <c r="E29" s="222" t="s">
        <v>3138</v>
      </c>
      <c r="F29" s="222" t="s">
        <v>3139</v>
      </c>
      <c r="G29" s="134" t="s">
        <v>3294</v>
      </c>
      <c r="H29" s="135"/>
    </row>
    <row r="30" spans="1:7" ht="18" customHeight="1">
      <c r="A30" s="234">
        <v>1</v>
      </c>
      <c r="B30" s="235" t="str">
        <f>+IF(EXACT(MID('DAP2'!B28,1,1),"x")," ",(MID('DAP2'!B28,1,+FIND(" ",'DAP2'!B28))))</f>
        <v xml:space="preserve"> </v>
      </c>
      <c r="C30" s="149" t="str">
        <f>+IF(EXACT(MID('DAP2'!B28,1,1),"x")," ",(MID('DAP2'!B28,+FIND(" ",'DAP2'!B28)+1,20)))</f>
        <v xml:space="preserve"> </v>
      </c>
      <c r="D30" s="149" t="str">
        <f>+IF(EXACT(MID('DAP2'!E28,1,1),"X")," ",CONCATENATE('DAP2'!E28))</f>
        <v/>
      </c>
      <c r="E30" s="236"/>
      <c r="F30" s="236"/>
      <c r="G30" s="136"/>
    </row>
    <row r="31" spans="1:7" ht="18" customHeight="1">
      <c r="A31" s="234">
        <v>2</v>
      </c>
      <c r="B31" s="235" t="str">
        <f>+IF(EXACT(MID('DAP2'!B29,1,1),"x")," ",(MID('DAP2'!B29,1,+FIND(" ",'DAP2'!B29))))</f>
        <v xml:space="preserve"> </v>
      </c>
      <c r="C31" s="149" t="str">
        <f>+IF(EXACT(MID('DAP2'!B29,1,1),"x")," ",(MID('DAP2'!B29,+FIND(" ",'DAP2'!B29)+1,20)))</f>
        <v xml:space="preserve"> </v>
      </c>
      <c r="D31" s="149" t="str">
        <f>+IF(EXACT(MID('DAP2'!E29,1,1),"X")," ",CONCATENATE('DAP2'!E29))</f>
        <v/>
      </c>
      <c r="E31" s="236"/>
      <c r="F31" s="236"/>
      <c r="G31" s="136"/>
    </row>
    <row r="32" spans="1:7" ht="18" customHeight="1">
      <c r="A32" s="234">
        <v>3</v>
      </c>
      <c r="B32" s="235" t="str">
        <f>+IF(EXACT(MID('DAP2'!B30,1,1),"x")," ",(MID('DAP2'!B30,1,+FIND(" ",'DAP2'!B30))))</f>
        <v xml:space="preserve"> </v>
      </c>
      <c r="C32" s="149" t="str">
        <f>+IF(EXACT(MID('DAP2'!B30,1,1),"x")," ",(MID('DAP2'!B30,+FIND(" ",'DAP2'!B30)+1,20)))</f>
        <v xml:space="preserve"> </v>
      </c>
      <c r="D32" s="149" t="str">
        <f>+IF(EXACT(MID('DAP2'!E30,1,1),"X")," ",CONCATENATE('DAP2'!E30))</f>
        <v/>
      </c>
      <c r="E32" s="236"/>
      <c r="F32" s="236"/>
      <c r="G32" s="136"/>
    </row>
    <row r="33" spans="1:7" ht="18" customHeight="1">
      <c r="A33" s="234">
        <v>4</v>
      </c>
      <c r="B33" s="235" t="str">
        <f>+IF(EXACT(MID('DAP2'!B31,1,1),"x")," ",(MID('DAP2'!B31,1,+FIND(" ",'DAP2'!B31))))</f>
        <v xml:space="preserve"> </v>
      </c>
      <c r="C33" s="149" t="str">
        <f>+IF(EXACT(MID('DAP2'!B31,1,1),"x")," ",(MID('DAP2'!B31,+FIND(" ",'DAP2'!B31)+1,20)))</f>
        <v xml:space="preserve"> </v>
      </c>
      <c r="D33" s="149" t="str">
        <f>+IF(EXACT(MID('DAP2'!E31,1,1),"X")," ",CONCATENATE('DAP2'!E31))</f>
        <v/>
      </c>
      <c r="E33" s="236"/>
      <c r="F33" s="236"/>
      <c r="G33" s="136"/>
    </row>
    <row r="34" spans="1:7" ht="18" customHeight="1">
      <c r="A34" s="237" t="s">
        <v>3295</v>
      </c>
      <c r="B34" s="238"/>
      <c r="C34" s="239"/>
      <c r="D34" s="240"/>
      <c r="E34" s="240"/>
      <c r="F34" s="240"/>
      <c r="G34" s="136"/>
    </row>
    <row r="35" spans="1:7" ht="18" customHeight="1">
      <c r="A35" s="237" t="s">
        <v>3296</v>
      </c>
      <c r="B35" s="238"/>
      <c r="C35" s="239"/>
      <c r="D35" s="240"/>
      <c r="E35" s="240"/>
      <c r="F35" s="240"/>
      <c r="G35" s="136"/>
    </row>
    <row r="36" spans="1:7" ht="18" customHeight="1" thickBot="1">
      <c r="A36" s="701" t="s">
        <v>3354</v>
      </c>
      <c r="B36" s="241"/>
      <c r="C36" s="242"/>
      <c r="D36" s="243"/>
      <c r="E36" s="243"/>
      <c r="F36" s="243"/>
      <c r="G36" s="137"/>
    </row>
    <row r="37" spans="1:7" ht="15" customHeight="1">
      <c r="A37" s="629"/>
      <c r="B37" s="629"/>
      <c r="C37" s="629"/>
      <c r="D37" s="629"/>
      <c r="E37" s="629"/>
      <c r="F37" s="629"/>
      <c r="G37" s="629"/>
    </row>
    <row r="38" spans="1:7" ht="15" customHeight="1">
      <c r="A38" s="676" t="s">
        <v>3170</v>
      </c>
      <c r="B38" s="676"/>
      <c r="C38" s="676"/>
      <c r="D38" s="676"/>
      <c r="E38" s="676"/>
      <c r="F38" s="676"/>
      <c r="G38" s="676"/>
    </row>
    <row r="39" spans="1:7" ht="15" customHeight="1">
      <c r="A39" s="702" t="s">
        <v>3355</v>
      </c>
      <c r="B39" s="337"/>
      <c r="C39" s="678"/>
      <c r="D39" s="679"/>
      <c r="E39" s="138" t="s">
        <v>3171</v>
      </c>
      <c r="F39" s="678"/>
      <c r="G39" s="679"/>
    </row>
    <row r="40" spans="1:7" ht="15" customHeight="1">
      <c r="A40" s="649"/>
      <c r="B40" s="649"/>
      <c r="C40" s="649"/>
      <c r="D40" s="649"/>
      <c r="E40" s="649"/>
      <c r="F40" s="649"/>
      <c r="G40" s="649"/>
    </row>
    <row r="41" spans="1:7" ht="15" customHeight="1">
      <c r="A41" s="640"/>
      <c r="B41" s="640"/>
      <c r="C41" s="640"/>
      <c r="D41" s="640"/>
      <c r="E41" s="138" t="s">
        <v>3297</v>
      </c>
      <c r="F41" s="680"/>
      <c r="G41" s="681"/>
    </row>
    <row r="42" spans="1:7" ht="15" customHeight="1">
      <c r="A42" s="294"/>
      <c r="B42" s="294"/>
      <c r="C42" s="294"/>
      <c r="D42" s="294"/>
      <c r="E42" s="649"/>
      <c r="F42" s="649"/>
      <c r="G42" s="649"/>
    </row>
    <row r="43" spans="1:7" ht="15" customHeight="1">
      <c r="A43" s="294"/>
      <c r="B43" s="294"/>
      <c r="C43" s="294"/>
      <c r="D43" s="294"/>
      <c r="E43" s="138" t="s">
        <v>3172</v>
      </c>
      <c r="F43" s="682">
        <f ca="1">TODAY()</f>
        <v>45629</v>
      </c>
      <c r="G43" s="683"/>
    </row>
    <row r="44" spans="1:7" ht="15" customHeight="1">
      <c r="A44" s="294"/>
      <c r="B44" s="294"/>
      <c r="C44" s="294"/>
      <c r="D44" s="294"/>
      <c r="E44" s="138"/>
      <c r="F44" s="139"/>
      <c r="G44" s="139"/>
    </row>
    <row r="45" spans="1:7" ht="15" customHeight="1">
      <c r="A45" s="294"/>
      <c r="B45" s="294"/>
      <c r="C45" s="294"/>
      <c r="D45" s="294"/>
      <c r="E45" s="703" t="s">
        <v>3173</v>
      </c>
      <c r="F45" s="704"/>
      <c r="G45" s="704"/>
    </row>
    <row r="46" spans="1:7" ht="15" customHeight="1">
      <c r="A46" s="294"/>
      <c r="B46" s="294"/>
      <c r="C46" s="294"/>
      <c r="D46" s="294"/>
      <c r="E46" s="685"/>
      <c r="F46" s="686"/>
      <c r="G46" s="687"/>
    </row>
    <row r="47" spans="1:7" ht="15" customHeight="1">
      <c r="A47" s="294"/>
      <c r="B47" s="294"/>
      <c r="C47" s="294"/>
      <c r="D47" s="294"/>
      <c r="E47" s="688"/>
      <c r="F47" s="689"/>
      <c r="G47" s="690"/>
    </row>
    <row r="48" spans="1:7" ht="12" customHeight="1">
      <c r="A48" s="294"/>
      <c r="B48" s="294"/>
      <c r="C48" s="294"/>
      <c r="D48" s="294"/>
      <c r="E48" s="688"/>
      <c r="F48" s="689"/>
      <c r="G48" s="690"/>
    </row>
    <row r="49" spans="1:7" ht="12" customHeight="1">
      <c r="A49" s="294"/>
      <c r="B49" s="294"/>
      <c r="C49" s="294"/>
      <c r="D49" s="294"/>
      <c r="E49" s="691"/>
      <c r="F49" s="692"/>
      <c r="G49" s="693"/>
    </row>
    <row r="50" spans="1:7" ht="12" customHeight="1">
      <c r="A50" s="294"/>
      <c r="B50" s="294"/>
      <c r="C50" s="294"/>
      <c r="D50" s="294"/>
      <c r="E50" s="694"/>
      <c r="F50" s="694"/>
      <c r="G50" s="694"/>
    </row>
    <row r="51" spans="1:7" ht="12">
      <c r="A51" s="629"/>
      <c r="B51" s="629"/>
      <c r="C51" s="629"/>
      <c r="D51" s="629"/>
      <c r="E51" s="629"/>
      <c r="F51" s="629"/>
      <c r="G51" s="629"/>
    </row>
    <row r="52" spans="1:7" ht="12">
      <c r="A52" s="695" t="s">
        <v>3356</v>
      </c>
      <c r="B52" s="695"/>
      <c r="C52" s="695"/>
      <c r="D52" s="695"/>
      <c r="E52" s="695"/>
      <c r="F52" s="695"/>
      <c r="G52" s="695"/>
    </row>
    <row r="53" spans="1:7" ht="12">
      <c r="A53" s="629"/>
      <c r="B53" s="629"/>
      <c r="C53" s="629"/>
      <c r="D53" s="629"/>
      <c r="E53" s="629"/>
      <c r="F53" s="629"/>
      <c r="G53" s="629"/>
    </row>
    <row r="54" spans="1:7" ht="12">
      <c r="A54" s="705"/>
      <c r="B54" s="705"/>
      <c r="C54" s="705"/>
      <c r="D54" s="705"/>
      <c r="E54" s="705"/>
      <c r="F54" s="705"/>
      <c r="G54" s="705"/>
    </row>
    <row r="55" spans="1:12" ht="15.75">
      <c r="A55" s="706" t="s">
        <v>3357</v>
      </c>
      <c r="B55" s="706"/>
      <c r="C55" s="706"/>
      <c r="D55" s="706"/>
      <c r="E55" s="706"/>
      <c r="F55" s="706"/>
      <c r="G55" s="706"/>
      <c r="H55" s="140"/>
      <c r="I55" s="140"/>
      <c r="J55" s="140"/>
      <c r="K55" s="140"/>
      <c r="L55" s="140"/>
    </row>
    <row r="56" spans="1:12" ht="66.75" customHeight="1">
      <c r="A56" s="684" t="s">
        <v>3298</v>
      </c>
      <c r="B56" s="684"/>
      <c r="C56" s="684"/>
      <c r="D56" s="684"/>
      <c r="E56" s="684"/>
      <c r="F56" s="684"/>
      <c r="G56" s="684"/>
      <c r="H56" s="141"/>
      <c r="I56" s="141"/>
      <c r="J56" s="141"/>
      <c r="K56" s="141"/>
      <c r="L56" s="141"/>
    </row>
    <row r="57" spans="1:7" ht="12">
      <c r="A57" s="684"/>
      <c r="B57" s="684"/>
      <c r="C57" s="684"/>
      <c r="D57" s="684"/>
      <c r="E57" s="684"/>
      <c r="F57" s="684"/>
      <c r="G57" s="684"/>
    </row>
    <row r="58" spans="1:7" ht="12">
      <c r="A58" s="707" t="s">
        <v>3358</v>
      </c>
      <c r="B58" s="708"/>
      <c r="C58" s="708"/>
      <c r="D58" s="708"/>
      <c r="E58" s="708"/>
      <c r="F58" s="708"/>
      <c r="G58" s="708"/>
    </row>
    <row r="59" spans="1:7" ht="12">
      <c r="A59" s="708"/>
      <c r="B59" s="708"/>
      <c r="C59" s="708"/>
      <c r="D59" s="708"/>
      <c r="E59" s="708"/>
      <c r="F59" s="708"/>
      <c r="G59" s="708"/>
    </row>
  </sheetData>
  <sheetProtection algorithmName="SHA-512" hashValue="nHI/ycHrF9Wn7PPOFw/OMPl1eM+bq+qtIa7Yph7l78FkwCwqMrhcrDzpNGIZgvvNNxWuq4FMNr4jGILgqe23Hw==" saltValue="z5zMfFxX6rfxQ0VSJJSa/w==" spinCount="100000" sheet="1" objects="1" scenarios="1"/>
  <mergeCells count="52">
    <mergeCell ref="A51:G51"/>
    <mergeCell ref="A57:G57"/>
    <mergeCell ref="A58:G59"/>
    <mergeCell ref="A56:G56"/>
    <mergeCell ref="E45:G45"/>
    <mergeCell ref="A52:G52"/>
    <mergeCell ref="A53:G53"/>
    <mergeCell ref="A54:G54"/>
    <mergeCell ref="A55:G55"/>
    <mergeCell ref="A41:D50"/>
    <mergeCell ref="E46:G49"/>
    <mergeCell ref="E50:G50"/>
    <mergeCell ref="F41:G41"/>
    <mergeCell ref="E42:G42"/>
    <mergeCell ref="F43:G43"/>
    <mergeCell ref="A40:G40"/>
    <mergeCell ref="A23:F23"/>
    <mergeCell ref="A24:E24"/>
    <mergeCell ref="A25:G25"/>
    <mergeCell ref="A26:G26"/>
    <mergeCell ref="D27:G27"/>
    <mergeCell ref="A28:G28"/>
    <mergeCell ref="A37:G37"/>
    <mergeCell ref="A38:G38"/>
    <mergeCell ref="C39:D39"/>
    <mergeCell ref="F39:G39"/>
    <mergeCell ref="A39:B39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A10" sqref="A10"/>
    </sheetView>
  </sheetViews>
  <sheetFormatPr defaultColWidth="8.85428571428571" defaultRowHeight="15"/>
  <cols>
    <col min="1" max="1" width="9.57142857142857" style="142" customWidth="1"/>
    <col min="2" max="2" width="17.2857142857143" style="142" customWidth="1"/>
    <col min="3" max="3" width="17.8571428571429" style="142" customWidth="1"/>
    <col min="4" max="4" width="16.2857142857143" style="142" customWidth="1"/>
    <col min="5" max="5" width="21.5714285714286" style="142" customWidth="1"/>
    <col min="6" max="6" width="16.7142857142857" style="142" customWidth="1"/>
    <col min="7" max="16384" width="8.85714285714286" style="142"/>
  </cols>
  <sheetData>
    <row r="1" spans="1:5" ht="18" customHeight="1">
      <c r="A1" s="696"/>
      <c r="B1" s="696"/>
      <c r="C1" s="696"/>
      <c r="D1" s="696"/>
      <c r="E1" s="696"/>
    </row>
    <row r="2" spans="1:6" ht="27.6" customHeight="1">
      <c r="A2" s="630" t="s">
        <v>3175</v>
      </c>
      <c r="B2" s="630"/>
      <c r="C2" s="630"/>
      <c r="D2" s="630"/>
      <c r="E2" s="630"/>
      <c r="F2" s="143"/>
    </row>
    <row r="3" spans="1:5" ht="18" customHeight="1">
      <c r="A3" s="696"/>
      <c r="B3" s="696"/>
      <c r="C3" s="696"/>
      <c r="D3" s="696"/>
      <c r="E3" s="696"/>
    </row>
    <row r="4" spans="1:5" ht="18" customHeight="1">
      <c r="A4" s="696"/>
      <c r="B4" s="696"/>
      <c r="C4" s="696"/>
      <c r="D4" s="696"/>
      <c r="E4" s="696"/>
    </row>
    <row r="5" spans="1:5" ht="18" customHeight="1">
      <c r="A5" s="144" t="s">
        <v>3176</v>
      </c>
      <c r="B5" s="677" t="str">
        <f>+CONCATENATE('DAP2'!C15)</f>
        <v xml:space="preserve"> </v>
      </c>
      <c r="C5" s="677"/>
      <c r="D5" s="144" t="s">
        <v>5</v>
      </c>
      <c r="E5" s="224" t="str">
        <f>+CONCATENATE('DAP2'!J15)</f>
        <v/>
      </c>
    </row>
    <row r="6" spans="1:5" ht="18" customHeight="1">
      <c r="A6" s="649"/>
      <c r="B6" s="649"/>
      <c r="C6" s="649"/>
      <c r="D6" s="649"/>
      <c r="E6" s="649"/>
    </row>
    <row r="7" spans="1:5" ht="18" customHeight="1">
      <c r="A7" s="144" t="s">
        <v>3177</v>
      </c>
      <c r="B7" s="677" t="str">
        <f>+CONCATENATE(ZAKL_DATA!B16," ",ZAKL_DATA!B17,", ",ZAKL_DATA!B18,", PSČ ",ZAKL_DATA!B19)</f>
        <v xml:space="preserve"> , , PSČ </v>
      </c>
      <c r="C7" s="677"/>
      <c r="D7" s="677"/>
      <c r="E7" s="677"/>
    </row>
    <row r="8" spans="1:5" ht="18" customHeight="1">
      <c r="A8" s="144"/>
      <c r="B8" s="144"/>
      <c r="C8" s="144"/>
      <c r="D8" s="144"/>
      <c r="E8" s="144"/>
    </row>
    <row r="9" spans="1:5" ht="18" customHeight="1">
      <c r="A9" s="697" t="s">
        <v>3348</v>
      </c>
      <c r="B9" s="697"/>
      <c r="C9" s="697"/>
      <c r="D9" s="697"/>
      <c r="E9" s="697"/>
    </row>
    <row r="10" spans="1:5" ht="18" customHeight="1">
      <c r="A10" s="138"/>
      <c r="B10" s="145" t="s">
        <v>3167</v>
      </c>
      <c r="C10" s="145" t="s">
        <v>10</v>
      </c>
      <c r="D10" s="145" t="s">
        <v>19</v>
      </c>
      <c r="E10" s="146"/>
    </row>
    <row r="11" spans="1:5" ht="18" customHeight="1">
      <c r="A11" s="138" t="s">
        <v>13</v>
      </c>
      <c r="B11" s="151" t="str">
        <f>+Potvr_ZAM!B30</f>
        <v xml:space="preserve"> </v>
      </c>
      <c r="C11" s="151" t="str">
        <f>+Potvr_ZAM!C30</f>
        <v xml:space="preserve"> </v>
      </c>
      <c r="D11" s="151" t="str">
        <f>+CONCATENATE('DAP2'!E28)</f>
        <v/>
      </c>
      <c r="E11" s="147"/>
    </row>
    <row r="12" spans="1:5" ht="18" customHeight="1">
      <c r="A12" s="138" t="s">
        <v>14</v>
      </c>
      <c r="B12" s="151" t="str">
        <f>+Potvr_ZAM!B31</f>
        <v xml:space="preserve"> </v>
      </c>
      <c r="C12" s="151" t="str">
        <f>+Potvr_ZAM!C31</f>
        <v xml:space="preserve"> </v>
      </c>
      <c r="D12" s="151" t="str">
        <f>+CONCATENATE('DAP2'!E29)</f>
        <v/>
      </c>
      <c r="E12" s="147"/>
    </row>
    <row r="13" spans="1:5" ht="18" customHeight="1">
      <c r="A13" s="138" t="s">
        <v>15</v>
      </c>
      <c r="B13" s="151" t="str">
        <f>+Potvr_ZAM!B32</f>
        <v xml:space="preserve"> </v>
      </c>
      <c r="C13" s="151" t="str">
        <f>+Potvr_ZAM!C32</f>
        <v xml:space="preserve"> </v>
      </c>
      <c r="D13" s="151" t="str">
        <f>+CONCATENATE('DAP2'!E30)</f>
        <v/>
      </c>
      <c r="E13" s="147"/>
    </row>
    <row r="14" spans="1:5" ht="18" customHeight="1">
      <c r="A14" s="138" t="s">
        <v>32</v>
      </c>
      <c r="B14" s="151" t="str">
        <f>+Potvr_ZAM!B33</f>
        <v xml:space="preserve"> </v>
      </c>
      <c r="C14" s="151" t="str">
        <f>+Potvr_ZAM!C33</f>
        <v xml:space="preserve"> </v>
      </c>
      <c r="D14" s="151" t="str">
        <f>+CONCATENATE('DAP2'!E31)</f>
        <v/>
      </c>
      <c r="E14" s="147"/>
    </row>
    <row r="15" spans="1:5" ht="18" customHeight="1">
      <c r="A15" s="138" t="s">
        <v>11</v>
      </c>
      <c r="B15" s="151"/>
      <c r="C15" s="151"/>
      <c r="D15" s="151"/>
      <c r="E15" s="147"/>
    </row>
    <row r="16" spans="1:5" ht="18" customHeight="1">
      <c r="A16" s="138" t="s">
        <v>31</v>
      </c>
      <c r="B16" s="151"/>
      <c r="C16" s="151"/>
      <c r="D16" s="151"/>
      <c r="E16" s="147"/>
    </row>
    <row r="17" spans="1:5" ht="18" customHeight="1">
      <c r="A17" s="138" t="s">
        <v>30</v>
      </c>
      <c r="B17" s="151"/>
      <c r="C17" s="151"/>
      <c r="D17" s="151"/>
      <c r="E17" s="147"/>
    </row>
    <row r="18" spans="1:5" ht="18" customHeight="1">
      <c r="A18" s="649"/>
      <c r="B18" s="649"/>
      <c r="C18" s="649"/>
      <c r="D18" s="649"/>
      <c r="E18" s="649"/>
    </row>
    <row r="19" spans="1:5" ht="18" customHeight="1">
      <c r="A19" s="649"/>
      <c r="B19" s="649"/>
      <c r="C19" s="649"/>
      <c r="D19" s="649"/>
      <c r="E19" s="649"/>
    </row>
    <row r="20" spans="1:5" ht="18" customHeight="1">
      <c r="A20" s="144" t="s">
        <v>3136</v>
      </c>
      <c r="B20" s="223">
        <f ca="1">TODAY()</f>
        <v>45629</v>
      </c>
      <c r="C20" s="649"/>
      <c r="D20" s="649"/>
      <c r="E20" s="649"/>
    </row>
    <row r="21" spans="1:5" ht="18" customHeight="1">
      <c r="A21" s="649"/>
      <c r="B21" s="649"/>
      <c r="C21" s="649"/>
      <c r="D21" s="698"/>
      <c r="E21" s="698"/>
    </row>
    <row r="22" spans="1:5" ht="18" customHeight="1">
      <c r="A22" s="649"/>
      <c r="B22" s="649"/>
      <c r="C22" s="649"/>
      <c r="D22" s="677"/>
      <c r="E22" s="677"/>
    </row>
    <row r="23" spans="1:5" ht="18" customHeight="1">
      <c r="A23" s="649"/>
      <c r="B23" s="649"/>
      <c r="C23" s="649"/>
      <c r="D23" s="699" t="s">
        <v>3178</v>
      </c>
      <c r="E23" s="699"/>
    </row>
    <row r="24" spans="1:5" ht="18" customHeight="1">
      <c r="A24" s="148"/>
      <c r="B24" s="148"/>
      <c r="C24" s="148"/>
      <c r="D24" s="148"/>
      <c r="E24" s="148"/>
    </row>
    <row r="25" spans="1:5" ht="15">
      <c r="A25" s="148"/>
      <c r="B25" s="148"/>
      <c r="C25" s="148"/>
      <c r="D25" s="148"/>
      <c r="E25" s="148"/>
    </row>
    <row r="26" spans="1:5" ht="15">
      <c r="A26" s="148"/>
      <c r="B26" s="148"/>
      <c r="C26" s="148"/>
      <c r="D26" s="148"/>
      <c r="E26" s="148"/>
    </row>
    <row r="27" spans="1:5" ht="15">
      <c r="A27" s="148"/>
      <c r="B27" s="148"/>
      <c r="C27" s="148"/>
      <c r="D27" s="148"/>
      <c r="E27" s="148"/>
    </row>
    <row r="28" spans="1:5" ht="15">
      <c r="A28" s="148"/>
      <c r="B28" s="148"/>
      <c r="C28" s="148"/>
      <c r="D28" s="148"/>
      <c r="E28" s="148"/>
    </row>
    <row r="29" spans="1:5" ht="15">
      <c r="A29" s="148"/>
      <c r="B29" s="148"/>
      <c r="C29" s="148"/>
      <c r="D29" s="148"/>
      <c r="E29" s="148"/>
    </row>
    <row r="30" spans="1:5" ht="15">
      <c r="A30" s="148"/>
      <c r="B30" s="148"/>
      <c r="C30" s="148"/>
      <c r="D30" s="148"/>
      <c r="E30" s="148"/>
    </row>
    <row r="31" spans="1:5" ht="15">
      <c r="A31" s="148"/>
      <c r="B31" s="148"/>
      <c r="C31" s="148"/>
      <c r="D31" s="148"/>
      <c r="E31" s="148"/>
    </row>
    <row r="32" spans="1:5" ht="15">
      <c r="A32" s="148"/>
      <c r="B32" s="148"/>
      <c r="C32" s="148"/>
      <c r="D32" s="148"/>
      <c r="E32" s="148"/>
    </row>
    <row r="33" spans="1:5" ht="15">
      <c r="A33" s="148"/>
      <c r="B33" s="148"/>
      <c r="C33" s="148"/>
      <c r="D33" s="148"/>
      <c r="E33" s="148"/>
    </row>
    <row r="34" spans="1:5" ht="15">
      <c r="A34" s="148"/>
      <c r="B34" s="148"/>
      <c r="C34" s="148"/>
      <c r="D34" s="148"/>
      <c r="E34" s="148"/>
    </row>
    <row r="35" spans="1:5" ht="15">
      <c r="A35" s="148"/>
      <c r="B35" s="148"/>
      <c r="C35" s="148"/>
      <c r="D35" s="148"/>
      <c r="E35" s="148"/>
    </row>
    <row r="36" spans="1:5" ht="15">
      <c r="A36" s="148"/>
      <c r="B36" s="148"/>
      <c r="C36" s="148"/>
      <c r="D36" s="148"/>
      <c r="E36" s="148"/>
    </row>
    <row r="37" spans="1:5" ht="15">
      <c r="A37" s="148"/>
      <c r="B37" s="148"/>
      <c r="C37" s="148"/>
      <c r="D37" s="148"/>
      <c r="E37" s="148"/>
    </row>
    <row r="38" spans="1:5" ht="15">
      <c r="A38" s="148"/>
      <c r="B38" s="148"/>
      <c r="C38" s="148"/>
      <c r="D38" s="148"/>
      <c r="E38" s="148"/>
    </row>
    <row r="39" spans="1:5" ht="15">
      <c r="A39" s="148"/>
      <c r="B39" s="148"/>
      <c r="C39" s="148"/>
      <c r="D39" s="148"/>
      <c r="E39" s="148"/>
    </row>
    <row r="40" spans="1:5" ht="15">
      <c r="A40" s="148"/>
      <c r="B40" s="148"/>
      <c r="C40" s="148"/>
      <c r="D40" s="148"/>
      <c r="E40" s="148"/>
    </row>
    <row r="41" spans="1:5" ht="15">
      <c r="A41" s="148"/>
      <c r="B41" s="148"/>
      <c r="C41" s="148"/>
      <c r="D41" s="148"/>
      <c r="E41" s="148"/>
    </row>
    <row r="42" spans="1:5" ht="15">
      <c r="A42" s="148"/>
      <c r="B42" s="148"/>
      <c r="C42" s="148"/>
      <c r="D42" s="148"/>
      <c r="E42" s="148"/>
    </row>
    <row r="43" spans="1:5" ht="15">
      <c r="A43" s="148"/>
      <c r="B43" s="148"/>
      <c r="C43" s="148"/>
      <c r="D43" s="148"/>
      <c r="E43" s="148"/>
    </row>
  </sheetData>
  <sheetProtection algorithmName="SHA-512" hashValue="MBosylODRqhKdQJtwYRtsl2Ko2UhEVwLk+zE2/k83K/6dK4tKUlTVLv2ptLcGQ5dtiobzz/EAbs/plSUP8lYUQ==" saltValue="8FREtHl/VBdL2W0vpqE69w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2024-11-22T08:28:24Z</cp:lastPrinted>
  <dcterms:created xsi:type="dcterms:W3CDTF">2000-01-30T17:10:20Z</dcterms:created>
  <dcterms:modified xsi:type="dcterms:W3CDTF">2024-12-03T12:49:09Z</dcterms:modified>
  <cp:category/>
</cp:coreProperties>
</file>