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bookViews>
    <workbookView xWindow="-120" yWindow="-120" windowWidth="29040" windowHeight="15720" tabRatio="917" activeTab="0"/>
  </bookViews>
  <sheets>
    <sheet name="UVOD" sheetId="26" r:id="rId3"/>
    <sheet name="ZAKL_DATA" sheetId="16" r:id="rId4"/>
    <sheet name="XML_export" sheetId="27" r:id="rId5"/>
    <sheet name="1_str" sheetId="25" r:id="rId6"/>
    <sheet name="2_str" sheetId="2" r:id="rId7"/>
    <sheet name="FU" sheetId="22" state="hidden" r:id="rId8"/>
    <sheet name="Ciselnik" sheetId="19" state="hidden" r:id="rId9"/>
    <sheet name="XML_mapping" sheetId="18" state="hidden" r:id="rId10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7" hidden="1">XML_mapping!#REF!</definedName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26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Ciselnik" type="4" refreshedVersion="0" background="1">
    <webPr htmlFormat="all" htmlTables="1" sourceData="1" url="C:\Users\Martin\Desktop\Ciselnik.xml" xml="1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<sst xmlns="http://schemas.openxmlformats.org/spreadsheetml/2006/main" count="2782" uniqueCount="2042">
  <si>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</si>
  <si>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</si>
  <si>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</si>
  <si>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</si>
  <si>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</si>
  <si>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</si>
  <si>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</si>
  <si>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</si>
  <si>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</si>
  <si>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</si>
  <si>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</si>
  <si>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</si>
  <si>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</si>
  <si>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</si>
  <si>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</si>
  <si>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</si>
  <si>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</si>
  <si>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</si>
  <si>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</si>
  <si>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</si>
  <si>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</si>
  <si>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</si>
  <si>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</si>
  <si>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</si>
  <si>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</si>
  <si>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</si>
  <si>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</si>
  <si>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</si>
  <si>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</si>
  <si>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</si>
  <si>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</si>
  <si>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</si>
  <si>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</si>
  <si>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</si>
  <si>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</si>
  <si>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</si>
  <si>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</si>
  <si>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</si>
  <si>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</si>
  <si>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</si>
  <si>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</si>
  <si>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</si>
  <si>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</si>
  <si>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</si>
  <si>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</si>
  <si>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</si>
  <si>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</si>
  <si>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</si>
  <si>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</si>
  <si>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</si>
  <si>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</si>
  <si>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</si>
  <si>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</si>
  <si>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</si>
  <si>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</si>
  <si>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</si>
  <si>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</si>
  <si>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</si>
  <si>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</si>
  <si>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</si>
  <si>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</si>
  <si>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</si>
  <si>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</si>
  <si>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</si>
  <si>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</si>
  <si>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</si>
  <si>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</si>
  <si>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</si>
  <si>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</si>
  <si>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</si>
  <si>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</si>
  <si>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</si>
  <si>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</si>
  <si>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</si>
  <si>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</si>
  <si>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</si>
  <si>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</si>
  <si>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</si>
  <si>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</si>
  <si>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</si>
  <si>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</si>
  <si>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</si>
  <si>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</si>
  <si>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</si>
  <si>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</si>
  <si>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</si>
  <si>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</si>
  <si>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</si>
  <si>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</si>
  <si>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</si>
  <si>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</si>
  <si>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</si>
  <si>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</si>
  <si>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</si>
  <si>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</si>
  <si>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</si>
  <si>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</si>
  <si>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</si>
  <si>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</si>
  <si>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</si>
  <si>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</si>
  <si>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</si>
  <si>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</si>
  <si>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</si>
  <si>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</si>
  <si>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</si>
  <si>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</si>
  <si>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</si>
  <si>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</si>
  <si>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</si>
  <si>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</si>
  <si>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</si>
  <si>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</si>
  <si>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</si>
  <si>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</si>
  <si>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</si>
  <si>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</si>
  <si>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</si>
  <si>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</si>
  <si>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</si>
  <si>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</si>
  <si>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</si>
  <si>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</si>
  <si>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</si>
  <si>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</si>
  <si>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</si>
  <si>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</si>
  <si>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</si>
  <si>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</si>
  <si>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</si>
  <si>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</si>
  <si>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</si>
  <si>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</si>
  <si>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</si>
  <si>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</si>
  <si>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</si>
  <si>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</si>
  <si>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</si>
  <si>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</si>
  <si>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</si>
  <si>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</si>
  <si>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</si>
  <si>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</si>
  <si>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</si>
  <si>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</si>
  <si>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</si>
  <si>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</si>
  <si>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</si>
  <si>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</si>
  <si>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</si>
  <si>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</si>
  <si>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</si>
  <si>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</si>
  <si>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</si>
  <si>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</si>
  <si>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</si>
  <si>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</si>
  <si>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</si>
  <si>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</si>
  <si>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</si>
  <si>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</si>
  <si>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</si>
  <si>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</si>
  <si>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</si>
  <si>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</si>
  <si>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</si>
  <si>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</si>
  <si>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</si>
  <si>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</si>
  <si>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</si>
  <si>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</si>
  <si>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</si>
  <si>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</si>
  <si>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</si>
  <si>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</si>
  <si>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</si>
  <si>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</si>
  <si>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</si>
  <si>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</si>
  <si>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</si>
  <si>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</si>
  <si>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</si>
  <si>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</si>
  <si>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</si>
  <si>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</si>
  <si>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</si>
  <si>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</si>
  <si>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</si>
  <si>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</si>
  <si>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</si>
  <si>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</si>
  <si>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</si>
  <si>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</si>
  <si>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</si>
  <si>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</si>
  <si>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</si>
  <si>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</si>
  <si>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</si>
  <si>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</si>
  <si>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</si>
  <si>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</si>
  <si>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</si>
  <si>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</si>
  <si>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</si>
  <si>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</si>
  <si>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</si>
  <si>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</si>
  <si>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</si>
  <si>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</si>
  <si>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</si>
  <si>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</si>
  <si>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</si>
  <si>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</si>
  <si>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</si>
  <si>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</si>
  <si>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</si>
  <si>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</si>
  <si>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</si>
  <si>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</si>
  <si>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</si>
  <si>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</si>
  <si>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</si>
  <si>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</si>
  <si>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</si>
  <si>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</si>
  <si>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</si>
  <si>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</si>
  <si>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</si>
  <si>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</si>
  <si>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</si>
  <si>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</si>
  <si>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</si>
  <si>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</si>
  <si>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</si>
  <si>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</si>
  <si>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</si>
  <si>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</si>
  <si>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</si>
  <si>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</si>
  <si>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</si>
  <si>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</si>
  <si>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</si>
  <si>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</si>
  <si>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</si>
  <si>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</si>
  <si>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</si>
  <si>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</si>
  <si>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</si>
  <si>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</si>
  <si>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</si>
  <si>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</si>
  <si>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</si>
  <si>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</si>
  <si>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</si>
  <si>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</si>
  <si>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</si>
  <si>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</si>
  <si>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</si>
  <si>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</si>
  <si>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</si>
  <si>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</si>
  <si>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</si>
  <si>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</si>
  <si>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</si>
  <si>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</si>
  <si>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</si>
  <si>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</si>
  <si>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</si>
  <si>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</si>
  <si>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</si>
  <si>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</si>
  <si>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</si>
  <si>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</si>
  <si>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</si>
  <si>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</si>
  <si>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</si>
  <si>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</si>
  <si>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</si>
  <si>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</si>
  <si>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</si>
  <si>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</si>
  <si>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</si>
  <si>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</si>
  <si>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</si>
  <si>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</si>
  <si>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</si>
  <si>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</si>
  <si>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</si>
  <si>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</si>
  <si>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</si>
  <si>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</si>
  <si>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</si>
  <si>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</si>
  <si>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</si>
  <si>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</si>
  <si>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</si>
  <si>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</si>
  <si>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</si>
  <si>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</si>
  <si>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</si>
  <si>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</si>
  <si>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</si>
  <si>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</si>
  <si>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</si>
  <si>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</si>
  <si>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</si>
  <si>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</si>
  <si>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</si>
  <si>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</si>
  <si>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</si>
  <si>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</si>
  <si>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</si>
  <si>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</si>
  <si>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</si>
  <si>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</si>
  <si>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</si>
  <si>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</si>
  <si>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</si>
  <si>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</si>
  <si>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</si>
  <si>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</si>
  <si>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</si>
  <si>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</si>
  <si>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</si>
  <si>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</si>
  <si>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</si>
  <si>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</si>
  <si>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</si>
  <si>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</si>
  <si>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</si>
  <si>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</si>
  <si>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</si>
  <si>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</si>
  <si>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</si>
  <si>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</si>
  <si>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</si>
  <si>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</si>
  <si>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</si>
  <si>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</si>
  <si>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</si>
  <si>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</si>
  <si>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</si>
  <si>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</si>
  <si>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</si>
  <si>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</si>
  <si>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</si>
  <si>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</si>
  <si>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</si>
  <si>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</si>
  <si>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</si>
  <si>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</si>
  <si>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</si>
  <si>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</si>
  <si>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</si>
  <si>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</si>
  <si>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</si>
  <si>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</si>
  <si>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</si>
  <si>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</si>
  <si>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</si>
  <si>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</si>
  <si>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</si>
  <si>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</si>
  <si>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</si>
  <si>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</si>
  <si>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</si>
  <si>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</si>
  <si>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</si>
  <si>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</si>
  <si>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</si>
  <si>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</si>
  <si>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</si>
  <si>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</si>
  <si>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</si>
  <si>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</si>
  <si>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</si>
  <si>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</si>
  <si>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</si>
  <si>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</si>
  <si>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</si>
  <si>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</si>
  <si>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</si>
  <si>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</si>
  <si>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</si>
  <si>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</si>
  <si>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</si>
  <si>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</si>
  <si>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</si>
  <si>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</si>
  <si>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</si>
  <si>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</si>
  <si>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</si>
  <si>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</si>
  <si>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</si>
  <si>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</si>
  <si>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</si>
  <si>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</si>
  <si>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</si>
  <si>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</si>
  <si>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</si>
  <si>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</si>
  <si>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</si>
  <si>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</si>
  <si>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</si>
  <si>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</si>
  <si>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</si>
  <si>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</si>
  <si>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</si>
  <si>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</si>
  <si>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</si>
  <si>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</si>
  <si>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</si>
  <si>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</si>
  <si>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</si>
  <si>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</si>
  <si>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</si>
  <si>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</si>
  <si>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</si>
  <si>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</si>
  <si>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</si>
  <si>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</si>
  <si>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</si>
  <si>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</si>
  <si>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</si>
  <si>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</si>
  <si>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</si>
  <si>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</si>
  <si>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</si>
  <si>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</si>
  <si>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</si>
  <si>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</si>
  <si>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</si>
  <si>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</si>
  <si>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</si>
  <si>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</si>
  <si>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</si>
  <si>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</si>
  <si>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</si>
  <si>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</si>
  <si>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</si>
  <si>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</si>
  <si>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</si>
  <si>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</si>
  <si>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</si>
  <si>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</si>
  <si>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</si>
  <si>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</si>
  <si>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</si>
  <si>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</si>
  <si>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</si>
  <si>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</si>
  <si>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</si>
  <si>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</si>
  <si>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</si>
  <si>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</si>
  <si>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</si>
  <si>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</si>
  <si>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</si>
  <si>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</si>
  <si>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</si>
  <si>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</si>
  <si>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</si>
  <si>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</si>
  <si>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</si>
  <si>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</si>
  <si>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</si>
  <si>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</si>
  <si>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</si>
  <si>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</si>
  <si>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</si>
  <si>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</si>
  <si>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</si>
  <si>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</si>
  <si>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</si>
  <si>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</si>
  <si>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</si>
  <si>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</si>
  <si>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</si>
  <si>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</si>
  <si>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</si>
  <si>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</si>
  <si>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</si>
  <si>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</si>
  <si>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</si>
  <si>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</si>
  <si>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</si>
  <si>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</si>
  <si>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</si>
  <si>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</si>
  <si>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</si>
  <si>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</si>
  <si>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</si>
  <si>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</si>
  <si>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</si>
  <si>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</si>
  <si>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</si>
  <si>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</si>
  <si>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</si>
  <si>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</si>
  <si>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</si>
  <si>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</si>
  <si>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</si>
  <si>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</si>
  <si>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</si>
  <si>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</si>
  <si>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</si>
  <si>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</si>
  <si>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</si>
  <si>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</si>
  <si>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</si>
  <si>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</si>
  <si>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</si>
  <si>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</si>
  <si>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</si>
  <si>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</si>
  <si>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</si>
  <si>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</si>
  <si>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</si>
  <si>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</si>
  <si>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</si>
  <si>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</si>
  <si>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</si>
  <si>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</si>
  <si>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</si>
  <si>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</si>
  <si>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</si>
  <si>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</si>
  <si>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</si>
  <si>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</si>
  <si>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</si>
  <si>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</si>
  <si>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</si>
  <si>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</si>
  <si>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</si>
  <si>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</si>
  <si>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</si>
  <si>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</si>
  <si>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</si>
  <si>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</si>
  <si>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</si>
  <si>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</si>
  <si>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</si>
  <si>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</si>
  <si>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</si>
  <si>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</si>
  <si>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</si>
  <si>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</si>
  <si>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</si>
  <si>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</si>
  <si>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</si>
  <si>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</si>
  <si>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</si>
  <si>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</si>
  <si>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</si>
  <si>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</si>
  <si>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</si>
  <si>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</si>
  <si>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</si>
  <si>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</si>
  <si>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</si>
  <si>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</si>
  <si>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</si>
  <si>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</si>
  <si>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</si>
  <si>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</si>
  <si>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</si>
  <si>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</si>
  <si>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</si>
  <si>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</si>
  <si>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</si>
  <si>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</si>
  <si>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</si>
  <si>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</si>
  <si>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</si>
  <si>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</si>
  <si>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</si>
  <si>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</si>
  <si>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</si>
  <si>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</si>
  <si>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</si>
  <si>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</si>
  <si>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</si>
  <si>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</si>
  <si>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</si>
  <si>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</si>
  <si>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</si>
  <si>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</si>
  <si>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</si>
  <si>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</si>
  <si>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</si>
  <si>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</si>
  <si>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</si>
  <si>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</si>
  <si>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</si>
  <si>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</si>
  <si>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</si>
  <si>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</si>
  <si>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</si>
  <si>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</si>
  <si>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</si>
  <si>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</si>
  <si>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</si>
  <si>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</si>
  <si>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</si>
  <si>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</si>
  <si>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</si>
  <si>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</si>
  <si>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</si>
  <si>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</si>
  <si>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</si>
  <si>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</si>
  <si>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</si>
  <si>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</si>
  <si>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</si>
  <si>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</si>
  <si>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</si>
  <si>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</si>
  <si>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</si>
  <si>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</si>
  <si>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</si>
  <si>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</si>
  <si>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</si>
  <si>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</si>
  <si>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</si>
  <si>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</si>
  <si>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</si>
  <si>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</si>
  <si>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</si>
  <si>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</si>
  <si>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</si>
  <si>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</si>
  <si>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</si>
  <si>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</si>
  <si>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</si>
  <si>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</si>
  <si>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</si>
  <si>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</si>
  <si>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</si>
  <si>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</si>
  <si>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</si>
  <si>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</si>
  <si>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</si>
  <si>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</si>
  <si>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</si>
  <si>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</si>
  <si>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</si>
  <si>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</si>
  <si>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</si>
  <si>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</si>
  <si>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</si>
  <si>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</si>
  <si>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</si>
  <si>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</si>
  <si>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</si>
  <si>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</si>
  <si>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</si>
  <si>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</si>
  <si>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</si>
  <si>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</si>
  <si>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</si>
  <si>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</si>
  <si>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</si>
  <si>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</si>
  <si>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</si>
  <si>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</si>
  <si>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</si>
  <si>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</si>
  <si>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</si>
  <si>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</si>
  <si>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</si>
  <si>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</si>
  <si>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</si>
  <si>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</si>
  <si>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</si>
  <si>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</si>
  <si>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</si>
  <si>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</si>
  <si>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</si>
  <si>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</si>
  <si>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</si>
  <si>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</si>
  <si>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</si>
  <si>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</si>
  <si>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</si>
  <si>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</si>
  <si>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</si>
  <si>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</si>
  <si>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</si>
  <si>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</si>
  <si>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</si>
  <si>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</si>
  <si>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</si>
  <si>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</si>
  <si>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</si>
  <si>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</si>
  <si>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</si>
  <si>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</si>
  <si>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</si>
  <si>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</si>
  <si>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</si>
  <si>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</si>
  <si>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</si>
  <si>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</si>
  <si>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</si>
  <si>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</si>
  <si>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</si>
  <si>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</si>
  <si>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</si>
  <si>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</si>
  <si>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</si>
  <si>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</si>
  <si>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</si>
  <si>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</si>
  <si>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</si>
  <si>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</si>
  <si>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</si>
  <si>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</si>
  <si>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</si>
  <si>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</si>
  <si>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</si>
  <si>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</si>
  <si>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</si>
  <si>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</si>
  <si>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</si>
  <si>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</si>
  <si>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</si>
  <si>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</si>
  <si>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</si>
  <si>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</si>
  <si>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</si>
  <si>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</si>
  <si>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</si>
  <si>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</si>
  <si>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</si>
  <si>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</si>
  <si>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</si>
  <si>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</si>
  <si>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</si>
  <si>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</si>
  <si>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</si>
  <si>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</si>
  <si>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</si>
  <si>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</si>
  <si>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</si>
  <si>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</si>
  <si>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</si>
  <si>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</si>
  <si>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</si>
  <si>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</si>
  <si>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</si>
  <si>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</si>
  <si>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</si>
  <si>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</si>
  <si>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</si>
  <si>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</si>
  <si>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</si>
  <si>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</si>
  <si>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</si>
  <si>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</si>
  <si>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</si>
  <si>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</si>
  <si>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</si>
  <si>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</si>
  <si>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</si>
  <si>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</si>
  <si>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</si>
  <si>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</si>
  <si>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</si>
  <si>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</si>
  <si>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</si>
  <si>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</si>
  <si>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</si>
  <si>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</si>
  <si>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</si>
  <si>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</si>
  <si>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</si>
  <si>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</si>
  <si>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</si>
  <si>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</si>
  <si>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</si>
  <si>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</si>
  <si>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</si>
  <si>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</si>
  <si>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</si>
  <si>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</si>
  <si>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</si>
  <si>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</si>
  <si>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</si>
  <si>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</si>
  <si>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</si>
  <si>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</si>
  <si>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</si>
  <si>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</si>
  <si>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</si>
  <si>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</si>
  <si>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</si>
  <si>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</si>
  <si>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</si>
  <si>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</si>
  <si>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</si>
  <si>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</si>
  <si>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</si>
  <si>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</si>
  <si>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</si>
  <si>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</si>
  <si>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</si>
  <si>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</si>
  <si>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</si>
  <si>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</si>
  <si>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</si>
  <si>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</si>
  <si>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</si>
  <si>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</si>
  <si>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</si>
  <si>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</si>
  <si>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</si>
  <si>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</si>
  <si>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</si>
  <si>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</si>
  <si>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</si>
  <si>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</si>
  <si>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</si>
  <si>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</si>
  <si>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</si>
  <si>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</si>
  <si>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</si>
  <si>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</si>
  <si>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</si>
  <si>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</si>
  <si>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</si>
  <si>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</si>
  <si>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</si>
  <si>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</si>
  <si>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</si>
  <si>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</si>
  <si>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</si>
  <si>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</si>
  <si>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</si>
  <si>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</si>
  <si>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</si>
  <si>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</si>
  <si>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</si>
  <si>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</si>
  <si>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</si>
  <si>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</si>
  <si>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</si>
  <si>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</si>
  <si>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</si>
  <si>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</si>
  <si>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</si>
  <si>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</si>
  <si>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</si>
  <si>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</si>
  <si>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</si>
  <si>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</si>
  <si>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</si>
  <si>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</si>
  <si>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</si>
  <si>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</si>
  <si>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</si>
  <si>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</si>
  <si>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</si>
  <si>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</si>
  <si>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</si>
  <si>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</si>
  <si>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</si>
  <si>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</si>
  <si>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</si>
  <si>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</si>
  <si>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</si>
  <si>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</si>
  <si>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</si>
  <si>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</si>
  <si>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</si>
  <si>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</si>
  <si>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</si>
  <si>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</si>
  <si>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</si>
  <si>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</si>
  <si>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</si>
  <si>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</si>
  <si>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</si>
  <si>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</si>
  <si>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</si>
  <si>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</si>
  <si>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</si>
  <si>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</si>
  <si>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</si>
  <si>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</si>
  <si>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</si>
  <si>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</si>
  <si>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</si>
  <si>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</si>
  <si>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</si>
  <si>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</si>
  <si>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</si>
  <si>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</si>
  <si>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</si>
  <si>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</si>
  <si>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</si>
  <si>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</si>
  <si>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</si>
  <si>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</si>
  <si>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</si>
  <si>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</si>
  <si>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</si>
  <si>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</si>
  <si>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</si>
  <si>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</si>
  <si>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</si>
  <si>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</si>
  <si>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</si>
  <si>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</si>
  <si>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</si>
  <si>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</si>
  <si>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</si>
  <si>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</si>
  <si>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</si>
  <si>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</si>
  <si>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</si>
  <si>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</si>
  <si>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</si>
  <si>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</si>
  <si>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</si>
  <si>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</si>
  <si>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</si>
  <si>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</si>
  <si>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</si>
  <si>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</si>
  <si>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</si>
  <si>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</si>
  <si>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</si>
  <si>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</si>
  <si>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</si>
  <si>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</si>
  <si>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</si>
  <si>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</si>
  <si>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</si>
  <si>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</si>
  <si>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</si>
  <si>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</si>
  <si>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</si>
  <si>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</si>
  <si>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</si>
  <si>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</si>
  <si>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</si>
  <si>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</si>
  <si>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</si>
  <si>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</si>
  <si>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</si>
  <si>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</si>
  <si>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</si>
  <si>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</si>
  <si>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</si>
  <si>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</si>
  <si>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</si>
  <si>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</si>
  <si>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</si>
  <si>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</si>
  <si>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</si>
  <si>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</si>
  <si>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</si>
  <si>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</si>
  <si>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</si>
  <si>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</si>
  <si>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</si>
  <si>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</si>
  <si>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</si>
  <si>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</si>
  <si>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</si>
  <si>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</si>
  <si>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</si>
  <si>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</si>
  <si>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</si>
  <si>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</si>
  <si>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</si>
  <si>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</si>
  <si>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</si>
  <si>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</si>
  <si>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</si>
  <si>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</si>
  <si>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</si>
  <si>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</si>
  <si>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</si>
  <si>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</si>
  <si>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</si>
  <si>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</si>
  <si>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</si>
  <si>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</si>
  <si>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</si>
  <si>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</si>
  <si>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</si>
  <si>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</si>
  <si>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</si>
  <si>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</si>
  <si>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</si>
  <si>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</si>
  <si>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</si>
  <si>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</si>
  <si>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</si>
  <si>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</si>
  <si>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</si>
  <si>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</si>
  <si>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</si>
  <si>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</si>
  <si>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</si>
  <si>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</si>
  <si>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</si>
  <si>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</si>
  <si>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</si>
  <si>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</si>
  <si>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</si>
  <si>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</si>
  <si>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</si>
  <si>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</si>
  <si>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</si>
  <si>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</si>
  <si>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</si>
  <si>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</si>
  <si>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</si>
  <si>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</si>
  <si>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</si>
  <si>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</si>
  <si>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</si>
  <si>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</si>
  <si>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</si>
  <si>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</si>
  <si>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</si>
  <si>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</si>
  <si>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</si>
  <si>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</si>
  <si>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</si>
  <si>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</si>
  <si>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</si>
  <si>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</si>
  <si>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</si>
  <si>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</si>
  <si>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</si>
  <si>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</si>
  <si>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</si>
  <si>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</si>
  <si>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</si>
  <si>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</si>
  <si>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</si>
  <si>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</si>
  <si>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</si>
  <si>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</si>
  <si>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</si>
  <si>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</si>
  <si>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</si>
  <si>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</si>
  <si>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</si>
  <si>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</si>
  <si>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</si>
  <si>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</si>
  <si>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</si>
  <si>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</si>
  <si>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</si>
  <si>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</si>
  <si>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</si>
  <si>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</si>
  <si>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</si>
  <si>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</si>
  <si>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</si>
  <si>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</si>
  <si>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</si>
  <si>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</si>
  <si>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</si>
  <si>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</si>
  <si>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</si>
  <si>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</si>
  <si>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</si>
  <si>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</si>
  <si>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</si>
  <si>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</si>
  <si>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</si>
  <si>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</si>
  <si>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</si>
  <si>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</si>
  <si>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</si>
  <si>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</si>
  <si>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</si>
  <si>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</si>
  <si>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</si>
  <si>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</si>
  <si>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</si>
  <si>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</si>
  <si>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</si>
  <si>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</si>
  <si>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</si>
  <si>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</si>
  <si>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</si>
  <si>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</si>
  <si>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</si>
  <si>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</si>
  <si>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</si>
  <si>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</si>
  <si>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</si>
  <si>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</si>
  <si>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</si>
  <si>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</si>
  <si>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</si>
  <si>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</si>
  <si>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</si>
  <si>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</si>
  <si>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</si>
  <si>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</si>
  <si>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</si>
  <si>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</si>
  <si>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</si>
  <si>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</si>
  <si>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</si>
  <si>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</si>
  <si>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</si>
  <si>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</si>
  <si>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</si>
  <si>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</si>
  <si>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</si>
  <si>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</si>
  <si>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</si>
  <si>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</si>
  <si>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</si>
  <si>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</si>
  <si>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</si>
  <si>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</si>
  <si>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</si>
  <si>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</si>
  <si>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</si>
  <si>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</si>
  <si>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</si>
  <si>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</si>
  <si>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</si>
  <si>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</si>
  <si>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</si>
  <si>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</si>
  <si>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</si>
  <si>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</si>
  <si>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</si>
  <si>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</si>
  <si>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</si>
  <si>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</si>
  <si>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</si>
  <si>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</si>
  <si>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</si>
  <si>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</si>
  <si>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</si>
  <si>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</si>
  <si>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</si>
  <si>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</si>
  <si>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</si>
  <si>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</si>
  <si>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</si>
  <si>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</si>
  <si>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</si>
  <si>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</si>
  <si>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</si>
  <si>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</si>
  <si>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</si>
  <si>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</si>
  <si>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</si>
  <si>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</si>
  <si>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</si>
  <si>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</si>
  <si>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</si>
  <si>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</si>
  <si>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</si>
  <si>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</si>
  <si>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</si>
  <si>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</si>
  <si>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</si>
  <si>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</si>
  <si>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</si>
  <si>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</si>
  <si>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</si>
  <si>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</si>
  <si>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</si>
  <si>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</si>
  <si>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</si>
  <si>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</si>
  <si>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</si>
  <si>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</si>
  <si>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</si>
  <si>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</si>
  <si>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</si>
  <si>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</si>
  <si>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</si>
  <si>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</si>
  <si>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</si>
  <si>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</si>
  <si>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</si>
  <si>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</si>
  <si>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</si>
  <si>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</si>
  <si>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</si>
  <si>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</si>
  <si>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</si>
  <si>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</si>
  <si>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</si>
  <si>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</si>
  <si>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</si>
  <si>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</si>
  <si>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</si>
  <si>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</si>
  <si>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</si>
  <si>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</si>
  <si>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</si>
  <si>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</si>
  <si>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</si>
  <si>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</si>
  <si>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</si>
  <si>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</si>
  <si>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</si>
  <si>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</si>
  <si>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</si>
  <si>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</si>
  <si>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</si>
  <si>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</si>
  <si>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</si>
  <si>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</si>
  <si>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</si>
  <si>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</si>
  <si>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</si>
  <si>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</si>
  <si>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</si>
  <si>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</si>
  <si>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</si>
  <si>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</si>
  <si>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</si>
  <si>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</si>
  <si>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</si>
  <si>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</si>
  <si>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</si>
  <si>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</si>
  <si>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</si>
  <si>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</si>
  <si>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</si>
  <si>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</si>
  <si>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</si>
  <si>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</si>
  <si>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</si>
  <si>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</si>
  <si>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</si>
  <si>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</si>
  <si>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</si>
  <si>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</si>
  <si>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</si>
  <si>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</si>
  <si>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</si>
  <si>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</si>
  <si>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</si>
  <si>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</si>
  <si>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</si>
  <si>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</si>
  <si>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</si>
  <si>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</si>
  <si>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</si>
  <si>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</si>
  <si>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</si>
  <si>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</si>
  <si>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</si>
  <si>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</si>
  <si>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</si>
  <si>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</si>
  <si>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</si>
  <si>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</si>
  <si>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</si>
  <si>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</si>
  <si>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</si>
  <si>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</si>
  <si>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</si>
  <si>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</si>
  <si>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</si>
  <si>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</si>
  <si>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</si>
  <si>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</si>
  <si>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</si>
  <si>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</si>
  <si>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</si>
  <si>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</si>
  <si>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</si>
  <si>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</si>
  <si>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</si>
  <si>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</si>
  <si>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</si>
  <si>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</si>
  <si>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</si>
  <si>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</si>
  <si>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</si>
  <si>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</si>
  <si>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</si>
  <si>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</si>
  <si>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</si>
  <si>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</si>
  <si>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</si>
  <si>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</si>
  <si>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</si>
  <si>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</si>
  <si>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</si>
  <si>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</si>
  <si>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</si>
  <si>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</si>
  <si>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</si>
  <si>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</si>
  <si>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</si>
  <si>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</si>
  <si>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</si>
  <si>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</si>
  <si>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</si>
  <si>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</si>
  <si>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</si>
  <si>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</si>
  <si>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</si>
  <si>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</si>
  <si>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</si>
  <si>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</si>
  <si>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</si>
  <si>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</si>
  <si>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</si>
  <si>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</si>
  <si>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</si>
  <si>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</si>
  <si>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</si>
  <si>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</si>
  <si>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</si>
  <si>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</si>
  <si>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</si>
  <si>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</si>
  <si>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</si>
  <si>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</si>
  <si>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</si>
  <si>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</si>
  <si>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</si>
  <si>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</si>
  <si>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</si>
  <si>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</si>
  <si>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</si>
  <si>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</si>
  <si>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</si>
  <si>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</si>
  <si>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</si>
  <si>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</si>
  <si>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</si>
  <si>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</si>
  <si>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</si>
  <si>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</si>
  <si>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</si>
  <si>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</si>
  <si>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</si>
  <si>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</si>
  <si>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</si>
  <si>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</si>
  <si>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</si>
  <si>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</si>
  <si>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</si>
  <si>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</si>
  <si>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</si>
  <si>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</si>
  <si>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</si>
  <si>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</si>
  <si>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</si>
  <si>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</si>
  <si>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</si>
  <si>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</si>
  <si>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</si>
  <si>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</si>
  <si>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</si>
  <si>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</si>
  <si>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</si>
  <si>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</si>
  <si>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</si>
  <si>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</si>
  <si>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</si>
  <si>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</si>
  <si>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</si>
  <si>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</si>
  <si>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</si>
  <si>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</si>
  <si>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</si>
  <si>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</si>
  <si>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</si>
  <si>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</si>
  <si>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</si>
  <si>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</si>
  <si>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</si>
  <si>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</si>
  <si>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</si>
  <si>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</si>
  <si>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</si>
  <si>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</si>
  <si>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</si>
  <si>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</si>
  <si>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</si>
  <si>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</si>
  <si>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</si>
  <si>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</si>
  <si>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</si>
  <si>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</si>
  <si>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</si>
  <si>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</si>
  <si>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</si>
  <si>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</si>
  <si>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</si>
  <si>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</si>
  <si>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</si>
  <si>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</si>
  <si>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</si>
  <si>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</si>
  <si>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</si>
  <si>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</si>
  <si>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</si>
  <si>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</si>
  <si>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</si>
  <si>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</si>
  <si>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</si>
  <si>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</si>
  <si>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</si>
  <si>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</si>
  <si>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</si>
  <si>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</si>
  <si>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</si>
  <si>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</si>
  <si>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</si>
  <si>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</si>
  <si>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</si>
  <si>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</si>
  <si>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</si>
  <si>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</si>
  <si>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</si>
  <si>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</si>
  <si>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</si>
  <si>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</si>
  <si>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</si>
  <si>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</si>
  <si>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</si>
  <si>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</si>
  <si>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</si>
  <si>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</si>
  <si>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</si>
  <si>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</si>
  <si>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</si>
  <si>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</si>
  <si>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</si>
  <si>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</si>
  <si>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</si>
  <si>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</si>
  <si>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</si>
  <si>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</si>
  <si>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</si>
  <si>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</si>
  <si>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</si>
  <si>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</si>
  <si>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</si>
  <si>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</si>
  <si>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</si>
  <si>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</si>
  <si>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</si>
  <si>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</si>
  <si>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</si>
  <si>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</si>
  <si>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</si>
  <si>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</si>
  <si>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</si>
  <si>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</si>
  <si>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</si>
  <si>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</si>
  <si>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</si>
  <si>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</si>
  <si>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</si>
  <si>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</si>
  <si>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</si>
  <si>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</si>
  <si>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</si>
  <si>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</si>
  <si>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</si>
  <si>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</si>
  <si>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</si>
  <si>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</si>
  <si>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</si>
  <si>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</si>
  <si>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</si>
  <si>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</si>
  <si>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</si>
  <si>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</si>
  <si>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</si>
  <si>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</si>
  <si>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</si>
  <si>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</si>
  <si>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</si>
  <si>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</si>
  <si>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</si>
  <si>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</si>
  <si>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</si>
  <si>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</si>
  <si>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</si>
  <si>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</si>
  <si>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</si>
  <si>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</si>
  <si>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</si>
  <si>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</si>
  <si>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</si>
  <si>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</si>
  <si>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</si>
  <si>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</si>
  <si>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</si>
  <si>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</si>
  <si>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</si>
  <si>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</si>
  <si>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</si>
  <si>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</si>
  <si>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</si>
  <si>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</si>
  <si>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</si>
  <si>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</si>
  <si>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</si>
  <si>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</si>
  <si>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</si>
  <si>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</si>
  <si>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</si>
  <si>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</si>
  <si>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</si>
  <si>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</si>
  <si>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</si>
  <si>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</si>
  <si>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</si>
  <si>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</si>
  <si>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</si>
  <si>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</si>
  <si>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</si>
  <si>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</si>
  <si>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</si>
  <si>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</si>
  <si>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</si>
  <si>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</si>
  <si>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</si>
  <si>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</si>
  <si>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</si>
  <si>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</si>
  <si>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</si>
  <si>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</si>
  <si>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</si>
  <si>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</si>
  <si>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</si>
  <si>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</si>
  <si>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</si>
  <si>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</si>
  <si>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</si>
  <si>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</si>
  <si>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</si>
  <si>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</si>
  <si>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</si>
  <si>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</si>
  <si>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</si>
  <si>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</si>
  <si>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</si>
  <si>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</si>
  <si>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</si>
  <si>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</si>
  <si>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</si>
  <si>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</si>
  <si>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</si>
  <si>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</si>
  <si>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</si>
  <si>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</si>
  <si>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</si>
  <si>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</si>
  <si>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</si>
  <si>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</si>
  <si>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</si>
  <si>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</si>
  <si>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</si>
  <si>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</si>
  <si>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</si>
  <si>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</si>
  <si>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</si>
  <si>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</si>
  <si>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</si>
  <si>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</si>
  <si>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</si>
  <si>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</si>
  <si>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</si>
  <si>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</si>
  <si>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</si>
  <si>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</si>
  <si>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</si>
  <si>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</si>
  <si>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</si>
  <si>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</si>
  <si>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</si>
  <si>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</si>
  <si>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</si>
  <si>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</si>
  <si>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</si>
  <si>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</si>
  <si>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</si>
  <si>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</si>
  <si>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</si>
  <si>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</si>
  <si>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</si>
  <si>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</si>
  <si>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</si>
  <si>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</si>
  <si>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</si>
  <si>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</si>
  <si>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</si>
  <si>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</si>
  <si>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</si>
  <si>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</si>
  <si>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</si>
  <si>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</si>
  <si>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</si>
  <si>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</si>
  <si>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</si>
  <si>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</si>
  <si>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</si>
  <si>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</si>
  <si>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</si>
  <si>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</si>
  <si>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</si>
  <si>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</si>
  <si>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</si>
  <si>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</si>
  <si>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</si>
  <si>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</si>
  <si>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</si>
  <si>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</si>
  <si>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</si>
  <si>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</si>
  <si>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</si>
  <si>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</si>
  <si>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</si>
  <si>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</si>
  <si>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</si>
  <si>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</si>
  <si>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</si>
  <si>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</si>
  <si>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</si>
  <si>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</si>
  <si>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</si>
  <si>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</si>
  <si>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</si>
  <si>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</si>
  <si>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</si>
  <si>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</si>
  <si>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</si>
  <si>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</si>
  <si>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</si>
  <si>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</si>
  <si>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</si>
  <si>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</si>
  <si>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</si>
  <si>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</si>
  <si>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</si>
  <si>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</si>
  <si>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</si>
  <si>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</si>
  <si>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</si>
  <si>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</si>
  <si>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</si>
  <si>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</si>
  <si>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</si>
  <si>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</si>
  <si>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</si>
  <si>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</si>
  <si>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</si>
  <si>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</si>
  <si>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</si>
  <si>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</si>
  <si>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</si>
  <si>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</si>
  <si>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</si>
  <si>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</si>
  <si>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</si>
  <si>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</si>
  <si>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</si>
  <si>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</si>
  <si>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</si>
  <si>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</si>
  <si>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</si>
  <si>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</si>
  <si>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</si>
  <si>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</si>
  <si>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</si>
  <si>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</si>
  <si>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</si>
  <si>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</si>
  <si>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</si>
  <si>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</si>
  <si>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</si>
  <si>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</si>
  <si>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</si>
  <si>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</si>
  <si>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</si>
  <si>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</si>
  <si>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</si>
  <si>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</si>
  <si>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</si>
  <si>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</si>
  <si>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</si>
  <si>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</si>
  <si>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</si>
  <si>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</si>
  <si>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</si>
  <si>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</si>
  <si>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</si>
  <si>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</si>
  <si>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</si>
  <si>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</si>
  <si>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</si>
  <si>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</si>
  <si>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</si>
  <si>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</si>
  <si>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</si>
  <si>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</si>
  <si>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</si>
  <si>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</si>
  <si>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</si>
  <si>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</si>
  <si>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</si>
  <si>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</si>
  <si>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</si>
  <si>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</si>
  <si>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</si>
  <si>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</si>
  <si>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</si>
  <si>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</si>
  <si>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</si>
  <si>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</si>
  <si>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</si>
  <si>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</si>
  <si>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</si>
  <si>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</si>
  <si>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</si>
  <si>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</si>
  <si>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</si>
  <si>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</si>
  <si>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</si>
  <si>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</si>
  <si>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</si>
  <si>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</si>
  <si>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</si>
  <si>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</si>
  <si>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</si>
  <si>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</si>
  <si>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</si>
  <si>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</si>
  <si>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</si>
  <si>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</si>
  <si>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</si>
  <si>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</si>
  <si>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</si>
  <si>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</si>
  <si>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</si>
  <si>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</si>
  <si>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</si>
  <si>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</si>
  <si>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</si>
  <si>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</si>
  <si>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</si>
  <si>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</si>
  <si>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</si>
  <si>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</si>
  <si>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</si>
  <si>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</si>
  <si>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</si>
  <si>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</si>
  <si>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</si>
  <si>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</si>
  <si>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</si>
  <si>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</si>
  <si>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</si>
  <si>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</si>
  <si>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</si>
  <si>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</si>
  <si>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</si>
  <si>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</si>
  <si>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</si>
  <si>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</si>
  <si>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</si>
  <si>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</si>
  <si>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</si>
  <si>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</si>
  <si>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</si>
  <si>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</si>
  <si>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</si>
  <si>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</si>
  <si>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</si>
  <si>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</si>
  <si>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</si>
  <si>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</si>
  <si>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</si>
  <si>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</si>
  <si>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</si>
  <si>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</si>
  <si>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</si>
  <si>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</si>
  <si>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</si>
  <si>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</si>
  <si>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</si>
  <si>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</si>
  <si>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</si>
  <si>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</si>
  <si>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</si>
  <si>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</si>
  <si>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</si>
  <si>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</si>
  <si>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</si>
  <si>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</si>
  <si>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</si>
  <si>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</si>
  <si>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</si>
  <si>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</si>
  <si>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</si>
  <si>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</si>
  <si>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</si>
  <si>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</si>
  <si>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</si>
  <si>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</si>
  <si>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</si>
  <si>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</si>
  <si>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</si>
  <si>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</si>
  <si>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</si>
  <si>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</si>
  <si>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</si>
  <si>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</si>
  <si>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</si>
  <si>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</si>
  <si>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</si>
  <si>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</si>
  <si>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</si>
  <si>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</si>
  <si>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</si>
  <si>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</si>
  <si>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</si>
  <si>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</si>
  <si>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</si>
  <si>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</si>
  <si>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</si>
  <si>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</si>
  <si>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</si>
  <si>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</si>
  <si>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</si>
  <si>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</si>
  <si>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</si>
  <si>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</si>
  <si>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</si>
  <si>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</si>
  <si>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</si>
  <si>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</si>
  <si>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</si>
  <si>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</si>
  <si>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</si>
  <si>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</si>
  <si>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</si>
  <si>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</si>
  <si>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</si>
  <si>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</si>
  <si>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</si>
  <si>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</si>
  <si>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</si>
  <si>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</si>
  <si>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</si>
  <si>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</si>
  <si>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</si>
  <si>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</si>
  <si>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</si>
  <si>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</si>
  <si>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</si>
  <si>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</si>
  <si>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</si>
  <si>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</si>
  <si>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</si>
  <si>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</si>
  <si>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</si>
  <si>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</si>
  <si>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</si>
  <si>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</si>
  <si>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</si>
  <si>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</si>
  <si>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</si>
  <si>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</si>
  <si>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</si>
  <si>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</si>
  <si>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</si>
  <si>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</si>
  <si>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</si>
  <si>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</si>
  <si>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</si>
  <si>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*) Označené údaje jsou nepovinné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</si>
  <si>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1_str, položka A3 )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</si>
  <si>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</si>
  <si>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</si>
  <si>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</si>
  <si>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</si>
  <si>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</si>
  <si>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</si>
  <si>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</si>
  <si>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</si>
  <si>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</si>
  <si>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</si>
  <si>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</si>
  <si>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</si>
  <si>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</si>
  <si>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</si>
  <si>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</si>
  <si>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</si>
  <si>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</si>
  <si>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</si>
  <si>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</si>
  <si>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</si>
  <si>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</si>
  <si>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</si>
  <si>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</si>
  <si>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</si>
  <si>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</si>
  <si>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</si>
  <si>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</si>
  <si>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</si>
  <si>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</si>
  <si>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</si>
  <si>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</si>
  <si>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</si>
  <si>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</si>
  <si>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</si>
  <si>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</si>
  <si>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</si>
  <si>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</si>
  <si>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</si>
  <si>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</si>
  <si>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</si>
  <si>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</si>
  <si>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</si>
  <si>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</si>
  <si>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</si>
  <si>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</si>
  <si>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</si>
  <si>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</si>
  <si>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</si>
  <si>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</si>
  <si>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</si>
  <si>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</si>
  <si>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</si>
  <si>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</si>
  <si>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</si>
  <si>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</si>
  <si>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</si>
  <si>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</si>
  <si>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</si>
  <si>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</si>
  <si>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</si>
  <si>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</si>
  <si>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</si>
  <si>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</si>
  <si>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</si>
  <si>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</si>
  <si>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</si>
  <si>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</si>
  <si>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</si>
  <si>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</si>
  <si>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</si>
  <si>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</si>
  <si>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</si>
  <si>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</si>
  <si>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</si>
  <si>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</si>
  <si>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</si>
  <si>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</si>
  <si>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</si>
  <si>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</si>
  <si>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</si>
  <si>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</si>
  <si>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</si>
  <si>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</si>
  <si>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</si>
  <si>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</si>
  <si>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</si>
  <si>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</si>
  <si>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</si>
  <si>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</si>
  <si>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</si>
  <si>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</si>
  <si>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</si>
  <si>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</si>
  <si>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</si>
  <si>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</si>
  <si>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</si>
  <si>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</si>
  <si>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</si>
  <si>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</si>
  <si>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</si>
  <si>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</si>
  <si>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</si>
  <si>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</si>
  <si>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</si>
  <si>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</si>
  <si>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</si>
  <si>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</si>
  <si>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</si>
  <si>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</si>
  <si>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</si>
  <si>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</si>
  <si>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family val="2"/>
        <charset val="-1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</si>
  <si>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</si>
  <si>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</si>
  <si>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</si>
  <si>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</si>
  <si>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</si>
  <si>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</si>
  <si>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</si>
  <si>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</si>
  <si>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</si>
  <si>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</si>
  <si>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</si>
  <si>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</si>
  <si>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</si>
  <si>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</si>
  <si>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</si>
  <si>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</si>
  <si>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</si>
  <si>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</si>
  <si>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</si>
  <si>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</si>
  <si>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</si>
  <si>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</si>
  <si>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</si>
  <si>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</si>
  <si>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</si>
  <si>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</si>
  <si>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</si>
  <si>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</si>
  <si>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</si>
  <si>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</si>
  <si>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</si>
  <si>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</si>
  <si>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</si>
  <si>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</si>
  <si>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</si>
  <si>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</si>
  <si>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</si>
  <si>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</si>
  <si>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</si>
  <si>
    <t>formulář je pro kalendářní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</si>
</sst>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5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sz val="10"/>
      <color rgb="FF000000"/>
      <name val="Arial"/>
      <family val="2"/>
      <charset val="-18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Calibri"/>
      <family val="2"/>
      <charset val="-18"/>
      <scheme val="minor"/>
    </font>
    <font>
      <sz val="11"/>
      <color indexed="63"/>
      <name val="Calibri"/>
      <family val="2"/>
      <charset val="-18"/>
    </font>
    <font>
      <sz val="11"/>
      <color indexed="9"/>
      <name val="Calibri"/>
      <family val="2"/>
      <charset val="-18"/>
    </font>
    <font>
      <sz val="11"/>
      <color indexed="20"/>
      <name val="Calibri"/>
      <family val="2"/>
      <charset val="-18"/>
    </font>
    <font>
      <b/>
      <sz val="11"/>
      <color indexed="10"/>
      <name val="Calibri"/>
      <family val="2"/>
      <charset val="-18"/>
    </font>
    <font>
      <i/>
      <sz val="11"/>
      <color indexed="23"/>
      <name val="Calibri"/>
      <family val="2"/>
      <charset val="-18"/>
    </font>
    <font>
      <sz val="11"/>
      <color indexed="17"/>
      <name val="Calibri"/>
      <family val="2"/>
      <charset val="-18"/>
    </font>
    <font>
      <b/>
      <sz val="11"/>
      <color indexed="62"/>
      <name val="Calibri"/>
      <family val="2"/>
      <charset val="-18"/>
    </font>
    <font>
      <b/>
      <sz val="11"/>
      <color indexed="9"/>
      <name val="Calibri"/>
      <family val="2"/>
      <charset val="-18"/>
    </font>
    <font>
      <sz val="11"/>
      <color indexed="62"/>
      <name val="Calibri"/>
      <family val="2"/>
      <charset val="-18"/>
    </font>
    <font>
      <sz val="11"/>
      <color indexed="10"/>
      <name val="Calibri"/>
      <family val="2"/>
      <charset val="-18"/>
    </font>
    <font>
      <sz val="11"/>
      <color indexed="19"/>
      <name val="Calibri"/>
      <family val="2"/>
      <charset val="-18"/>
    </font>
    <font>
      <b/>
      <sz val="11"/>
      <color indexed="63"/>
      <name val="Calibri"/>
      <family val="2"/>
      <charset val="-18"/>
    </font>
    <font>
      <b/>
      <sz val="18"/>
      <color indexed="62"/>
      <name val="Cambria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14"/>
      <color rgb="FFFF0000"/>
      <name val="Arial"/>
      <family val="2"/>
      <charset val="-18"/>
    </font>
    <font>
      <sz val="10"/>
      <name val="Inherit"/>
      <family val="2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27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medium">
        <color auto="1"/>
      </right>
      <top/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</borders>
  <cellStyleXfs count="5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0" fillId="0" borderId="1" applyNumberFormat="0" applyFill="0" applyAlignment="0" applyProtection="0">
      <alignment/>
    </xf>
    <xf numFmtId="0" fontId="34" fillId="0" borderId="2" applyNumberFormat="0" applyFill="0" applyAlignment="0" applyProtection="0">
      <alignment/>
    </xf>
    <xf numFmtId="0" fontId="35" fillId="0" borderId="3" applyNumberFormat="0" applyFill="0" applyAlignment="0" applyProtection="0">
      <alignment/>
    </xf>
    <xf numFmtId="0" fontId="36" fillId="0" borderId="4" applyNumberFormat="0" applyFill="0" applyAlignment="0" applyProtection="0">
      <alignment/>
    </xf>
    <xf numFmtId="0" fontId="4" fillId="0" borderId="0">
      <alignment/>
      <protection/>
    </xf>
    <xf numFmtId="0" fontId="38" fillId="2" borderId="0" applyNumberFormat="0" applyBorder="0" applyAlignment="0" applyProtection="0">
      <alignment/>
    </xf>
    <xf numFmtId="0" fontId="38" fillId="3" borderId="0" applyNumberFormat="0" applyBorder="0" applyAlignment="0" applyProtection="0">
      <alignment/>
    </xf>
    <xf numFmtId="0" fontId="38" fillId="4" borderId="0" applyNumberFormat="0" applyBorder="0" applyAlignment="0" applyProtection="0">
      <alignment/>
    </xf>
    <xf numFmtId="0" fontId="38" fillId="5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3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7" borderId="0" applyNumberFormat="0" applyBorder="0" applyAlignment="0" applyProtection="0">
      <alignment/>
    </xf>
    <xf numFmtId="0" fontId="38" fillId="4" borderId="0" applyNumberFormat="0" applyBorder="0" applyAlignment="0" applyProtection="0">
      <alignment/>
    </xf>
    <xf numFmtId="0" fontId="38" fillId="8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9" borderId="0" applyNumberFormat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39" fillId="8" borderId="0" applyNumberFormat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39" fillId="9" borderId="0" applyNumberFormat="0" applyBorder="0" applyAlignment="0" applyProtection="0">
      <alignment/>
    </xf>
    <xf numFmtId="0" fontId="39" fillId="12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39" fillId="13" borderId="0" applyNumberFormat="0" applyBorder="0" applyAlignment="0" applyProtection="0">
      <alignment/>
    </xf>
    <xf numFmtId="0" fontId="39" fillId="14" borderId="0" applyNumberFormat="0" applyBorder="0" applyAlignment="0" applyProtection="0">
      <alignment/>
    </xf>
    <xf numFmtId="0" fontId="39" fillId="15" borderId="0" applyNumberFormat="0" applyBorder="0" applyAlignment="0" applyProtection="0">
      <alignment/>
    </xf>
    <xf numFmtId="0" fontId="40" fillId="16" borderId="0" applyNumberFormat="0" applyBorder="0" applyAlignment="0" applyProtection="0">
      <alignment/>
    </xf>
    <xf numFmtId="0" fontId="41" fillId="17" borderId="5" applyNumberFormat="0" applyAlignment="0" applyProtection="0">
      <alignment/>
    </xf>
    <xf numFmtId="0" fontId="42" fillId="0" borderId="0" applyNumberFormat="0" applyFill="0" applyBorder="0" applyAlignment="0" applyProtection="0">
      <alignment/>
    </xf>
    <xf numFmtId="0" fontId="43" fillId="6" borderId="0" applyNumberFormat="0" applyBorder="0" applyAlignment="0" applyProtection="0">
      <alignment/>
    </xf>
    <xf numFmtId="0" fontId="44" fillId="0" borderId="6" applyNumberFormat="0" applyFill="0" applyAlignment="0" applyProtection="0">
      <alignment/>
    </xf>
    <xf numFmtId="0" fontId="44" fillId="0" borderId="0" applyNumberFormat="0" applyFill="0" applyBorder="0" applyAlignment="0" applyProtection="0">
      <alignment/>
    </xf>
    <xf numFmtId="0" fontId="45" fillId="18" borderId="7" applyNumberFormat="0" applyAlignment="0" applyProtection="0">
      <alignment/>
    </xf>
    <xf numFmtId="0" fontId="46" fillId="9" borderId="5" applyNumberFormat="0" applyAlignment="0" applyProtection="0">
      <alignment/>
    </xf>
    <xf numFmtId="0" fontId="47" fillId="0" borderId="8" applyNumberFormat="0" applyFill="0" applyAlignment="0" applyProtection="0">
      <alignment/>
    </xf>
    <xf numFmtId="0" fontId="48" fillId="9" borderId="0" applyNumberFormat="0" applyBorder="0" applyAlignment="0" applyProtection="0">
      <alignment/>
    </xf>
    <xf numFmtId="0" fontId="0" fillId="9" borderId="9" applyNumberFormat="0" applyFont="0" applyAlignment="0" applyProtection="0">
      <alignment/>
    </xf>
    <xf numFmtId="0" fontId="49" fillId="17" borderId="10" applyNumberFormat="0" applyAlignment="0" applyProtection="0">
      <alignment/>
    </xf>
    <xf numFmtId="0" fontId="50" fillId="0" borderId="0" applyNumberFormat="0" applyFill="0" applyBorder="0" applyAlignment="0" applyProtection="0">
      <alignment/>
    </xf>
    <xf numFmtId="0" fontId="47" fillId="0" borderId="0" applyNumberFormat="0" applyFill="0" applyBorder="0" applyAlignment="0" applyProtection="0">
      <alignment/>
    </xf>
    <xf numFmtId="0" fontId="4" fillId="0" borderId="0">
      <alignment/>
      <protection/>
    </xf>
    <xf numFmtId="5" fontId="0" fillId="0" borderId="0" applyFill="0" applyBorder="0" applyAlignment="0" applyProtection="0">
      <alignment/>
    </xf>
    <xf numFmtId="0" fontId="0" fillId="9" borderId="9" applyNumberFormat="0" applyFont="0" applyAlignment="0" applyProtection="0">
      <alignment/>
    </xf>
    <xf numFmtId="0" fontId="4" fillId="0" borderId="0">
      <alignment/>
      <protection/>
    </xf>
    <xf numFmtId="0" fontId="2" fillId="0" borderId="0">
      <alignment/>
      <protection/>
    </xf>
  </cellStyleXfs>
  <cellXfs count="431">
    <xf numFmtId="0" fontId="0" fillId="0" borderId="0" xfId="0">
      <alignment/>
    </xf>
    <xf numFmtId="0" fontId="4" fillId="17" borderId="0" xfId="0" applyFont="1" applyFill="1">
      <alignment/>
    </xf>
    <xf numFmtId="0" fontId="0" fillId="17" borderId="0" xfId="0" applyFill="1">
      <alignment/>
    </xf>
    <xf numFmtId="0" fontId="0" fillId="19" borderId="0" xfId="0" applyFill="1">
      <alignment/>
    </xf>
    <xf numFmtId="0" fontId="11" fillId="19" borderId="0" xfId="0" applyFont="1" applyFill="1">
      <alignment/>
    </xf>
    <xf numFmtId="0" fontId="4" fillId="19" borderId="0" xfId="0" applyFont="1" applyFill="1">
      <alignment/>
    </xf>
    <xf numFmtId="0" fontId="4" fillId="20" borderId="11" xfId="0" applyFont="1" applyFill="1" applyBorder="1" applyAlignment="1" applyProtection="1">
      <alignment horizontal="center" vertical="center"/>
      <protection locked="0"/>
    </xf>
    <xf numFmtId="3" fontId="4" fillId="20" borderId="11" xfId="0" applyNumberFormat="1" applyFont="1" applyFill="1" applyBorder="1" applyAlignment="1" applyProtection="1">
      <alignment horizontal="center" vertical="center"/>
      <protection locked="0"/>
    </xf>
    <xf numFmtId="3" fontId="4" fillId="20" borderId="12" xfId="0" applyNumberFormat="1" applyFont="1" applyFill="1" applyBorder="1" applyAlignment="1" applyProtection="1">
      <alignment horizontal="center" vertical="center"/>
      <protection locked="0"/>
    </xf>
    <xf numFmtId="3" fontId="4" fillId="17" borderId="11" xfId="0" applyNumberFormat="1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2" fontId="0" fillId="19" borderId="0" xfId="0" applyNumberFormat="1" applyFill="1">
      <alignment/>
    </xf>
    <xf numFmtId="2" fontId="11" fillId="19" borderId="0" xfId="0" applyNumberFormat="1" applyFont="1" applyFill="1">
      <alignment/>
    </xf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Alignment="1">
      <alignment vertical="center"/>
    </xf>
    <xf numFmtId="0" fontId="25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vertical="center"/>
    </xf>
    <xf numFmtId="0" fontId="3" fillId="1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19" borderId="13" xfId="0" applyFill="1" applyBorder="1" applyAlignment="1" applyProtection="1">
      <alignment vertical="center"/>
      <protection locked="0"/>
    </xf>
    <xf numFmtId="0" fontId="0" fillId="22" borderId="14" xfId="0" applyFill="1" applyBorder="1" applyAlignment="1" applyProtection="1">
      <alignment vertical="center"/>
      <protection locked="0"/>
    </xf>
    <xf numFmtId="14" fontId="0" fillId="22" borderId="14" xfId="0" applyNumberFormat="1" applyFill="1" applyBorder="1" applyAlignment="1" applyProtection="1">
      <alignment horizontal="left" vertical="center"/>
      <protection locked="0"/>
    </xf>
    <xf numFmtId="49" fontId="0" fillId="22" borderId="14" xfId="0" applyNumberFormat="1" applyFill="1" applyBorder="1" applyAlignment="1" applyProtection="1">
      <alignment horizontal="left" vertical="center"/>
      <protection locked="0"/>
    </xf>
    <xf numFmtId="0" fontId="0" fillId="23" borderId="14" xfId="0" applyFill="1" applyBorder="1" applyAlignment="1" applyProtection="1">
      <alignment vertical="center"/>
      <protection locked="0"/>
    </xf>
    <xf numFmtId="0" fontId="0" fillId="23" borderId="15" xfId="0" applyFill="1" applyBorder="1" applyAlignment="1" applyProtection="1">
      <alignment vertical="center"/>
      <protection locked="0"/>
    </xf>
    <xf numFmtId="0" fontId="21" fillId="19" borderId="0" xfId="0" applyFont="1" applyFill="1" applyAlignment="1">
      <alignment vertical="center"/>
    </xf>
    <xf numFmtId="0" fontId="21" fillId="19" borderId="0" xfId="0" applyFont="1" applyFill="1" applyAlignment="1">
      <alignment horizontal="right" vertical="center"/>
    </xf>
    <xf numFmtId="0" fontId="0" fillId="23" borderId="14" xfId="0" applyFill="1" applyBorder="1" applyAlignment="1" applyProtection="1">
      <alignment horizontal="left" vertical="center"/>
      <protection locked="0"/>
    </xf>
    <xf numFmtId="49" fontId="0" fillId="23" borderId="14" xfId="0" applyNumberFormat="1" applyFill="1" applyBorder="1" applyAlignment="1" applyProtection="1">
      <alignment horizontal="left" vertical="center"/>
      <protection locked="0"/>
    </xf>
    <xf numFmtId="3" fontId="0" fillId="23" borderId="15" xfId="0" applyNumberFormat="1" applyFill="1" applyBorder="1" applyAlignment="1" applyProtection="1">
      <alignment horizontal="left" vertical="center"/>
      <protection locked="0"/>
    </xf>
    <xf numFmtId="3" fontId="0" fillId="23" borderId="14" xfId="0" applyNumberFormat="1" applyFill="1" applyBorder="1" applyAlignment="1" applyProtection="1">
      <alignment horizontal="left" vertical="center"/>
      <protection locked="0"/>
    </xf>
    <xf numFmtId="0" fontId="0" fillId="23" borderId="15" xfId="0" applyFill="1" applyBorder="1" applyAlignment="1" applyProtection="1">
      <alignment horizontal="left" vertical="center"/>
      <protection locked="0"/>
    </xf>
    <xf numFmtId="0" fontId="19" fillId="23" borderId="14" xfId="10" applyFill="1" applyBorder="1" applyAlignment="1" applyProtection="1">
      <alignment vertical="center"/>
      <protection locked="0"/>
    </xf>
    <xf numFmtId="49" fontId="0" fillId="23" borderId="15" xfId="0" applyNumberFormat="1" applyFill="1" applyBorder="1" applyAlignment="1" applyProtection="1">
      <alignment horizontal="left" vertical="center"/>
      <protection locked="0"/>
    </xf>
    <xf numFmtId="0" fontId="0" fillId="23" borderId="16" xfId="0" applyFill="1" applyBorder="1" applyAlignment="1" applyProtection="1">
      <alignment vertical="center"/>
      <protection locked="0"/>
    </xf>
    <xf numFmtId="0" fontId="0" fillId="19" borderId="17" xfId="0" applyFill="1" applyBorder="1" applyAlignment="1" applyProtection="1">
      <alignment vertical="center"/>
      <protection locked="0"/>
    </xf>
    <xf numFmtId="0" fontId="0" fillId="23" borderId="18" xfId="0" applyFill="1" applyBorder="1" applyAlignment="1" applyProtection="1">
      <alignment vertical="center"/>
      <protection locked="0"/>
    </xf>
    <xf numFmtId="0" fontId="25" fillId="24" borderId="0" xfId="0" applyFont="1" applyFill="1" applyAlignment="1">
      <alignment vertical="center"/>
    </xf>
    <xf numFmtId="0" fontId="25" fillId="24" borderId="0" xfId="0" applyFont="1" applyFill="1" applyAlignment="1">
      <alignment horizontal="right" vertical="center"/>
    </xf>
    <xf numFmtId="0" fontId="25" fillId="22" borderId="0" xfId="0" applyFont="1" applyFill="1" applyAlignment="1">
      <alignment vertical="center"/>
    </xf>
    <xf numFmtId="0" fontId="25" fillId="22" borderId="0" xfId="0" applyFont="1" applyFill="1" applyAlignment="1">
      <alignment horizontal="right" vertical="center"/>
    </xf>
    <xf numFmtId="0" fontId="25" fillId="19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>
      <alignment horizontal="right" vertical="center"/>
    </xf>
    <xf numFmtId="0" fontId="0" fillId="21" borderId="0" xfId="0" applyFill="1">
      <alignment/>
    </xf>
    <xf numFmtId="0" fontId="21" fillId="21" borderId="0" xfId="0" applyFont="1" applyFill="1">
      <alignment/>
    </xf>
    <xf numFmtId="0" fontId="23" fillId="19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right" vertical="center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>
      <alignment/>
    </xf>
    <xf numFmtId="0" fontId="12" fillId="19" borderId="0" xfId="0" applyFont="1" applyFill="1" applyAlignment="1">
      <alignment vertical="center"/>
    </xf>
    <xf numFmtId="2" fontId="4" fillId="20" borderId="11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/>
    </xf>
    <xf numFmtId="166" fontId="0" fillId="25" borderId="0" xfId="0" applyNumberFormat="1" applyFill="1" applyAlignment="1">
      <alignment horizontal="center"/>
    </xf>
    <xf numFmtId="14" fontId="0" fillId="25" borderId="0" xfId="0" applyNumberForma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0" fillId="25" borderId="0" xfId="0" applyFill="1" applyAlignment="1">
      <alignment horizontal="center" vertical="center"/>
    </xf>
    <xf numFmtId="1" fontId="0" fillId="17" borderId="0" xfId="0" applyNumberFormat="1" applyFill="1" applyAlignment="1">
      <alignment horizontal="center"/>
    </xf>
    <xf numFmtId="9" fontId="0" fillId="25" borderId="0" xfId="0" applyNumberFormat="1" applyFill="1" applyAlignment="1">
      <alignment horizontal="center"/>
    </xf>
    <xf numFmtId="165" fontId="3" fillId="25" borderId="0" xfId="0" applyNumberFormat="1" applyFont="1" applyFill="1" applyAlignment="1">
      <alignment horizontal="center"/>
    </xf>
    <xf numFmtId="0" fontId="0" fillId="17" borderId="0" xfId="0" applyFill="1" applyProtection="1">
      <alignment/>
      <protection locked="0"/>
    </xf>
    <xf numFmtId="49" fontId="20" fillId="17" borderId="0" xfId="0" applyNumberFormat="1" applyFont="1" applyFill="1" applyAlignment="1">
      <alignment vertical="center"/>
    </xf>
    <xf numFmtId="14" fontId="0" fillId="0" borderId="0" xfId="0" applyNumberFormat="1">
      <alignment/>
    </xf>
    <xf numFmtId="0" fontId="33" fillId="0" borderId="20" xfId="0" applyFont="1" applyBorder="1" applyAlignment="1">
      <alignment vertical="center" wrapText="1"/>
    </xf>
    <xf numFmtId="0" fontId="0" fillId="0" borderId="21" xfId="0" applyFont="1" applyBorder="1">
      <alignment/>
    </xf>
    <xf numFmtId="0" fontId="0" fillId="0" borderId="22" xfId="0" applyFont="1" applyBorder="1">
      <alignment/>
    </xf>
    <xf numFmtId="0" fontId="0" fillId="0" borderId="23" xfId="0" applyFont="1" applyBorder="1">
      <alignment/>
    </xf>
    <xf numFmtId="0" fontId="0" fillId="0" borderId="24" xfId="0" applyBorder="1">
      <alignment/>
    </xf>
    <xf numFmtId="0" fontId="0" fillId="0" borderId="25" xfId="0" applyBorder="1">
      <alignment/>
    </xf>
    <xf numFmtId="0" fontId="0" fillId="0" borderId="26" xfId="0" applyBorder="1">
      <alignment/>
    </xf>
    <xf numFmtId="0" fontId="0" fillId="0" borderId="27" xfId="0" applyFont="1" applyBorder="1">
      <alignment/>
    </xf>
    <xf numFmtId="49" fontId="20" fillId="17" borderId="0" xfId="0" applyNumberFormat="1" applyFont="1" applyFill="1" applyAlignment="1" applyProtection="1">
      <alignment vertical="center"/>
      <protection locked="0"/>
    </xf>
    <xf numFmtId="0" fontId="33" fillId="0" borderId="11" xfId="0" applyFont="1" applyBorder="1" applyAlignment="1">
      <alignment vertical="center" wrapText="1"/>
    </xf>
    <xf numFmtId="0" fontId="0" fillId="0" borderId="11" xfId="0" applyFont="1" applyBorder="1">
      <alignment/>
    </xf>
    <xf numFmtId="0" fontId="0" fillId="0" borderId="11" xfId="0" applyBorder="1">
      <alignment/>
    </xf>
    <xf numFmtId="0" fontId="33" fillId="0" borderId="28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0" fillId="0" borderId="25" xfId="0" applyFont="1" applyBorder="1">
      <alignment/>
    </xf>
    <xf numFmtId="0" fontId="0" fillId="0" borderId="19" xfId="0" applyBorder="1">
      <alignment/>
    </xf>
    <xf numFmtId="0" fontId="0" fillId="0" borderId="19" xfId="0" applyFont="1" applyBorder="1">
      <alignment/>
    </xf>
    <xf numFmtId="0" fontId="0" fillId="0" borderId="26" xfId="0" applyFont="1" applyBorder="1">
      <alignment/>
    </xf>
    <xf numFmtId="0" fontId="0" fillId="0" borderId="31" xfId="0" applyBorder="1">
      <alignment/>
    </xf>
    <xf numFmtId="0" fontId="0" fillId="0" borderId="32" xfId="0" applyBorder="1">
      <alignment/>
    </xf>
    <xf numFmtId="1" fontId="6" fillId="7" borderId="33" xfId="15" applyNumberFormat="1" applyFont="1" applyFill="1" applyBorder="1" applyAlignment="1">
      <alignment horizontal="center" vertical="center"/>
      <protection/>
    </xf>
    <xf numFmtId="1" fontId="4" fillId="0" borderId="0" xfId="15" applyNumberFormat="1" applyAlignment="1">
      <alignment horizontal="center"/>
      <protection/>
    </xf>
    <xf numFmtId="0" fontId="4" fillId="0" borderId="0" xfId="15" applyAlignment="1">
      <alignment horizontal="left"/>
      <protection/>
    </xf>
    <xf numFmtId="1" fontId="4" fillId="0" borderId="0" xfId="15" applyNumberFormat="1" applyAlignment="1">
      <alignment horizontal="left"/>
      <protection/>
    </xf>
    <xf numFmtId="1" fontId="4" fillId="0" borderId="0" xfId="15" applyNumberFormat="1" applyAlignment="1">
      <alignment horizontal="center" vertical="top"/>
      <protection/>
    </xf>
    <xf numFmtId="1" fontId="4" fillId="0" borderId="0" xfId="15" applyNumberFormat="1" applyAlignment="1">
      <alignment horizontal="left" vertical="top" wrapText="1"/>
      <protection/>
    </xf>
    <xf numFmtId="0" fontId="4" fillId="0" borderId="0" xfId="15" applyAlignment="1">
      <alignment horizontal="left" vertical="top"/>
      <protection/>
    </xf>
    <xf numFmtId="1" fontId="4" fillId="0" borderId="0" xfId="15" applyNumberFormat="1" applyAlignment="1">
      <alignment horizontal="left" vertical="top"/>
      <protection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15" applyAlignment="1">
      <alignment horizontal="center"/>
      <protection/>
    </xf>
    <xf numFmtId="0" fontId="4" fillId="0" borderId="0" xfId="15">
      <alignment/>
      <protection/>
    </xf>
    <xf numFmtId="167" fontId="4" fillId="0" borderId="0" xfId="15" applyNumberFormat="1" applyAlignment="1">
      <alignment horizontal="center"/>
      <protection/>
    </xf>
    <xf numFmtId="167" fontId="4" fillId="0" borderId="0" xfId="15" applyNumberFormat="1" applyAlignment="1">
      <alignment horizontal="center" vertical="top"/>
      <protection/>
    </xf>
    <xf numFmtId="167" fontId="37" fillId="0" borderId="0" xfId="0" applyNumberFormat="1" applyFont="1" applyAlignment="1">
      <alignment horizontal="center"/>
    </xf>
    <xf numFmtId="0" fontId="4" fillId="26" borderId="0" xfId="15" applyFill="1">
      <alignment/>
      <protection/>
    </xf>
    <xf numFmtId="0" fontId="0" fillId="27" borderId="0" xfId="0" applyFill="1" applyAlignment="1">
      <alignment horizontal="right" vertical="center"/>
    </xf>
    <xf numFmtId="0" fontId="4" fillId="0" borderId="0" xfId="54">
      <alignment/>
      <protection/>
    </xf>
    <xf numFmtId="0" fontId="4" fillId="0" borderId="0" xfId="54" applyAlignment="1">
      <alignment horizontal="center" vertical="center"/>
      <protection/>
    </xf>
    <xf numFmtId="0" fontId="4" fillId="0" borderId="32" xfId="54" applyBorder="1">
      <alignment/>
      <protection/>
    </xf>
    <xf numFmtId="0" fontId="4" fillId="0" borderId="31" xfId="54" applyBorder="1">
      <alignment/>
      <protection/>
    </xf>
    <xf numFmtId="0" fontId="54" fillId="17" borderId="34" xfId="54" applyFont="1" applyFill="1" applyBorder="1" applyAlignment="1">
      <alignment horizontal="center" vertical="center" wrapText="1"/>
      <protection/>
    </xf>
    <xf numFmtId="0" fontId="54" fillId="17" borderId="31" xfId="54" applyFont="1" applyFill="1" applyBorder="1" applyAlignment="1">
      <alignment vertical="center" wrapText="1"/>
      <protection/>
    </xf>
    <xf numFmtId="0" fontId="4" fillId="0" borderId="19" xfId="54" applyBorder="1">
      <alignment/>
      <protection/>
    </xf>
    <xf numFmtId="0" fontId="4" fillId="0" borderId="11" xfId="54" applyBorder="1">
      <alignment/>
      <protection/>
    </xf>
    <xf numFmtId="0" fontId="54" fillId="17" borderId="35" xfId="54" applyFont="1" applyFill="1" applyBorder="1" applyAlignment="1">
      <alignment horizontal="center" vertical="center" wrapText="1"/>
      <protection/>
    </xf>
    <xf numFmtId="0" fontId="54" fillId="17" borderId="11" xfId="54" applyFont="1" applyFill="1" applyBorder="1" applyAlignment="1">
      <alignment vertical="center" wrapText="1"/>
      <protection/>
    </xf>
    <xf numFmtId="0" fontId="4" fillId="0" borderId="25" xfId="54" applyBorder="1" applyAlignment="1">
      <alignment horizontal="center" vertical="center"/>
      <protection/>
    </xf>
    <xf numFmtId="0" fontId="4" fillId="0" borderId="34" xfId="54" applyBorder="1" applyAlignment="1">
      <alignment horizontal="center" vertical="center"/>
      <protection/>
    </xf>
    <xf numFmtId="0" fontId="4" fillId="0" borderId="26" xfId="54" applyBorder="1">
      <alignment/>
      <protection/>
    </xf>
    <xf numFmtId="0" fontId="4" fillId="0" borderId="35" xfId="54" applyBorder="1" applyAlignment="1">
      <alignment horizontal="center" vertical="center"/>
      <protection/>
    </xf>
    <xf numFmtId="0" fontId="4" fillId="0" borderId="25" xfId="54" applyBorder="1">
      <alignment/>
      <protection/>
    </xf>
    <xf numFmtId="0" fontId="4" fillId="0" borderId="36" xfId="54" applyBorder="1" applyAlignment="1">
      <alignment horizontal="center" vertical="center"/>
      <protection/>
    </xf>
    <xf numFmtId="0" fontId="4" fillId="0" borderId="28" xfId="54" applyBorder="1">
      <alignment/>
      <protection/>
    </xf>
    <xf numFmtId="0" fontId="4" fillId="0" borderId="30" xfId="54" applyBorder="1">
      <alignment/>
      <protection/>
    </xf>
    <xf numFmtId="0" fontId="4" fillId="0" borderId="29" xfId="54" applyBorder="1" applyAlignment="1">
      <alignment horizontal="center" vertical="center"/>
      <protection/>
    </xf>
    <xf numFmtId="0" fontId="4" fillId="0" borderId="28" xfId="54" applyBorder="1" applyAlignment="1">
      <alignment horizontal="center" vertical="center"/>
      <protection/>
    </xf>
    <xf numFmtId="0" fontId="4" fillId="0" borderId="21" xfId="54" applyBorder="1" applyAlignment="1">
      <alignment horizontal="center" vertical="center"/>
      <protection/>
    </xf>
    <xf numFmtId="0" fontId="4" fillId="0" borderId="37" xfId="54" applyBorder="1" applyAlignment="1">
      <alignment horizontal="center" vertical="center"/>
      <protection/>
    </xf>
    <xf numFmtId="49" fontId="4" fillId="0" borderId="0" xfId="15" applyNumberFormat="1" applyAlignment="1">
      <alignment horizontal="center"/>
      <protection/>
    </xf>
    <xf numFmtId="49" fontId="4" fillId="0" borderId="0" xfId="15" applyNumberFormat="1" applyAlignment="1">
      <alignment horizontal="center" vertical="top"/>
      <protection/>
    </xf>
    <xf numFmtId="49" fontId="37" fillId="0" borderId="0" xfId="0" applyNumberFormat="1" applyFont="1" applyAlignment="1">
      <alignment horizontal="center"/>
    </xf>
    <xf numFmtId="0" fontId="0" fillId="19" borderId="0" xfId="0" applyFont="1" applyFill="1" applyAlignment="1">
      <alignment vertical="center"/>
    </xf>
    <xf numFmtId="0" fontId="0" fillId="24" borderId="15" xfId="0" applyFill="1" applyBorder="1" applyAlignment="1" applyProtection="1">
      <alignment vertical="center"/>
      <protection locked="0"/>
    </xf>
    <xf numFmtId="0" fontId="0" fillId="23" borderId="14" xfId="0" applyFont="1" applyFill="1" applyBorder="1" applyAlignment="1" applyProtection="1">
      <alignment vertical="center"/>
      <protection locked="0"/>
    </xf>
    <xf numFmtId="0" fontId="0" fillId="28" borderId="0" xfId="0" applyFill="1">
      <alignment/>
    </xf>
    <xf numFmtId="0" fontId="7" fillId="17" borderId="33" xfId="0" applyFont="1" applyFill="1" applyBorder="1" applyAlignment="1">
      <alignment horizontal="center" vertical="center"/>
    </xf>
    <xf numFmtId="0" fontId="8" fillId="28" borderId="0" xfId="0" applyFont="1" applyFill="1">
      <alignment/>
    </xf>
    <xf numFmtId="0" fontId="4" fillId="28" borderId="0" xfId="15" applyFill="1">
      <alignment/>
      <protection/>
    </xf>
    <xf numFmtId="0" fontId="51" fillId="28" borderId="0" xfId="15" applyFont="1" applyFill="1" applyAlignment="1">
      <alignment vertical="top"/>
      <protection/>
    </xf>
    <xf numFmtId="0" fontId="29" fillId="28" borderId="0" xfId="15" applyFont="1" applyFill="1" applyAlignment="1">
      <alignment wrapText="1"/>
      <protection/>
    </xf>
    <xf numFmtId="0" fontId="51" fillId="28" borderId="0" xfId="57" applyFont="1" applyFill="1" applyAlignment="1">
      <alignment wrapText="1"/>
      <protection/>
    </xf>
    <xf numFmtId="0" fontId="51" fillId="28" borderId="0" xfId="15" applyFont="1" applyFill="1" applyAlignment="1">
      <alignment wrapText="1"/>
      <protection/>
    </xf>
    <xf numFmtId="0" fontId="51" fillId="28" borderId="0" xfId="15" applyFont="1" applyFill="1">
      <alignment/>
      <protection/>
    </xf>
    <xf numFmtId="0" fontId="52" fillId="28" borderId="0" xfId="10" applyFont="1" applyFill="1" applyAlignment="1" applyProtection="1">
      <alignment/>
      <protection/>
    </xf>
    <xf numFmtId="0" fontId="6" fillId="28" borderId="0" xfId="15" applyFont="1" applyFill="1" applyAlignment="1">
      <alignment horizontal="right" wrapText="1"/>
      <protection/>
    </xf>
    <xf numFmtId="0" fontId="51" fillId="28" borderId="0" xfId="15" applyFont="1" applyFill="1" applyAlignment="1">
      <alignment horizontal="right" wrapText="1"/>
      <protection/>
    </xf>
    <xf numFmtId="0" fontId="0" fillId="19" borderId="0" xfId="0" applyFill="1" applyAlignment="1" applyProtection="1">
      <alignment vertical="center"/>
      <protection locked="0"/>
    </xf>
    <xf numFmtId="49" fontId="0" fillId="24" borderId="15" xfId="0" applyNumberFormat="1" applyFill="1" applyBorder="1" applyAlignment="1" applyProtection="1">
      <alignment vertical="center"/>
      <protection locked="0"/>
    </xf>
    <xf numFmtId="0" fontId="21" fillId="19" borderId="0" xfId="0" applyFont="1" applyFill="1" applyAlignment="1" applyProtection="1">
      <alignment vertical="center"/>
      <protection locked="0"/>
    </xf>
    <xf numFmtId="0" fontId="19" fillId="23" borderId="15" xfId="10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5" fillId="17" borderId="33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>
      <alignment horizontal="left" vertical="center" wrapText="1"/>
    </xf>
    <xf numFmtId="0" fontId="4" fillId="19" borderId="39" xfId="0" applyFont="1" applyFill="1" applyBorder="1" applyAlignment="1" applyProtection="1">
      <alignment horizontal="center" vertical="center"/>
      <protection locked="0"/>
    </xf>
    <xf numFmtId="0" fontId="0" fillId="28" borderId="0" xfId="0" applyFill="1" applyAlignment="1">
      <alignment vertical="center"/>
    </xf>
    <xf numFmtId="0" fontId="0" fillId="28" borderId="40" xfId="0" applyFill="1" applyBorder="1" applyAlignment="1">
      <alignment vertical="center"/>
    </xf>
    <xf numFmtId="3" fontId="4" fillId="28" borderId="0" xfId="0" applyNumberFormat="1" applyFont="1" applyFill="1" applyAlignment="1">
      <alignment horizontal="center" vertical="center"/>
    </xf>
    <xf numFmtId="0" fontId="8" fillId="29" borderId="29" xfId="0" applyFont="1" applyFill="1" applyBorder="1" applyAlignment="1">
      <alignment horizontal="center" vertical="center" wrapText="1"/>
    </xf>
    <xf numFmtId="0" fontId="8" fillId="29" borderId="30" xfId="0" applyFont="1" applyFill="1" applyBorder="1" applyAlignment="1">
      <alignment horizontal="center" vertical="center" wrapText="1"/>
    </xf>
    <xf numFmtId="0" fontId="8" fillId="29" borderId="28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8" fillId="29" borderId="11" xfId="0" applyFont="1" applyFill="1" applyBorder="1" applyAlignment="1">
      <alignment horizontal="center" vertical="center"/>
    </xf>
    <xf numFmtId="0" fontId="8" fillId="29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10" fillId="29" borderId="26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10" fillId="29" borderId="27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11" fillId="28" borderId="40" xfId="0" applyFont="1" applyFill="1" applyBorder="1" applyAlignment="1">
      <alignment vertical="center"/>
    </xf>
    <xf numFmtId="0" fontId="10" fillId="29" borderId="0" xfId="0" applyFont="1" applyFill="1">
      <alignment/>
    </xf>
    <xf numFmtId="0" fontId="4" fillId="19" borderId="0" xfId="0" applyFont="1" applyFill="1" applyAlignment="1">
      <alignment vertical="center"/>
    </xf>
    <xf numFmtId="2" fontId="0" fillId="19" borderId="0" xfId="0" applyNumberForma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" fillId="17" borderId="33" xfId="0" applyFont="1" applyFill="1" applyBorder="1" applyAlignment="1" applyProtection="1">
      <alignment horizontal="center" vertical="center"/>
      <protection locked="0"/>
    </xf>
    <xf numFmtId="49" fontId="4" fillId="17" borderId="37" xfId="0" applyNumberFormat="1" applyFont="1" applyFill="1" applyBorder="1" applyAlignment="1" applyProtection="1">
      <alignment horizontal="center" vertical="center"/>
      <protection locked="0"/>
    </xf>
    <xf numFmtId="49" fontId="4" fillId="17" borderId="33" xfId="0" applyNumberFormat="1" applyFont="1" applyFill="1" applyBorder="1" applyAlignment="1" applyProtection="1">
      <alignment horizontal="center" vertical="center"/>
      <protection locked="0"/>
    </xf>
    <xf numFmtId="0" fontId="0" fillId="23" borderId="15" xfId="0" applyFont="1" applyFill="1" applyBorder="1" applyAlignment="1" applyProtection="1">
      <alignment vertical="center"/>
      <protection locked="0"/>
    </xf>
    <xf numFmtId="3" fontId="4" fillId="20" borderId="11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3" fontId="0" fillId="0" borderId="0" xfId="0" applyNumberFormat="1">
      <alignment/>
    </xf>
    <xf numFmtId="0" fontId="0" fillId="22" borderId="42" xfId="0" applyFont="1" applyFill="1" applyBorder="1" applyAlignment="1" applyProtection="1">
      <alignment vertical="center"/>
      <protection locked="0"/>
    </xf>
    <xf numFmtId="0" fontId="0" fillId="22" borderId="14" xfId="0" applyFont="1" applyFill="1" applyBorder="1" applyAlignment="1" applyProtection="1">
      <alignment vertical="center"/>
      <protection locked="0"/>
    </xf>
    <xf numFmtId="49" fontId="0" fillId="22" borderId="14" xfId="0" applyNumberFormat="1" applyFont="1" applyFill="1" applyBorder="1" applyAlignment="1" applyProtection="1">
      <alignment horizontal="left" vertical="center"/>
      <protection locked="0"/>
    </xf>
    <xf numFmtId="0" fontId="4" fillId="29" borderId="39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3" fontId="4" fillId="29" borderId="11" xfId="0" applyNumberFormat="1" applyFont="1" applyFill="1" applyBorder="1" applyAlignment="1">
      <alignment horizontal="center" vertical="center"/>
    </xf>
    <xf numFmtId="2" fontId="4" fillId="29" borderId="11" xfId="0" applyNumberFormat="1" applyFont="1" applyFill="1" applyBorder="1" applyAlignment="1">
      <alignment horizontal="center" vertical="center"/>
    </xf>
    <xf numFmtId="3" fontId="4" fillId="29" borderId="12" xfId="0" applyNumberFormat="1" applyFont="1" applyFill="1" applyBorder="1" applyAlignment="1">
      <alignment horizontal="center" vertical="center"/>
    </xf>
    <xf numFmtId="3" fontId="4" fillId="28" borderId="11" xfId="0" applyNumberFormat="1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vertical="center"/>
    </xf>
    <xf numFmtId="0" fontId="4" fillId="19" borderId="39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2" fontId="4" fillId="20" borderId="11" xfId="0" applyNumberFormat="1" applyFont="1" applyFill="1" applyBorder="1" applyAlignment="1">
      <alignment horizontal="center" vertical="center"/>
    </xf>
    <xf numFmtId="3" fontId="4" fillId="20" borderId="12" xfId="0" applyNumberFormat="1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31" xfId="0" applyFont="1" applyFill="1" applyBorder="1" applyAlignment="1">
      <alignment horizontal="center" vertical="center"/>
    </xf>
    <xf numFmtId="3" fontId="4" fillId="29" borderId="31" xfId="0" applyNumberFormat="1" applyFont="1" applyFill="1" applyBorder="1" applyAlignment="1">
      <alignment horizontal="center" vertical="center"/>
    </xf>
    <xf numFmtId="2" fontId="4" fillId="29" borderId="31" xfId="0" applyNumberFormat="1" applyFont="1" applyFill="1" applyBorder="1" applyAlignment="1">
      <alignment horizontal="center" vertical="center"/>
    </xf>
    <xf numFmtId="3" fontId="4" fillId="29" borderId="44" xfId="0" applyNumberFormat="1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vertical="center"/>
    </xf>
    <xf numFmtId="4" fontId="4" fillId="20" borderId="11" xfId="0" applyNumberFormat="1" applyFont="1" applyFill="1" applyBorder="1" applyAlignment="1">
      <alignment horizontal="center" vertical="center"/>
    </xf>
    <xf numFmtId="4" fontId="4" fillId="17" borderId="11" xfId="0" applyNumberFormat="1" applyFont="1" applyFill="1" applyBorder="1" applyAlignment="1">
      <alignment horizontal="center" vertical="center"/>
    </xf>
    <xf numFmtId="0" fontId="7" fillId="28" borderId="0" xfId="0" applyFont="1" applyFill="1" applyAlignment="1">
      <alignment horizontal="center" wrapText="1"/>
    </xf>
    <xf numFmtId="0" fontId="17" fillId="28" borderId="0" xfId="0" applyFont="1" applyFill="1" applyAlignment="1">
      <alignment horizontal="left" wrapText="1"/>
    </xf>
    <xf numFmtId="0" fontId="18" fillId="28" borderId="0" xfId="0" applyFont="1" applyFill="1" applyAlignment="1">
      <alignment horizontal="left" wrapText="1"/>
    </xf>
    <xf numFmtId="0" fontId="57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0" fontId="23" fillId="28" borderId="0" xfId="0" applyFont="1" applyFill="1" applyAlignment="1">
      <alignment horizontal="center" wrapText="1"/>
    </xf>
    <xf numFmtId="0" fontId="5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vertical="center" wrapText="1"/>
    </xf>
    <xf numFmtId="0" fontId="15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 vertical="top" wrapText="1"/>
    </xf>
    <xf numFmtId="0" fontId="0" fillId="28" borderId="0" xfId="0" applyFill="1" applyAlignment="1">
      <alignment vertical="top" wrapText="1"/>
    </xf>
    <xf numFmtId="0" fontId="25" fillId="19" borderId="0" xfId="0" applyFont="1" applyFill="1" applyAlignment="1">
      <alignment horizontal="center" vertical="center"/>
    </xf>
    <xf numFmtId="0" fontId="0" fillId="30" borderId="0" xfId="0" applyFill="1">
      <alignment/>
    </xf>
    <xf numFmtId="0" fontId="0" fillId="0" borderId="0" xfId="0">
      <alignment/>
    </xf>
    <xf numFmtId="0" fontId="23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9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vertical="top"/>
      <protection locked="0"/>
    </xf>
    <xf numFmtId="0" fontId="24" fillId="19" borderId="0" xfId="0" applyFont="1" applyFill="1" applyAlignment="1">
      <alignment horizontal="center" vertical="center"/>
    </xf>
    <xf numFmtId="0" fontId="25" fillId="19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24" borderId="47" xfId="0" applyFill="1" applyBorder="1" applyAlignment="1" applyProtection="1">
      <alignment vertical="top"/>
      <protection locked="0"/>
    </xf>
    <xf numFmtId="0" fontId="0" fillId="24" borderId="15" xfId="0" applyFill="1" applyBorder="1" applyAlignment="1" applyProtection="1">
      <alignment vertical="top"/>
      <protection locked="0"/>
    </xf>
    <xf numFmtId="0" fontId="16" fillId="28" borderId="0" xfId="15" applyFont="1" applyFill="1">
      <alignment/>
      <protection/>
    </xf>
    <xf numFmtId="0" fontId="4" fillId="28" borderId="0" xfId="15" applyFill="1">
      <alignment/>
      <protection/>
    </xf>
    <xf numFmtId="0" fontId="12" fillId="2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28" borderId="0" xfId="0" applyFont="1" applyFill="1">
      <alignment/>
    </xf>
    <xf numFmtId="0" fontId="0" fillId="28" borderId="0" xfId="0" applyFill="1">
      <alignment/>
    </xf>
    <xf numFmtId="0" fontId="0" fillId="28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8" borderId="0" xfId="0" applyFont="1" applyFill="1" applyAlignment="1">
      <alignment horizontal="left" vertical="center"/>
    </xf>
    <xf numFmtId="0" fontId="0" fillId="0" borderId="48" xfId="0" applyBorder="1" applyAlignment="1">
      <alignment vertical="center"/>
    </xf>
    <xf numFmtId="3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8" fillId="28" borderId="49" xfId="0" applyFont="1" applyFill="1" applyBorder="1">
      <alignment/>
    </xf>
    <xf numFmtId="0" fontId="0" fillId="0" borderId="49" xfId="0" applyBorder="1">
      <alignment/>
    </xf>
    <xf numFmtId="0" fontId="12" fillId="28" borderId="49" xfId="0" applyFont="1" applyFill="1" applyBorder="1" applyAlignment="1">
      <alignment horizontal="right"/>
    </xf>
    <xf numFmtId="0" fontId="0" fillId="17" borderId="37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8" fillId="28" borderId="21" xfId="0" applyFont="1" applyFill="1" applyBorder="1">
      <alignment/>
    </xf>
    <xf numFmtId="0" fontId="0" fillId="28" borderId="21" xfId="0" applyFill="1" applyBorder="1">
      <alignment/>
    </xf>
    <xf numFmtId="0" fontId="4" fillId="17" borderId="37" xfId="0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horizontal="left" vertical="center"/>
      <protection locked="0"/>
    </xf>
    <xf numFmtId="0" fontId="0" fillId="19" borderId="22" xfId="0" applyFill="1" applyBorder="1" applyAlignment="1" applyProtection="1">
      <alignment horizontal="left" vertical="center"/>
      <protection locked="0"/>
    </xf>
    <xf numFmtId="0" fontId="8" fillId="28" borderId="40" xfId="0" applyFont="1" applyFill="1" applyBorder="1">
      <alignment/>
    </xf>
    <xf numFmtId="0" fontId="0" fillId="28" borderId="40" xfId="0" applyFill="1" applyBorder="1">
      <alignment/>
    </xf>
    <xf numFmtId="3" fontId="0" fillId="19" borderId="21" xfId="0" applyNumberFormat="1" applyFill="1" applyBorder="1" applyAlignment="1" applyProtection="1">
      <alignment vertical="center"/>
      <protection locked="0"/>
    </xf>
    <xf numFmtId="3" fontId="0" fillId="19" borderId="22" xfId="0" applyNumberFormat="1" applyFill="1" applyBorder="1" applyAlignment="1" applyProtection="1">
      <alignment vertical="center"/>
      <protection locked="0"/>
    </xf>
    <xf numFmtId="0" fontId="8" fillId="28" borderId="0" xfId="0" applyFont="1" applyFill="1">
      <alignment/>
    </xf>
    <xf numFmtId="0" fontId="12" fillId="29" borderId="0" xfId="0" applyFont="1" applyFill="1" applyAlignment="1">
      <alignment horizontal="right"/>
    </xf>
    <xf numFmtId="0" fontId="0" fillId="29" borderId="0" xfId="0" applyFill="1">
      <alignment/>
    </xf>
    <xf numFmtId="0" fontId="8" fillId="28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8" fillId="28" borderId="49" xfId="0" applyFont="1" applyFill="1" applyBorder="1" applyAlignment="1">
      <alignment horizontal="left"/>
    </xf>
    <xf numFmtId="0" fontId="0" fillId="0" borderId="21" xfId="0" applyBorder="1">
      <alignment/>
    </xf>
    <xf numFmtId="0" fontId="4" fillId="28" borderId="40" xfId="0" applyFont="1" applyFill="1" applyBorder="1">
      <alignment/>
    </xf>
    <xf numFmtId="0" fontId="12" fillId="28" borderId="49" xfId="0" applyFont="1" applyFill="1" applyBorder="1">
      <alignment/>
    </xf>
    <xf numFmtId="0" fontId="12" fillId="0" borderId="49" xfId="0" applyFont="1" applyBorder="1">
      <alignment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19" borderId="37" xfId="0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left"/>
    </xf>
    <xf numFmtId="0" fontId="29" fillId="28" borderId="0" xfId="0" applyFont="1" applyFill="1">
      <alignment/>
    </xf>
    <xf numFmtId="0" fontId="30" fillId="28" borderId="0" xfId="0" applyFont="1" applyFill="1">
      <alignment/>
    </xf>
    <xf numFmtId="0" fontId="0" fillId="28" borderId="49" xfId="0" applyFill="1" applyBorder="1">
      <alignment/>
    </xf>
    <xf numFmtId="0" fontId="5" fillId="17" borderId="37" xfId="0" applyFont="1" applyFill="1" applyBorder="1" applyAlignment="1" applyProtection="1">
      <alignment horizontal="left" vertical="center"/>
      <protection locked="0"/>
    </xf>
    <xf numFmtId="0" fontId="3" fillId="19" borderId="21" xfId="0" applyFont="1" applyFill="1" applyBorder="1" applyAlignment="1" applyProtection="1">
      <alignment vertical="center"/>
      <protection locked="0"/>
    </xf>
    <xf numFmtId="0" fontId="3" fillId="19" borderId="22" xfId="0" applyFont="1" applyFill="1" applyBorder="1" applyAlignment="1" applyProtection="1">
      <alignment vertical="center"/>
      <protection locked="0"/>
    </xf>
    <xf numFmtId="0" fontId="8" fillId="28" borderId="21" xfId="0" applyFont="1" applyFill="1" applyBorder="1" applyAlignment="1">
      <alignment horizontal="left"/>
    </xf>
    <xf numFmtId="0" fontId="8" fillId="28" borderId="40" xfId="0" applyFont="1" applyFill="1" applyBorder="1" applyAlignment="1">
      <alignment horizontal="left"/>
    </xf>
    <xf numFmtId="49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vertical="center"/>
      <protection locked="0"/>
    </xf>
    <xf numFmtId="0" fontId="0" fillId="19" borderId="22" xfId="0" applyFill="1" applyBorder="1" applyAlignment="1" applyProtection="1">
      <alignment vertical="center"/>
      <protection locked="0"/>
    </xf>
    <xf numFmtId="49" fontId="0" fillId="19" borderId="50" xfId="0" applyNumberFormat="1" applyFill="1" applyBorder="1" applyAlignment="1" applyProtection="1">
      <alignment vertical="center"/>
      <protection locked="0"/>
    </xf>
    <xf numFmtId="49" fontId="0" fillId="19" borderId="22" xfId="0" applyNumberFormat="1" applyFill="1" applyBorder="1" applyAlignment="1" applyProtection="1">
      <alignment vertical="center"/>
      <protection locked="0"/>
    </xf>
    <xf numFmtId="0" fontId="15" fillId="28" borderId="0" xfId="0" applyFont="1" applyFill="1" applyAlignment="1">
      <alignment horizontal="center" vertical="center"/>
    </xf>
    <xf numFmtId="0" fontId="28" fillId="29" borderId="0" xfId="0" applyFont="1" applyFill="1" applyAlignment="1">
      <alignment horizontal="center" vertical="center"/>
    </xf>
    <xf numFmtId="0" fontId="7" fillId="28" borderId="0" xfId="0" applyFont="1" applyFill="1" applyAlignment="1">
      <alignment horizontal="right" vertical="center"/>
    </xf>
    <xf numFmtId="0" fontId="17" fillId="28" borderId="0" xfId="0" applyFont="1" applyFill="1" applyAlignment="1">
      <alignment horizontal="right" vertical="center"/>
    </xf>
    <xf numFmtId="0" fontId="17" fillId="28" borderId="48" xfId="0" applyFont="1" applyFill="1" applyBorder="1" applyAlignment="1">
      <alignment horizontal="right" vertical="center"/>
    </xf>
    <xf numFmtId="0" fontId="4" fillId="28" borderId="38" xfId="0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20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/>
    </xf>
    <xf numFmtId="0" fontId="0" fillId="31" borderId="0" xfId="0" applyFill="1">
      <alignment/>
    </xf>
    <xf numFmtId="0" fontId="4" fillId="17" borderId="37" xfId="0" applyFont="1" applyFill="1" applyBorder="1" applyAlignment="1" applyProtection="1">
      <alignment vertical="center"/>
      <protection locked="0"/>
    </xf>
    <xf numFmtId="0" fontId="8" fillId="31" borderId="51" xfId="0" applyFont="1" applyFill="1" applyBorder="1" applyAlignment="1">
      <alignment horizontal="center"/>
    </xf>
    <xf numFmtId="0" fontId="0" fillId="0" borderId="52" xfId="0" applyBorder="1">
      <alignment/>
    </xf>
    <xf numFmtId="0" fontId="0" fillId="0" borderId="53" xfId="0" applyBorder="1">
      <alignment/>
    </xf>
    <xf numFmtId="0" fontId="0" fillId="0" borderId="54" xfId="0" applyBorder="1">
      <alignment/>
    </xf>
    <xf numFmtId="0" fontId="0" fillId="0" borderId="55" xfId="0" applyBorder="1">
      <alignment/>
    </xf>
    <xf numFmtId="0" fontId="0" fillId="0" borderId="56" xfId="0" applyBorder="1">
      <alignment/>
    </xf>
    <xf numFmtId="0" fontId="0" fillId="0" borderId="57" xfId="0" applyBorder="1">
      <alignment/>
    </xf>
    <xf numFmtId="0" fontId="0" fillId="0" borderId="58" xfId="0" applyBorder="1">
      <alignment/>
    </xf>
    <xf numFmtId="0" fontId="0" fillId="28" borderId="52" xfId="0" applyFill="1" applyBorder="1">
      <alignment/>
    </xf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28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17" borderId="37" xfId="0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49" fontId="0" fillId="19" borderId="21" xfId="0" applyNumberFormat="1" applyFill="1" applyBorder="1" applyAlignment="1" applyProtection="1">
      <alignment horizontal="left" vertical="center"/>
      <protection locked="0"/>
    </xf>
    <xf numFmtId="49" fontId="0" fillId="19" borderId="22" xfId="0" applyNumberFormat="1" applyFill="1" applyBorder="1" applyAlignment="1" applyProtection="1">
      <alignment horizontal="left" vertical="center"/>
      <protection locked="0"/>
    </xf>
    <xf numFmtId="0" fontId="8" fillId="2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29" borderId="49" xfId="0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 wrapText="1"/>
    </xf>
    <xf numFmtId="3" fontId="8" fillId="28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29" borderId="59" xfId="0" applyFont="1" applyFill="1" applyBorder="1">
      <alignment/>
    </xf>
    <xf numFmtId="0" fontId="10" fillId="29" borderId="40" xfId="0" applyFont="1" applyFill="1" applyBorder="1" applyAlignment="1">
      <alignment horizontal="right" vertical="center"/>
    </xf>
    <xf numFmtId="0" fontId="0" fillId="29" borderId="40" xfId="0" applyFill="1" applyBorder="1" applyAlignment="1">
      <alignment vertical="center"/>
    </xf>
    <xf numFmtId="0" fontId="0" fillId="29" borderId="60" xfId="0" applyFill="1" applyBorder="1" applyAlignment="1">
      <alignment vertical="center"/>
    </xf>
    <xf numFmtId="0" fontId="5" fillId="32" borderId="36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3" fillId="28" borderId="62" xfId="0" applyFont="1" applyFill="1" applyBorder="1" applyAlignment="1">
      <alignment horizontal="center" vertical="center"/>
    </xf>
    <xf numFmtId="0" fontId="0" fillId="28" borderId="40" xfId="0" applyFill="1" applyBorder="1" applyAlignment="1">
      <alignment vertical="center"/>
    </xf>
    <xf numFmtId="0" fontId="0" fillId="28" borderId="63" xfId="0" applyFill="1" applyBorder="1" applyAlignment="1">
      <alignment vertical="center"/>
    </xf>
    <xf numFmtId="0" fontId="4" fillId="19" borderId="39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64" xfId="0" applyBorder="1" applyAlignment="1">
      <alignment vertical="center"/>
    </xf>
    <xf numFmtId="49" fontId="4" fillId="19" borderId="39" xfId="0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10" fillId="29" borderId="59" xfId="0" applyFont="1" applyFill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65" xfId="0" applyBorder="1" applyAlignment="1">
      <alignment vertical="center"/>
    </xf>
    <xf numFmtId="0" fontId="27" fillId="29" borderId="66" xfId="0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7" xfId="0" applyBorder="1" applyAlignment="1">
      <alignment vertical="center"/>
    </xf>
    <xf numFmtId="0" fontId="4" fillId="32" borderId="35" xfId="0" applyFont="1" applyFill="1" applyBorder="1" applyAlignment="1" applyProtection="1">
      <alignment vertical="center"/>
      <protection locked="0"/>
    </xf>
    <xf numFmtId="0" fontId="0" fillId="32" borderId="12" xfId="0" applyFill="1" applyBorder="1" applyAlignment="1" applyProtection="1">
      <alignment vertical="center"/>
      <protection locked="0"/>
    </xf>
    <xf numFmtId="0" fontId="0" fillId="32" borderId="68" xfId="0" applyFill="1" applyBorder="1" applyAlignment="1" applyProtection="1">
      <alignment vertical="center"/>
      <protection locked="0"/>
    </xf>
    <xf numFmtId="0" fontId="4" fillId="29" borderId="66" xfId="0" applyFont="1" applyFill="1" applyBorder="1">
      <alignment/>
    </xf>
    <xf numFmtId="0" fontId="0" fillId="29" borderId="52" xfId="0" applyFill="1" applyBorder="1">
      <alignment/>
    </xf>
    <xf numFmtId="3" fontId="4" fillId="28" borderId="69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0" fillId="29" borderId="0" xfId="0" applyFont="1" applyFill="1" applyAlignment="1">
      <alignment vertical="center"/>
    </xf>
    <xf numFmtId="0" fontId="0" fillId="0" borderId="55" xfId="0" applyBorder="1" applyAlignment="1">
      <alignment vertical="center"/>
    </xf>
    <xf numFmtId="3" fontId="4" fillId="28" borderId="52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29" borderId="54" xfId="0" applyFont="1" applyFill="1" applyBorder="1" applyAlignment="1">
      <alignment horizontal="right" vertical="center"/>
    </xf>
    <xf numFmtId="0" fontId="11" fillId="29" borderId="0" xfId="0" applyFont="1" applyFill="1" applyAlignment="1">
      <alignment horizontal="right" vertical="center"/>
    </xf>
    <xf numFmtId="3" fontId="4" fillId="19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68" xfId="0" applyNumberFormat="1" applyBorder="1" applyAlignment="1" applyProtection="1">
      <alignment horizontal="center" vertical="center"/>
      <protection locked="0"/>
    </xf>
    <xf numFmtId="3" fontId="4" fillId="28" borderId="0" xfId="0" applyNumberFormat="1" applyFont="1" applyFill="1" applyAlignment="1">
      <alignment horizontal="center" vertical="center"/>
    </xf>
    <xf numFmtId="14" fontId="4" fillId="19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4" fillId="32" borderId="51" xfId="0" applyFont="1" applyFill="1" applyBorder="1" applyProtection="1">
      <alignment/>
      <protection locked="0"/>
    </xf>
    <xf numFmtId="0" fontId="0" fillId="0" borderId="52" xfId="0" applyBorder="1" applyProtection="1">
      <alignment/>
      <protection locked="0"/>
    </xf>
    <xf numFmtId="0" fontId="0" fillId="0" borderId="53" xfId="0" applyBorder="1" applyProtection="1">
      <alignment/>
      <protection locked="0"/>
    </xf>
    <xf numFmtId="0" fontId="0" fillId="0" borderId="56" xfId="0" applyBorder="1" applyProtection="1">
      <alignment/>
      <protection locked="0"/>
    </xf>
    <xf numFmtId="0" fontId="0" fillId="0" borderId="57" xfId="0" applyBorder="1" applyProtection="1">
      <alignment/>
      <protection locked="0"/>
    </xf>
    <xf numFmtId="0" fontId="0" fillId="0" borderId="58" xfId="0" applyBorder="1" applyProtection="1">
      <alignment/>
      <protection locked="0"/>
    </xf>
    <xf numFmtId="0" fontId="10" fillId="29" borderId="57" xfId="0" applyFont="1" applyFill="1" applyBorder="1" applyAlignment="1">
      <alignment horizontal="center"/>
    </xf>
    <xf numFmtId="0" fontId="11" fillId="29" borderId="57" xfId="0" applyFont="1" applyFill="1" applyBorder="1" applyAlignment="1">
      <alignment horizontal="center"/>
    </xf>
    <xf numFmtId="0" fontId="4" fillId="19" borderId="51" xfId="0" applyFont="1" applyFill="1" applyBorder="1" applyProtection="1">
      <alignment/>
      <protection locked="0"/>
    </xf>
    <xf numFmtId="0" fontId="0" fillId="0" borderId="67" xfId="0" applyBorder="1" applyProtection="1">
      <alignment/>
      <protection locked="0"/>
    </xf>
    <xf numFmtId="0" fontId="0" fillId="0" borderId="65" xfId="0" applyBorder="1" applyProtection="1">
      <alignment/>
      <protection locked="0"/>
    </xf>
    <xf numFmtId="0" fontId="12" fillId="28" borderId="40" xfId="0" applyFont="1" applyFill="1" applyBorder="1" applyAlignment="1">
      <alignment horizontal="center" vertical="center"/>
    </xf>
    <xf numFmtId="0" fontId="12" fillId="28" borderId="63" xfId="0" applyFont="1" applyFill="1" applyBorder="1" applyAlignment="1">
      <alignment horizontal="center" vertical="center"/>
    </xf>
    <xf numFmtId="0" fontId="12" fillId="28" borderId="57" xfId="0" applyFont="1" applyFill="1" applyBorder="1" applyAlignment="1">
      <alignment horizontal="center" vertical="center"/>
    </xf>
    <xf numFmtId="0" fontId="12" fillId="28" borderId="65" xfId="0" applyFont="1" applyFill="1" applyBorder="1" applyAlignment="1">
      <alignment horizontal="center" vertical="center"/>
    </xf>
    <xf numFmtId="0" fontId="4" fillId="29" borderId="55" xfId="0" applyFont="1" applyFill="1" applyBorder="1">
      <alignment/>
    </xf>
    <xf numFmtId="0" fontId="0" fillId="29" borderId="55" xfId="0" applyFill="1" applyBorder="1">
      <alignment/>
    </xf>
    <xf numFmtId="0" fontId="5" fillId="29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3" fontId="10" fillId="2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3" fontId="4" fillId="26" borderId="31" xfId="0" applyNumberFormat="1" applyFont="1" applyFill="1" applyBorder="1" applyAlignment="1">
      <alignment horizontal="center" vertical="center"/>
    </xf>
    <xf numFmtId="0" fontId="0" fillId="26" borderId="31" xfId="0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6" fillId="29" borderId="49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horizontal="left" wrapText="1"/>
    </xf>
    <xf numFmtId="3" fontId="10" fillId="28" borderId="11" xfId="0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" fontId="4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3" fontId="4" fillId="28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10" fillId="28" borderId="11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3" fontId="10" fillId="28" borderId="23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4" fillId="26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6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27" fillId="29" borderId="38" xfId="0" applyFont="1" applyFill="1" applyBorder="1" applyAlignment="1">
      <alignment vertical="center"/>
    </xf>
    <xf numFmtId="3" fontId="4" fillId="28" borderId="72" xfId="0" applyNumberFormat="1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" fontId="6" fillId="7" borderId="37" xfId="15" applyNumberFormat="1" applyFont="1" applyFill="1" applyBorder="1" applyAlignment="1">
      <alignment horizontal="center" vertical="center"/>
      <protection/>
    </xf>
    <xf numFmtId="1" fontId="6" fillId="7" borderId="21" xfId="15" applyNumberFormat="1" applyFont="1" applyFill="1" applyBorder="1" applyAlignment="1">
      <alignment horizontal="center" vertical="center"/>
      <protection/>
    </xf>
    <xf numFmtId="1" fontId="6" fillId="7" borderId="22" xfId="15" applyNumberFormat="1" applyFont="1" applyFill="1" applyBorder="1" applyAlignment="1">
      <alignment horizontal="center" vertical="center"/>
      <protection/>
    </xf>
    <xf numFmtId="0" fontId="6" fillId="7" borderId="37" xfId="15" applyFont="1" applyFill="1" applyBorder="1" applyAlignment="1">
      <alignment horizontal="center" vertical="center"/>
      <protection/>
    </xf>
    <xf numFmtId="0" fontId="6" fillId="7" borderId="22" xfId="15" applyFont="1" applyFill="1" applyBorder="1" applyAlignment="1">
      <alignment horizontal="center" vertical="center"/>
      <protection/>
    </xf>
    <xf numFmtId="0" fontId="0" fillId="17" borderId="0" xfId="0" applyFill="1" applyProtection="1">
      <alignment/>
      <protection/>
    </xf>
  </cellXfs>
  <cellStyles count="5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Total" xfId="11"/>
    <cellStyle name="Heading 1" xfId="12" hidden="1"/>
    <cellStyle name="Heading 2" xfId="13" hidden="1"/>
    <cellStyle name="Celkem" xfId="14" hidden="1" builtinId="25"/>
    <cellStyle name="normální 2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Explanatory Text" xfId="42"/>
    <cellStyle name="Good" xfId="43"/>
    <cellStyle name="Heading 3" xfId="44"/>
    <cellStyle name="Heading 4" xfId="45"/>
    <cellStyle name="Check Cell" xfId="46"/>
    <cellStyle name="Input" xfId="47"/>
    <cellStyle name="Linked Cell" xfId="48"/>
    <cellStyle name="Neutral" xfId="49"/>
    <cellStyle name="Note" xfId="50"/>
    <cellStyle name="Output" xfId="51"/>
    <cellStyle name="Title" xfId="52"/>
    <cellStyle name="Warning Text" xfId="53"/>
    <cellStyle name="Normální 3" xfId="54"/>
    <cellStyle name="Currency0 2" xfId="55"/>
    <cellStyle name="Note 2" xfId="56"/>
    <cellStyle name="normální 2 2" xfId="57"/>
    <cellStyle name="Normální 4" xfId="58"/>
  </cellStyles>
  <dxfs count="6"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externalLink" Target="externalLinks/externalLink4.xml" /><Relationship Id="rId14" Type="http://schemas.openxmlformats.org/officeDocument/2006/relationships/externalLink" Target="externalLinks/externalLink3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18" Type="http://schemas.openxmlformats.org/officeDocument/2006/relationships/calcChain" Target="calcChain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542432be-4ed1-4e67-ac62-fa27d69017df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ad5d11d-0b7b-45ed-9d72-7e7f8241481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0"/>
          <a:ext cx="671512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ed8cc5-17e6-4e0f-8605-0caeb7374cf2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0</xdr:colOff>
      <xdr:row>6</xdr:row>
      <xdr:rowOff>0</xdr:rowOff>
    </xdr:from>
    <xdr:ext cx="0" cy="171450"/>
    <xdr:sp>
      <xdr:nvSpPr>
        <xdr:cNvPr id="28" name="TextovéPol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9" name="TextovéPo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0" name="TextovéPo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1" name="TextovéPo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2" name="TextovéPo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3" name="TextovéPo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4" name="TextovéPol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9" name="TextovéPol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0" name="TextovéPol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1" name="TextovéPol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4" name="TextovéPol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7" name="TextovéPol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6" name="TextovéPol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7" name="TextovéPol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8" name="TextovéPol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2" name="TextovéPol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3" name="TextovéPol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6" name="TextovéPol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7" name="TextovéPol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8" name="TextovéPol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9" name="TextovéPol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52" name="TextovéPol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53" name="TextovéPol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5" name="TextovéPo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6" name="TextovéPol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NAHRANI/ROZDELANE/SILDAN21_xml_z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NAHRANI/SILDAN21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HIPSTER/SILDAN22_xml_z_verze_i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PH_XML\DPH14xx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ulka867" displayName="Tabulka867" ref="D19:D20" insertRow="1" totalsRowShown="0" headerRowDxfId="5" dataDxfId="4">
  <autoFilter ref="D19:D20"/>
  <tableColumns count="1">
    <tableColumn id="1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ulka498" displayName="Tabulka498" ref="D7:D8" totalsRowShown="0" headerRowDxfId="2" dataDxfId="1">
  <autoFilter ref="D7:D8"/>
  <tableColumns count="1">
    <tableColumn id="1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F4:T5" tableType="xml" totalsRowShown="0">
  <autoFilter ref="F4:T5"/>
  <tableColumns count="15">
    <tableColumn id="1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uniqueName="spz" name="spz">
      <calculatedColumnFormula>IF('2_str'!B4&lt;&gt;0,'2_str'!B4,"")</calculatedColumnFormula>
      <xmlColumnPr mapId="4" xpath="/Pisemnost/DSLDP3/VetaO/@spz" xmlDataType="string"/>
    </tableColumn>
    <tableColumn id="3" uniqueName="k_drvoz" name="k_drvoz">
      <calculatedColumnFormula>IF('2_str'!C4&lt;&gt;0,'2_str'!C4,"")</calculatedColumnFormula>
      <xmlColumnPr mapId="4" xpath="/Pisemnost/DSLDP3/VetaO/@k_drvoz" xmlDataType="string"/>
    </tableColumn>
    <tableColumn id="4" uniqueName="p_naprav" name="p_naprav">
      <calculatedColumnFormula>IF('2_str'!D4&lt;&gt;0,'2_str'!D4,"")</calculatedColumnFormula>
      <xmlColumnPr mapId="4" xpath="/Pisemnost/DSLDP3/VetaO/@p_naprav" xmlDataType="decimal"/>
    </tableColumn>
    <tableColumn id="5" uniqueName="hmotnost" name="hmotnost">
      <calculatedColumnFormula>IF('2_str'!E4&lt;&gt;0,'2_str'!E4,"")</calculatedColumnFormula>
      <xmlColumnPr mapId="4" xpath="/Pisemnost/DSLDP3/VetaO/@hmotnost" xmlDataType="decimal"/>
    </tableColumn>
    <tableColumn id="6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uniqueName="md_dpovin" name="md_dpovin">
      <calculatedColumnFormula>IF('2_str'!G4&lt;&gt;0,'2_str'!G4,"")</calculatedColumnFormula>
      <xmlColumnPr mapId="4" xpath="/Pisemnost/DSLDP3/VetaO/@md_dpovin" xmlDataType="decimal"/>
    </tableColumn>
    <tableColumn id="8" uniqueName="kc_danbos" name="kc_danbos">
      <calculatedColumnFormula>IF('2_str'!H4&lt;&gt;0,'2_str'!H4,"")</calculatedColumnFormula>
      <xmlColumnPr mapId="4" xpath="/Pisemnost/DSLDP3/VetaO/@kc_danbos" xmlDataType="decimal"/>
    </tableColumn>
    <tableColumn id="9" uniqueName="k_osvoboz" name="kc_osvoboz">
      <calculatedColumnFormula>IF('2_str'!I4&lt;&gt;0,'2_str'!I4,"")</calculatedColumnFormula>
      <xmlColumnPr mapId="4" xpath="/Pisemnost/DSLDP3/VetaO/@k_osvoboz" xmlDataType="string"/>
    </tableColumn>
    <tableColumn id="10" uniqueName="md_osvob" name="md_osvob">
      <calculatedColumnFormula>IF('2_str'!J4&lt;&gt;0,'2_str'!J4,"")</calculatedColumnFormula>
      <xmlColumnPr mapId="4" xpath="/Pisemnost/DSLDP3/VetaO/@md_osvob" xmlDataType="decimal"/>
    </tableColumn>
    <tableColumn id="11" uniqueName="kc_osvob" name="kc_osvob">
      <calculatedColumnFormula>IF('2_str'!K4&lt;&gt;0,'2_str'!K4,"")</calculatedColumnFormula>
      <xmlColumnPr mapId="4" xpath="/Pisemnost/DSLDP3/VetaO/@kc_osvob" xmlDataType="decimal"/>
    </tableColumn>
    <tableColumn id="12" uniqueName="kc_sleva" name="kc_sleva">
      <calculatedColumnFormula>IF('2_str'!L4&lt;&gt;0,'2_str'!L4,"")</calculatedColumnFormula>
      <xmlColumnPr mapId="4" xpath="/Pisemnost/DSLDP3/VetaO/@kc_sleva" xmlDataType="decimal"/>
    </tableColumn>
    <tableColumn id="13" uniqueName="kc_dpovin" name="kc_dpovin">
      <calculatedColumnFormula>IF('2_str'!M4&lt;&gt;0,'2_str'!M4,"")</calculatedColumnFormula>
      <xmlColumnPr mapId="4" xpath="/Pisemnost/DSLDP3/VetaO/@kc_dpovin" xmlDataType="decimal"/>
    </tableColumn>
    <tableColumn id="14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7" connectionId="0">
    <xmlCellPr id="1" uniqueName="c_ufo_cil">
      <xmlPr mapId="4" xpath="/Pisemnost/DSLDP3/VetaD/@c_ufo_cil" xmlDataType="decimal"/>
    </xmlCellPr>
  </singleXmlCell>
  <singleXmlCell id="4" r="B9" connectionId="0">
    <xmlCellPr id="1" uniqueName="dapdsl_forma">
      <xmlPr mapId="4" xpath="/Pisemnost/DSLDP3/VetaD/@dapdsl_forma" xmlDataType="string"/>
    </xmlCellPr>
  </singleXmlCell>
  <singleXmlCell id="6" r="B4" connectionId="0">
    <xmlCellPr id="1" uniqueName="k_uladis">
      <xmlPr mapId="4" xpath="/Pisemnost/DSLDP3/VetaD/@k_uladis" xmlDataType="anyType"/>
    </xmlCellPr>
  </singleXmlCell>
  <singleXmlCell id="7" r="B5" connectionId="0">
    <xmlCellPr id="1" uniqueName="dokument">
      <xmlPr mapId="4" xpath="/Pisemnost/DSLDP3/VetaD/@dokument" xmlDataType="anyType"/>
    </xmlCellPr>
  </singleXmlCell>
  <singleXmlCell id="8" r="B10" connectionId="0">
    <xmlCellPr id="1" uniqueName="poc_pril">
      <xmlPr mapId="4" xpath="/Pisemnost/DSLDP3/VetaD/@poc_pril" xmlDataType="decimal"/>
    </xmlCellPr>
  </singleXmlCell>
  <singleXmlCell id="10" r="B15" connectionId="0">
    <xmlCellPr id="1" uniqueName="d_zjist">
      <xmlPr mapId="4" xpath="/Pisemnost/DSLDP3/VetaD/@d_zjist" xmlDataType="string"/>
    </xmlCellPr>
  </singleXmlCell>
  <singleXmlCell id="11" r="B11" connectionId="0">
    <xmlCellPr id="1" uniqueName="typ_dapdsl">
      <xmlPr mapId="4" xpath="/Pisemnost/DSLDP3/VetaD/@typ_dapdsl" xmlDataType="string"/>
    </xmlCellPr>
  </singleXmlCell>
  <singleXmlCell id="12" r="B16" connectionId="0">
    <xmlCellPr id="1" uniqueName="d_lku">
      <xmlPr mapId="4" xpath="/Pisemnost/DSLDP3/VetaD/@d_lku" xmlDataType="string"/>
    </xmlCellPr>
  </singleXmlCell>
  <singleXmlCell id="13" r="B6" connectionId="0">
    <xmlCellPr id="1" uniqueName="rok">
      <xmlPr mapId="4" xpath="/Pisemnost/DSLDP3/VetaD/@rok" xmlDataType="decimal"/>
    </xmlCellPr>
  </singleXmlCell>
  <singleXmlCell id="14" r="B7" connectionId="0">
    <xmlCellPr id="1" uniqueName="zdobd_od">
      <xmlPr mapId="4" xpath="/Pisemnost/DSLDP3/VetaD/@zdobd_od" xmlDataType="string"/>
    </xmlCellPr>
  </singleXmlCell>
  <singleXmlCell id="15" r="B8" connectionId="0">
    <xmlCellPr id="1" uniqueName="zdobd_do">
      <xmlPr mapId="4" xpath="/Pisemnost/DSLDP3/VetaD/@zdobd_do" xmlDataType="string"/>
    </xmlCellPr>
  </singleXmlCell>
  <singleXmlCell id="16" r="B12" connectionId="0">
    <xmlCellPr id="1" uniqueName="vysldan_po">
      <xmlPr mapId="4" xpath="/Pisemnost/DSLDP3/VetaD/@vysldan_po" xmlDataType="decimal"/>
    </xmlCellPr>
  </singleXmlCell>
  <singleXmlCell id="17" r="B13" connectionId="0">
    <xmlCellPr id="1" uniqueName="kc_poznpopo">
      <xmlPr mapId="4" xpath="/Pisemnost/DSLDP3/VetaD/@kc_poznpopo" xmlDataType="decimal"/>
    </xmlCellPr>
  </singleXmlCell>
  <singleXmlCell id="18" r="B14" connectionId="0">
    <xmlCellPr id="1" uniqueName="kc_rozdil">
      <xmlPr mapId="4" xpath="/Pisemnost/DSLDP3/VetaD/@kc_rozdil" xmlDataType="decimal"/>
    </xmlCellPr>
  </singleXmlCell>
  <singleXmlCell id="19" r="B32" connectionId="0">
    <xmlCellPr id="1" uniqueName="c_orient">
      <xmlPr mapId="4" xpath="/Pisemnost/DSLDP3/VetaP/@c_orient" xmlDataType="string"/>
    </xmlCellPr>
  </singleXmlCell>
  <singleXmlCell id="20" r="B31" connectionId="0">
    <xmlCellPr id="1" uniqueName="c_pop">
      <xmlPr mapId="4" xpath="/Pisemnost/DSLDP3/VetaP/@c_pop" xmlDataType="decimal"/>
    </xmlCellPr>
  </singleXmlCell>
  <singleXmlCell id="21" r="B52" connectionId="0">
    <xmlCellPr id="1" uniqueName="c_pracufo">
      <xmlPr mapId="4" xpath="/Pisemnost/DSLDP3/VetaP/@c_pracufo" xmlDataType="decimal"/>
    </xmlCellPr>
  </singleXmlCell>
  <singleXmlCell id="22" r="B35" connectionId="0">
    <xmlCellPr id="1" uniqueName="c_telef">
      <xmlPr mapId="4" xpath="/Pisemnost/DSLDP3/VetaP/@c_telef" xmlDataType="string"/>
    </xmlCellPr>
  </singleXmlCell>
  <singleXmlCell id="24" r="B21" connectionId="0">
    <xmlCellPr id="1" uniqueName="dic">
      <xmlPr mapId="4" xpath="/Pisemnost/DSLDP3/VetaP/@dic" xmlDataType="string"/>
    </xmlCellPr>
  </singleXmlCell>
  <singleXmlCell id="26" r="B53" connectionId="0">
    <xmlCellPr id="1" uniqueName="id_dats">
      <xmlPr mapId="4" xpath="/Pisemnost/DSLDP3/VetaP/@id_dats" xmlDataType="string"/>
    </xmlCellPr>
  </singleXmlCell>
  <singleXmlCell id="27" r="B25" connectionId="0">
    <xmlCellPr id="1" uniqueName="jmeno">
      <xmlPr mapId="4" xpath="/Pisemnost/DSLDP3/VetaP/@jmeno" xmlDataType="string"/>
    </xmlCellPr>
  </singleXmlCell>
  <singleXmlCell id="28" r="B28" connectionId="0">
    <xmlCellPr id="1" uniqueName="naz_obce">
      <xmlPr mapId="4" xpath="/Pisemnost/DSLDP3/VetaP/@naz_obce" xmlDataType="string"/>
    </xmlCellPr>
  </singleXmlCell>
  <singleXmlCell id="29" r="B37" connectionId="0">
    <xmlCellPr id="1" uniqueName="opr_jmeno">
      <xmlPr mapId="4" xpath="/Pisemnost/DSLDP3/VetaP/@opr_jmeno" xmlDataType="string"/>
    </xmlCellPr>
  </singleXmlCell>
  <singleXmlCell id="30" r="B39" connectionId="0">
    <xmlCellPr id="1" uniqueName="opr_postaveni">
      <xmlPr mapId="4" xpath="/Pisemnost/DSLDP3/VetaP/@opr_postaveni" xmlDataType="string"/>
    </xmlCellPr>
  </singleXmlCell>
  <singleXmlCell id="31" r="B36" connectionId="0">
    <xmlCellPr id="1" uniqueName="opr_prijmeni">
      <xmlPr mapId="4" xpath="/Pisemnost/DSLDP3/VetaP/@opr_prijmeni" xmlDataType="string"/>
    </xmlCellPr>
  </singleXmlCell>
  <singleXmlCell id="32" r="B38" connectionId="0">
    <xmlCellPr id="1" uniqueName="opr_titul">
      <xmlPr mapId="4" xpath="/Pisemnost/DSLDP3/VetaP/@opr_titul" xmlDataType="string"/>
    </xmlCellPr>
  </singleXmlCell>
  <singleXmlCell id="33" r="B24" connectionId="0">
    <xmlCellPr id="1" uniqueName="prijmeni">
      <xmlPr mapId="4" xpath="/Pisemnost/DSLDP3/VetaP/@prijmeni" xmlDataType="string"/>
    </xmlCellPr>
  </singleXmlCell>
  <singleXmlCell id="34" r="B33" connectionId="0">
    <xmlCellPr id="1" uniqueName="psc">
      <xmlPr mapId="4" xpath="/Pisemnost/DSLDP3/VetaP/@psc" xmlDataType="string"/>
    </xmlCellPr>
  </singleXmlCell>
  <singleXmlCell id="35" r="B22" connectionId="0">
    <xmlCellPr id="1" uniqueName="rod_c">
      <xmlPr mapId="4" xpath="/Pisemnost/DSLDP3/VetaP/@rod_c" xmlDataType="string"/>
    </xmlCellPr>
  </singleXmlCell>
  <singleXmlCell id="36" r="B41" connectionId="0">
    <xmlCellPr id="1" uniqueName="sest_jmeno">
      <xmlPr mapId="4" xpath="/Pisemnost/DSLDP3/VetaP/@sest_jmeno" xmlDataType="string"/>
    </xmlCellPr>
  </singleXmlCell>
  <singleXmlCell id="37" r="B40" connectionId="0">
    <xmlCellPr id="1" uniqueName="sest_prijmeni">
      <xmlPr mapId="4" xpath="/Pisemnost/DSLDP3/VetaP/@sest_prijmeni" xmlDataType="string"/>
    </xmlCellPr>
  </singleXmlCell>
  <singleXmlCell id="38" r="B43" connectionId="0">
    <xmlCellPr id="1" uniqueName="sest_telef">
      <xmlPr mapId="4" xpath="/Pisemnost/DSLDP3/VetaP/@sest_telef" xmlDataType="string"/>
    </xmlCellPr>
  </singleXmlCell>
  <singleXmlCell id="39" r="B42" connectionId="0">
    <xmlCellPr id="1" uniqueName="sest_titul">
      <xmlPr mapId="4" xpath="/Pisemnost/DSLDP3/VetaP/@sest_titul" xmlDataType="string"/>
    </xmlCellPr>
  </singleXmlCell>
  <singleXmlCell id="40" r="B34" connectionId="0">
    <xmlCellPr id="1" uniqueName="stat">
      <xmlPr mapId="4" xpath="/Pisemnost/DSLDP3/VetaP/@stat" xmlDataType="string"/>
    </xmlCellPr>
  </singleXmlCell>
  <singleXmlCell id="41" r="B26" connectionId="0">
    <xmlCellPr id="1" uniqueName="titul">
      <xmlPr mapId="4" xpath="/Pisemnost/DSLDP3/VetaP/@titul" xmlDataType="string"/>
    </xmlCellPr>
  </singleXmlCell>
  <singleXmlCell id="42" r="B23" connectionId="0">
    <xmlCellPr id="1" uniqueName="typ_ds">
      <xmlPr mapId="4" xpath="/Pisemnost/DSLDP3/VetaP/@typ_ds" xmlDataType="string"/>
    </xmlCellPr>
  </singleXmlCell>
  <singleXmlCell id="43" r="B30" connectionId="0">
    <xmlCellPr id="1" uniqueName="ulice">
      <xmlPr mapId="4" xpath="/Pisemnost/DSLDP3/VetaP/@ulice" xmlDataType="string"/>
    </xmlCellPr>
  </singleXmlCell>
  <singleXmlCell id="44" r="B49" connectionId="0">
    <xmlCellPr id="1" uniqueName="zast_dat_nar">
      <xmlPr mapId="4" xpath="/Pisemnost/DSLDP3/VetaP/@zast_dat_nar" xmlDataType="string"/>
    </xmlCellPr>
  </singleXmlCell>
  <singleXmlCell id="45" r="B50" connectionId="0">
    <xmlCellPr id="1" uniqueName="zast_ev_cislo">
      <xmlPr mapId="4" xpath="/Pisemnost/DSLDP3/VetaP/@zast_ev_cislo" xmlDataType="string"/>
    </xmlCellPr>
  </singleXmlCell>
  <singleXmlCell id="46" r="B51" connectionId="0">
    <xmlCellPr id="1" uniqueName="zast_ic">
      <xmlPr mapId="4" xpath="/Pisemnost/DSLDP3/VetaP/@zast_ic" xmlDataType="string"/>
    </xmlCellPr>
  </singleXmlCell>
  <singleXmlCell id="47" r="B47" connectionId="0">
    <xmlCellPr id="1" uniqueName="zast_jmeno">
      <xmlPr mapId="4" xpath="/Pisemnost/DSLDP3/VetaP/@zast_jmeno" xmlDataType="string"/>
    </xmlCellPr>
  </singleXmlCell>
  <singleXmlCell id="48" r="B44" connectionId="0">
    <xmlCellPr id="1" uniqueName="zast_kod">
      <xmlPr mapId="4" xpath="/Pisemnost/DSLDP3/VetaP/@zast_kod" xmlDataType="string"/>
    </xmlCellPr>
  </singleXmlCell>
  <singleXmlCell id="49" r="B48" connectionId="0">
    <xmlCellPr id="1" uniqueName="zast_nazev">
      <xmlPr mapId="4" xpath="/Pisemnost/DSLDP3/VetaP/@zast_nazev" xmlDataType="string"/>
    </xmlCellPr>
  </singleXmlCell>
  <singleXmlCell id="50" r="B46" connectionId="0">
    <xmlCellPr id="1" uniqueName="zast_prijmeni">
      <xmlPr mapId="4" xpath="/Pisemnost/DSLDP3/VetaP/@zast_prijmeni" xmlDataType="string"/>
    </xmlCellPr>
  </singleXmlCell>
  <singleXmlCell id="51" r="B45" connectionId="0">
    <xmlCellPr id="1" uniqueName="zast_typ">
      <xmlPr mapId="4" xpath="/Pisemnost/DSLDP3/VetaP/@zast_typ" xmlDataType="string"/>
    </xmlCellPr>
  </singleXmlCell>
  <singleXmlCell id="52" r="B27" connectionId="0">
    <xmlCellPr id="1" uniqueName="zkrobchjm">
      <xmlPr mapId="4" xpath="/Pisemnost/DSLDP3/VetaP/@zkrobchjm" xmlDataType="string"/>
    </xmlCellPr>
  </singleXmlCell>
  <singleXmlCell id="55" r="B54" connectionId="0">
    <xmlCellPr id="1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SingleCells" Target="../tables/tableSingleCells1.xml" /><Relationship Id="rId5" Type="http://schemas.openxmlformats.org/officeDocument/2006/relationships/drawing" Target="../drawings/drawing2.xml" /><Relationship Id="rId6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K99"/>
  <sheetViews>
    <sheetView tabSelected="1" workbookViewId="0" topLeftCell="A1">
      <selection pane="topLeft" activeCell="A13" sqref="A13:K13"/>
    </sheetView>
  </sheetViews>
  <sheetFormatPr defaultColWidth="8.85428571428571" defaultRowHeight="12.75"/>
  <cols>
    <col min="12" max="30" width="8.85714285714286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2.7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2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2.7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2.7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.75">
      <c r="A8" s="219" t="s">
        <v>1874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ht="12.7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12.75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2.75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ht="12.75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1" ht="30">
      <c r="A13" s="221" t="s">
        <v>15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11" ht="18">
      <c r="A14" s="222" t="s">
        <v>2032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 ht="18">
      <c r="A15" s="222" t="s">
        <v>2041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 ht="12.75">
      <c r="A16" s="223" t="s">
        <v>2033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 ht="36" customHeight="1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pans="1:11" ht="36" customHeight="1">
      <c r="A18" s="218" t="s">
        <v>2034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8" customHeight="1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1" ht="36" customHeight="1">
      <c r="A20" s="213" t="s">
        <v>2035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</row>
    <row r="21" spans="1:11" ht="18" customHeight="1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spans="1:11" s="2" customFormat="1" ht="18" customHeight="1">
      <c r="A22" s="213" t="s">
        <v>1875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</row>
    <row r="23" spans="1:11" s="2" customFormat="1" ht="18" customHeight="1">
      <c r="A23" s="216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 s="2" customFormat="1" ht="18" customHeight="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</row>
    <row r="25" spans="1:11" s="2" customFormat="1" ht="18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 s="2" customFormat="1" ht="18" customHeight="1">
      <c r="A26" s="213" t="s">
        <v>17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pans="1:11" s="2" customFormat="1" ht="18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pans="1:11" s="2" customFormat="1" ht="30" customHeight="1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</row>
    <row r="29" spans="1:11" s="2" customFormat="1" ht="30" customHeight="1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</row>
    <row r="30" spans="1:11" s="2" customFormat="1" ht="30" customHeight="1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</row>
    <row r="31" spans="1:11" s="2" customFormat="1" ht="30" customHeight="1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spans="1:11" s="2" customFormat="1" ht="30" customHeight="1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</row>
    <row r="33" spans="1:11" s="2" customFormat="1" ht="30" customHeight="1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</row>
    <row r="34" spans="1:11" s="2" customFormat="1" ht="30" customHeight="1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s="2" customFormat="1" ht="30" customHeight="1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1" s="2" customFormat="1" ht="30" customHeight="1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1" s="2" customFormat="1" ht="30" customHeight="1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</row>
    <row r="38" spans="1:11" s="2" customFormat="1" ht="30" customHeight="1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pans="1:1" s="2" customFormat="1" ht="12.75">
      <c r="A93" s="63">
        <v>1</v>
      </c>
    </row>
    <row r="94" spans="1:1" s="2" customFormat="1" ht="12.75">
      <c r="A94" s="2" t="s">
        <v>2036</v>
      </c>
    </row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3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</sheetData>
  <sheetProtection algorithmName="SHA-512" hashValue="W9grmv6ZaiV79FcbbdnB6CZbIeRLBstJIsNt5U1UoKl5pksX6CeH0jo1H0LaJH/jk3q3LTJcOCyGlc6bZDeZ1g==" saltValue="lxdORJq5TsHNhb/kT/8BrQ==" spinCount="100000" sheet="1" objects="1" scenarios="1"/>
  <mergeCells count="23">
    <mergeCell ref="A18:K18"/>
    <mergeCell ref="A8:K12"/>
    <mergeCell ref="A13:K13"/>
    <mergeCell ref="A14:K14"/>
    <mergeCell ref="A15:K15"/>
    <mergeCell ref="A16:K17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6" sqref="B6"/>
    </sheetView>
  </sheetViews>
  <sheetFormatPr defaultColWidth="8.85428571428571" defaultRowHeight="12.75"/>
  <cols>
    <col min="1" max="1" width="28.1428571428571" style="3" customWidth="1"/>
    <col min="2" max="2" width="65.7142857142857" style="3" customWidth="1"/>
    <col min="3" max="3" width="3" style="3" customWidth="1"/>
    <col min="4" max="4" width="65.7142857142857" style="3" customWidth="1"/>
    <col min="5" max="5" width="28.2857142857143" style="3" customWidth="1"/>
    <col min="6" max="37" width="9.14285714285714" style="47"/>
  </cols>
  <sheetData>
    <row r="1" spans="1:37" s="15" customFormat="1" ht="18">
      <c r="A1" s="228" t="s">
        <v>18</v>
      </c>
      <c r="B1" s="229"/>
      <c r="C1" s="229"/>
      <c r="D1" s="229"/>
      <c r="E1" s="22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7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8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8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30" t="s">
        <v>29</v>
      </c>
      <c r="C12" s="231"/>
      <c r="D12" s="232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3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3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34" t="s">
        <v>54</v>
      </c>
      <c r="B37" s="229"/>
      <c r="C37" s="229"/>
      <c r="D37" s="229"/>
      <c r="E37" s="2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0"/>
      <c r="B38" s="41" t="s">
        <v>57</v>
      </c>
      <c r="C38" s="10"/>
      <c r="D38" s="235" t="s">
        <v>56</v>
      </c>
      <c r="E38" s="23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25" t="s">
        <v>14</v>
      </c>
      <c r="B41" s="225"/>
      <c r="C41" s="225"/>
      <c r="D41" s="225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47" customFormat="1" ht="12.75">
      <c r="A43" s="48"/>
    </row>
    <row r="44" spans="1:5" s="47" customFormat="1" ht="12.75">
      <c r="A44" s="226"/>
      <c r="B44" s="227"/>
      <c r="C44" s="227"/>
      <c r="D44" s="227"/>
      <c r="E44" s="227"/>
    </row>
    <row r="45" s="47" customFormat="1" ht="12.75"/>
    <row r="46" s="47" customFormat="1" ht="12.75"/>
    <row r="47" s="47" customFormat="1" ht="12.75"/>
    <row r="48" s="47" customFormat="1" ht="12.75"/>
    <row r="49" s="47" customFormat="1" ht="12.75"/>
    <row r="50" s="47" customFormat="1" ht="12.75"/>
    <row r="51" s="47" customFormat="1" ht="12.75"/>
    <row r="52" s="47" customFormat="1" ht="12.75"/>
    <row r="53" spans="1:1" s="47" customFormat="1" ht="12.75">
      <c r="A53" s="48"/>
    </row>
    <row r="54" s="47" customFormat="1" ht="12.75"/>
    <row r="55" s="47" customFormat="1" ht="12.75"/>
    <row r="56" s="47" customFormat="1" ht="12.75"/>
    <row r="57" s="47" customFormat="1" ht="12.75"/>
    <row r="58" s="47" customFormat="1" ht="12.75"/>
    <row r="59" s="47" customFormat="1" ht="12.75"/>
    <row r="60" s="47" customFormat="1" ht="12.75"/>
    <row r="61" s="47" customFormat="1" ht="12.75"/>
    <row r="62" s="47" customFormat="1" ht="12.75"/>
    <row r="63" s="47" customFormat="1" ht="12.75"/>
    <row r="64" s="47" customFormat="1" ht="12.75"/>
    <row r="65" s="47" customFormat="1" ht="12.75"/>
    <row r="66" s="47" customFormat="1" ht="12.75"/>
    <row r="67" s="47" customFormat="1" ht="12.75"/>
    <row r="68" s="47" customFormat="1" ht="12.75"/>
    <row r="69" s="47" customFormat="1" ht="12.75"/>
    <row r="70" s="47" customFormat="1" ht="12.75"/>
    <row r="71" s="47" customFormat="1" ht="12.75"/>
    <row r="72" s="47" customFormat="1" ht="12.75"/>
    <row r="73" s="47" customFormat="1" ht="12.75"/>
    <row r="74" s="47" customFormat="1" ht="12.75"/>
    <row r="75" s="47" customFormat="1" ht="12.75"/>
    <row r="76" s="47" customFormat="1" ht="12.75"/>
    <row r="77" s="47" customFormat="1" ht="12.75"/>
    <row r="78" s="47" customFormat="1" ht="12.75"/>
    <row r="79" s="47" customFormat="1" ht="12.75"/>
    <row r="80" s="47" customFormat="1" ht="12.75"/>
    <row r="81" s="47" customFormat="1" ht="12.75"/>
    <row r="82" s="47" customFormat="1" ht="12.75"/>
    <row r="83" s="47" customFormat="1" ht="12.75"/>
    <row r="84" s="47" customFormat="1" ht="12.75"/>
    <row r="85" s="47" customFormat="1" ht="12.75"/>
    <row r="86" s="47" customFormat="1" ht="12.75"/>
    <row r="87" s="47" customFormat="1" ht="12.75"/>
    <row r="88" s="47" customFormat="1" ht="12.75"/>
    <row r="89" s="47" customFormat="1" ht="12.75"/>
    <row r="90" s="47" customFormat="1" ht="12.75"/>
    <row r="91" s="47" customFormat="1" ht="12.75"/>
    <row r="92" s="47" customFormat="1" ht="12.75"/>
    <row r="93" s="47" customFormat="1" ht="12.75"/>
    <row r="94" s="47" customFormat="1" ht="12.75"/>
    <row r="95" s="47" customFormat="1" ht="12.75"/>
    <row r="96" s="47" customFormat="1" ht="12.75"/>
    <row r="97" s="47" customFormat="1" ht="12.75"/>
    <row r="98" s="47" customFormat="1" ht="12.75"/>
    <row r="99" s="47" customFormat="1" ht="12.75"/>
    <row r="100" s="47" customFormat="1" ht="12.75"/>
    <row r="101" s="47" customFormat="1" ht="12.75"/>
    <row r="102" s="47" customFormat="1" ht="12.75"/>
    <row r="103" s="47" customFormat="1" ht="12.75"/>
    <row r="104" s="47" customFormat="1" ht="12.75"/>
    <row r="105" s="47" customFormat="1" ht="12.75"/>
    <row r="106" s="47" customFormat="1" ht="12.75"/>
    <row r="107" s="47" customFormat="1" ht="12.75"/>
    <row r="108" s="47" customFormat="1" ht="12.75"/>
    <row r="109" s="47" customFormat="1" ht="12.75"/>
    <row r="110" s="47" customFormat="1" ht="12.75"/>
    <row r="111" s="47" customFormat="1" ht="12.75"/>
    <row r="112" s="47" customFormat="1" ht="12.75"/>
    <row r="113" s="47" customFormat="1" ht="12.75"/>
    <row r="114" s="47" customFormat="1" ht="12.75"/>
    <row r="115" s="47" customFormat="1" ht="12.75"/>
    <row r="116" s="47" customFormat="1" ht="12.75"/>
    <row r="117" s="47" customFormat="1" ht="12.75"/>
    <row r="118" s="47" customFormat="1" ht="12.75"/>
    <row r="119" s="47" customFormat="1" ht="12.75"/>
    <row r="120" s="47" customFormat="1" ht="12.75"/>
    <row r="121" s="47" customFormat="1" ht="12.75"/>
    <row r="122" s="47" customFormat="1" ht="12.75"/>
    <row r="123" s="47" customFormat="1" ht="12.75"/>
    <row r="124" s="47" customFormat="1" ht="12.75"/>
    <row r="125" s="47" customFormat="1" ht="12.75"/>
    <row r="126" s="47" customFormat="1" ht="12.75"/>
    <row r="127" s="47" customFormat="1" ht="12.75"/>
    <row r="128" s="47" customFormat="1" ht="12.75"/>
    <row r="129" s="47" customFormat="1" ht="12.75"/>
    <row r="130" s="47" customFormat="1" ht="12.75"/>
    <row r="131" s="47" customFormat="1" ht="12.75"/>
    <row r="132" s="47" customFormat="1" ht="12.75"/>
    <row r="133" s="47" customFormat="1" ht="12.75"/>
    <row r="134" s="47" customFormat="1" ht="12.75"/>
    <row r="135" s="47" customFormat="1" ht="12.75"/>
    <row r="136" s="47" customFormat="1" ht="12.75"/>
    <row r="137" s="47" customFormat="1" ht="12.75"/>
    <row r="138" s="47" customFormat="1" ht="12.75"/>
    <row r="139" s="47" customFormat="1" ht="12.75"/>
    <row r="140" s="47" customFormat="1" ht="12.75"/>
    <row r="141" s="47" customFormat="1" ht="12.75"/>
    <row r="142" s="47" customFormat="1" ht="12.75"/>
    <row r="143" s="47" customFormat="1" ht="12.75"/>
    <row r="144" s="47" customFormat="1" ht="12.75"/>
    <row r="145" s="47" customFormat="1" ht="12.75"/>
    <row r="146" s="47" customFormat="1" ht="12.75"/>
    <row r="147" s="47" customFormat="1" ht="12.75"/>
    <row r="148" s="47" customFormat="1" ht="12.75"/>
    <row r="149" s="47" customFormat="1" ht="12.75"/>
    <row r="150" s="47" customFormat="1" ht="12.75"/>
    <row r="151" s="47" customFormat="1" ht="12.75"/>
    <row r="152" s="47" customFormat="1" ht="12.75"/>
    <row r="153" s="47" customFormat="1" ht="12.75"/>
    <row r="154" s="47" customFormat="1" ht="12.75"/>
    <row r="155" s="47" customFormat="1" ht="12.75"/>
    <row r="156" s="47" customFormat="1" ht="12.75"/>
    <row r="157" s="47" customFormat="1" ht="12.75"/>
    <row r="158" s="47" customFormat="1" ht="12.75"/>
    <row r="159" s="47" customFormat="1" ht="12.75"/>
    <row r="160" s="47" customFormat="1" ht="12.75"/>
    <row r="161" s="47" customFormat="1" ht="12.75"/>
    <row r="162" s="47" customFormat="1" ht="12.75"/>
    <row r="163" s="47" customFormat="1" ht="12.75"/>
    <row r="164" s="47" customFormat="1" ht="12.75"/>
    <row r="165" s="47" customFormat="1" ht="12.75"/>
    <row r="166" s="47" customFormat="1" ht="12.75"/>
    <row r="167" s="47" customFormat="1" ht="12.75"/>
    <row r="168" s="47" customFormat="1" ht="12.75"/>
    <row r="169" s="47" customFormat="1" ht="12.75"/>
    <row r="170" s="47" customFormat="1" ht="12.75"/>
    <row r="171" s="47" customFormat="1" ht="12.75"/>
    <row r="172" s="47" customFormat="1" ht="12.75"/>
    <row r="173" s="47" customFormat="1" ht="12.75"/>
    <row r="174" s="47" customFormat="1" ht="12.75"/>
    <row r="175" s="47" customFormat="1" ht="12.75"/>
    <row r="176" s="47" customFormat="1" ht="12.75"/>
    <row r="177" s="47" customFormat="1" ht="12.75"/>
    <row r="178" s="47" customFormat="1" ht="12.75"/>
    <row r="179" s="47" customFormat="1" ht="12.75"/>
    <row r="180" s="47" customFormat="1" ht="12.75"/>
    <row r="181" s="47" customFormat="1" ht="12.75"/>
    <row r="182" s="47" customFormat="1" ht="12.75"/>
    <row r="183" s="47" customFormat="1" ht="12.75"/>
    <row r="184" s="47" customFormat="1" ht="12.75"/>
    <row r="185" s="47" customFormat="1" ht="12.75"/>
    <row r="186" s="47" customFormat="1" ht="12.75"/>
    <row r="187" s="47" customFormat="1" ht="12.75"/>
    <row r="188" s="47" customFormat="1" ht="12.75"/>
    <row r="189" s="47" customFormat="1" ht="12.75"/>
    <row r="190" s="47" customFormat="1" ht="12.75"/>
    <row r="191" s="47" customFormat="1" ht="12.75"/>
    <row r="192" s="47" customFormat="1" ht="12.75"/>
    <row r="193" s="47" customFormat="1" ht="12.75"/>
    <row r="194" s="47" customFormat="1" ht="12.75"/>
    <row r="195" s="47" customFormat="1" ht="12.75"/>
    <row r="196" s="47" customFormat="1" ht="12.75"/>
    <row r="197" s="47" customFormat="1" ht="12.75"/>
    <row r="198" s="47" customFormat="1" ht="12.75"/>
    <row r="199" s="47" customFormat="1" ht="12.75"/>
    <row r="200" s="47" customFormat="1" ht="12.75"/>
    <row r="201" s="47" customFormat="1" ht="12.75"/>
    <row r="202" s="47" customFormat="1" ht="12.75"/>
    <row r="203" s="47" customFormat="1" ht="12.75"/>
    <row r="204" s="47" customFormat="1" ht="12.75"/>
    <row r="205" s="47" customFormat="1" ht="12.75"/>
    <row r="206" s="47" customFormat="1" ht="12.75"/>
    <row r="207" s="47" customFormat="1" ht="12.75"/>
    <row r="208" s="47" customFormat="1" ht="12.75"/>
    <row r="209" s="47" customFormat="1" ht="12.75"/>
    <row r="210" s="47" customFormat="1" ht="12.75"/>
    <row r="211" s="47" customFormat="1" ht="12.75"/>
    <row r="212" s="47" customFormat="1" ht="12.75"/>
    <row r="213" s="47" customFormat="1" ht="12.75"/>
    <row r="214" s="47" customFormat="1" ht="12.75"/>
    <row r="215" s="47" customFormat="1" ht="12.75"/>
    <row r="216" s="47" customFormat="1" ht="12.75"/>
    <row r="217" s="47" customFormat="1" ht="12.75"/>
  </sheetData>
  <sheetProtection algorithmName="SHA-512" hashValue="cdoFMdOWDgFL6/ZDxJHqSSiiN4qzKGzkqV1dNEo6Ezstw/2taTs490qgRtW5/UYXTG5PpxNA9ky/3dTFEqD4ww==" saltValue="UXDcuJ7Lzwb2OgzHV1oG2w==" spinCount="100000" sheet="1" objects="1" scenarios="1"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dataValidations count="3">
    <dataValidation type="list" allowBlank="1" showInputMessage="1" showErrorMessage="1" errorTitle="Tento finanční úřad neexistuje" error="Vyberte finanční úřad z rozbalovacího seznamu." sqref="B13">
      <formula1>fin_ur</formula1>
    </dataValidation>
    <dataValidation type="list" allowBlank="1" showInputMessage="1" sqref="B14">
      <formula1>validation_list2</formula1>
    </dataValidation>
    <dataValidation type="list" allowBlank="1" showInputMessage="1" showErrorMessage="1" sqref="B20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B20"/>
  <sheetViews>
    <sheetView workbookViewId="0" topLeftCell="A1">
      <selection pane="topLeft" activeCell="B19" sqref="B19"/>
    </sheetView>
  </sheetViews>
  <sheetFormatPr defaultColWidth="9.14428571428571" defaultRowHeight="12.75"/>
  <cols>
    <col min="1" max="1" width="4" style="101" customWidth="1"/>
    <col min="2" max="2" width="100.714285714286" style="101" customWidth="1"/>
    <col min="3" max="42" width="9.14285714285714" style="105"/>
    <col min="43" max="16384" width="9.14285714285714" style="101"/>
  </cols>
  <sheetData>
    <row r="1" spans="1:2" ht="18">
      <c r="A1" s="239" t="s">
        <v>1632</v>
      </c>
      <c r="B1" s="240"/>
    </row>
    <row r="2" spans="1:2" ht="12.75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2037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2038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2039</v>
      </c>
    </row>
    <row r="17" spans="1:2" s="105" customFormat="1" ht="12.75">
      <c r="A17" s="138"/>
      <c r="B17" s="138"/>
    </row>
    <row r="18" spans="1:2" s="105" customFormat="1" ht="15.75">
      <c r="A18" s="138"/>
      <c r="B18" s="145" t="s">
        <v>2040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="105" customFormat="1" ht="12.75"/>
    <row r="22" s="105" customFormat="1" ht="12.75"/>
    <row r="23" s="105" customFormat="1" ht="12.75"/>
    <row r="24" s="105" customFormat="1" ht="12.75"/>
    <row r="25" s="105" customFormat="1" ht="12.75"/>
    <row r="26" s="105" customFormat="1" ht="12.75"/>
    <row r="27" s="105" customFormat="1" ht="12.75"/>
    <row r="28" s="105" customFormat="1" ht="12.75"/>
    <row r="29" s="105" customFormat="1" ht="12.75"/>
    <row r="30" s="105" customFormat="1" ht="12.75"/>
    <row r="31" s="105" customFormat="1" ht="12.75"/>
    <row r="32" s="105" customFormat="1" ht="12.75"/>
    <row r="33" s="105" customFormat="1" ht="12.75"/>
    <row r="34" s="105" customFormat="1" ht="12.75"/>
    <row r="35" s="105" customFormat="1" ht="12.75"/>
    <row r="36" s="105" customFormat="1" ht="12.75"/>
    <row r="37" s="105" customFormat="1" ht="12.75"/>
    <row r="38" s="105" customFormat="1" ht="12.75"/>
    <row r="39" s="105" customFormat="1" ht="12.75"/>
    <row r="40" s="105" customFormat="1" ht="12.75"/>
    <row r="41" s="105" customFormat="1" ht="12.75"/>
    <row r="42" s="105" customFormat="1" ht="12.75"/>
    <row r="43" s="105" customFormat="1" ht="12.75"/>
    <row r="44" s="105" customFormat="1" ht="12.75"/>
    <row r="45" s="105" customFormat="1" ht="12.75"/>
    <row r="46" s="105" customFormat="1" ht="12.75"/>
    <row r="47" s="105" customFormat="1" ht="12.75"/>
    <row r="48" s="105" customFormat="1" ht="12.75"/>
    <row r="49" s="105" customFormat="1" ht="12.75"/>
    <row r="50" s="105" customFormat="1" ht="12.75"/>
    <row r="51" s="105" customFormat="1" ht="12.75"/>
    <row r="52" s="105" customFormat="1" ht="12.75"/>
    <row r="53" s="105" customFormat="1" ht="12.75"/>
    <row r="54" s="105" customFormat="1" ht="12.75"/>
    <row r="55" s="105" customFormat="1" ht="12.75"/>
    <row r="56" s="105" customFormat="1" ht="12.75"/>
    <row r="57" s="105" customFormat="1" ht="12.75"/>
    <row r="58" s="105" customFormat="1" ht="12.75"/>
    <row r="59" s="105" customFormat="1" ht="12.75"/>
    <row r="60" s="105" customFormat="1" ht="12.75"/>
    <row r="61" s="105" customFormat="1" ht="12.75"/>
    <row r="62" s="105" customFormat="1" ht="12.75"/>
    <row r="63" s="105" customFormat="1" ht="12.75"/>
    <row r="64" s="105" customFormat="1" ht="12.75"/>
    <row r="65" s="105" customFormat="1" ht="12.75"/>
    <row r="66" s="105" customFormat="1" ht="12.75"/>
    <row r="67" s="105" customFormat="1" ht="12.75"/>
    <row r="68" s="105" customFormat="1" ht="12.75"/>
    <row r="69" s="105" customFormat="1" ht="12.75"/>
    <row r="70" s="105" customFormat="1" ht="12.75"/>
    <row r="71" s="105" customFormat="1" ht="12.75"/>
    <row r="72" s="105" customFormat="1" ht="12.75"/>
    <row r="73" s="105" customFormat="1" ht="12.75"/>
    <row r="74" s="105" customFormat="1" ht="12.75"/>
    <row r="75" s="105" customFormat="1" ht="12.75"/>
    <row r="76" s="105" customFormat="1" ht="12.75"/>
    <row r="77" s="105" customFormat="1" ht="12.75"/>
    <row r="78" s="105" customFormat="1" ht="12.75"/>
    <row r="79" s="105" customFormat="1" ht="12.75"/>
    <row r="80" s="105" customFormat="1" ht="12.75"/>
    <row r="81" s="105" customFormat="1" ht="12.75"/>
    <row r="82" s="105" customFormat="1" ht="12.75"/>
    <row r="83" s="105" customFormat="1" ht="12.75"/>
    <row r="84" s="105" customFormat="1" ht="12.75"/>
    <row r="85" s="105" customFormat="1" ht="12.75"/>
    <row r="86" s="105" customFormat="1" ht="12.75"/>
    <row r="87" s="105" customFormat="1" ht="12.75"/>
    <row r="88" s="105" customFormat="1" ht="12.75"/>
    <row r="89" s="105" customFormat="1" ht="12.75"/>
    <row r="90" s="105" customFormat="1" ht="12.75"/>
    <row r="91" s="105" customFormat="1" ht="12.75"/>
    <row r="92" s="105" customFormat="1" ht="12.75"/>
    <row r="93" s="105" customFormat="1" ht="12.75"/>
    <row r="94" s="105" customFormat="1" ht="12.75"/>
    <row r="95" s="105" customFormat="1" ht="12.75"/>
    <row r="96" s="105" customFormat="1" ht="12.75"/>
    <row r="97" s="105" customFormat="1" ht="12.75"/>
    <row r="98" s="105" customFormat="1" ht="12.75"/>
    <row r="99" s="105" customFormat="1" ht="12.75"/>
    <row r="100" s="105" customFormat="1" ht="12.75"/>
    <row r="101" s="105" customFormat="1" ht="12.75"/>
    <row r="102" s="105" customFormat="1" ht="12.75"/>
    <row r="103" s="105" customFormat="1" ht="12.75"/>
    <row r="104" s="105" customFormat="1" ht="12.75"/>
    <row r="105" s="105" customFormat="1" ht="12.75"/>
    <row r="106" s="105" customFormat="1" ht="12.75"/>
    <row r="107" s="105" customFormat="1" ht="12.75"/>
    <row r="108" s="105" customFormat="1" ht="12.75"/>
    <row r="109" s="105" customFormat="1" ht="12.75"/>
    <row r="110" s="105" customFormat="1" ht="12.75"/>
    <row r="111" s="105" customFormat="1" ht="12.75"/>
    <row r="112" s="105" customFormat="1" ht="12.75"/>
    <row r="113" s="105" customFormat="1" ht="12.75"/>
    <row r="114" s="105" customFormat="1" ht="12.75"/>
    <row r="115" s="105" customFormat="1" ht="12.75"/>
    <row r="116" s="105" customFormat="1" ht="12.75"/>
    <row r="117" s="105" customFormat="1" ht="12.75"/>
    <row r="118" s="105" customFormat="1" ht="12.75"/>
    <row r="119" s="105" customFormat="1" ht="12.75"/>
    <row r="120" s="105" customFormat="1" ht="12.75"/>
    <row r="121" s="105" customFormat="1" ht="12.75"/>
    <row r="122" s="105" customFormat="1" ht="12.75"/>
    <row r="123" s="105" customFormat="1" ht="12.75"/>
    <row r="124" s="105" customFormat="1" ht="12.75"/>
    <row r="125" s="105" customFormat="1" ht="12.75"/>
    <row r="126" s="105" customFormat="1" ht="12.75"/>
    <row r="127" s="105" customFormat="1" ht="12.75"/>
    <row r="128" s="105" customFormat="1" ht="12.75"/>
    <row r="129" s="105" customFormat="1" ht="12.75"/>
    <row r="130" s="105" customFormat="1" ht="12.75"/>
    <row r="131" s="105" customFormat="1" ht="12.75"/>
    <row r="132" s="105" customFormat="1" ht="12.75"/>
    <row r="133" s="105" customFormat="1" ht="12.75"/>
    <row r="134" s="105" customFormat="1" ht="12.75"/>
    <row r="135" s="105" customFormat="1" ht="12.75"/>
    <row r="136" s="105" customFormat="1" ht="12.75"/>
    <row r="137" s="105" customFormat="1" ht="12.75"/>
    <row r="138" s="105" customFormat="1" ht="12.75"/>
    <row r="139" s="105" customFormat="1" ht="12.75"/>
    <row r="140" s="105" customFormat="1" ht="12.75"/>
    <row r="141" s="105" customFormat="1" ht="12.75"/>
    <row r="142" s="105" customFormat="1" ht="12.75"/>
    <row r="143" s="105" customFormat="1" ht="12.75"/>
    <row r="144" s="105" customFormat="1" ht="12.75"/>
    <row r="145" s="105" customFormat="1" ht="12.75"/>
    <row r="146" s="105" customFormat="1" ht="12.75"/>
    <row r="147" s="105" customFormat="1" ht="12.75"/>
    <row r="148" s="105" customFormat="1" ht="12.75"/>
    <row r="149" s="105" customFormat="1" ht="12.75"/>
    <row r="150" s="105" customFormat="1" ht="12.75"/>
    <row r="151" s="105" customFormat="1" ht="12.75"/>
    <row r="152" s="105" customFormat="1" ht="12.75"/>
    <row r="153" s="105" customFormat="1" ht="12.75"/>
    <row r="154" s="105" customFormat="1" ht="12.75"/>
    <row r="155" s="105" customFormat="1" ht="12.75"/>
    <row r="156" s="105" customFormat="1" ht="12.75"/>
    <row r="157" s="105" customFormat="1" ht="12.75"/>
    <row r="158" s="105" customFormat="1" ht="12.75"/>
    <row r="159" s="105" customFormat="1" ht="12.75"/>
    <row r="160" s="105" customFormat="1" ht="12.75"/>
    <row r="161" s="105" customFormat="1" ht="12.75"/>
    <row r="162" s="105" customFormat="1" ht="12.75"/>
    <row r="163" s="105" customFormat="1" ht="12.75"/>
    <row r="164" s="105" customFormat="1" ht="12.75"/>
    <row r="165" s="105" customFormat="1" ht="12.75"/>
    <row r="166" s="105" customFormat="1" ht="12.75"/>
    <row r="167" s="105" customFormat="1" ht="12.75"/>
    <row r="168" s="105" customFormat="1" ht="12.75"/>
    <row r="169" s="105" customFormat="1" ht="12.75"/>
    <row r="170" s="105" customFormat="1" ht="12.75"/>
    <row r="171" s="105" customFormat="1" ht="12.75"/>
    <row r="172" s="105" customFormat="1" ht="12.75"/>
    <row r="173" s="105" customFormat="1" ht="12.75"/>
    <row r="174" s="105" customFormat="1" ht="12.75"/>
    <row r="175" s="105" customFormat="1" ht="12.75"/>
    <row r="176" s="105" customFormat="1" ht="12.75"/>
    <row r="177" s="105" customFormat="1" ht="12.75"/>
    <row r="178" s="105" customFormat="1" ht="12.75"/>
    <row r="179" s="105" customFormat="1" ht="12.75"/>
    <row r="180" s="105" customFormat="1" ht="12.75"/>
    <row r="181" s="105" customFormat="1" ht="12.75"/>
    <row r="182" s="105" customFormat="1" ht="12.75"/>
    <row r="183" s="105" customFormat="1" ht="12.75"/>
    <row r="184" s="105" customFormat="1" ht="12.75"/>
    <row r="185" s="105" customFormat="1" ht="12.75"/>
    <row r="186" s="105" customFormat="1" ht="12.75"/>
    <row r="187" s="105" customFormat="1" ht="12.75"/>
    <row r="188" s="105" customFormat="1" ht="12.75"/>
    <row r="189" s="105" customFormat="1" ht="12.75"/>
    <row r="190" s="105" customFormat="1" ht="12.75"/>
    <row r="191" s="105" customFormat="1" ht="12.75"/>
    <row r="192" s="105" customFormat="1" ht="12.75"/>
    <row r="193" s="105" customFormat="1" ht="12.75"/>
    <row r="194" s="105" customFormat="1" ht="12.75"/>
    <row r="195" s="105" customFormat="1" ht="12.75"/>
    <row r="196" s="105" customFormat="1" ht="12.75"/>
    <row r="197" s="105" customFormat="1" ht="12.75"/>
    <row r="198" s="105" customFormat="1" ht="12.75"/>
    <row r="199" s="105" customFormat="1" ht="12.75"/>
    <row r="200" s="105" customFormat="1" ht="12.75"/>
    <row r="201" s="105" customFormat="1" ht="12.75"/>
    <row r="202" s="105" customFormat="1" ht="12.75"/>
    <row r="203" s="105" customFormat="1" ht="12.75"/>
    <row r="204" s="105" customFormat="1" ht="12.75"/>
    <row r="205" s="105" customFormat="1" ht="12.75"/>
    <row r="206" s="105" customFormat="1" ht="12.75"/>
    <row r="207" s="105" customFormat="1" ht="12.75"/>
    <row r="208" s="105" customFormat="1" ht="12.75"/>
    <row r="209" s="105" customFormat="1" ht="12.75"/>
    <row r="210" s="105" customFormat="1" ht="12.75"/>
    <row r="211" s="105" customFormat="1" ht="12.75"/>
    <row r="212" s="105" customFormat="1" ht="12.75"/>
    <row r="213" s="105" customFormat="1" ht="12.75"/>
    <row r="214" s="105" customFormat="1" ht="12.75"/>
    <row r="215" s="105" customFormat="1" ht="12.75"/>
    <row r="216" s="105" customFormat="1" ht="12.75"/>
    <row r="217" s="105" customFormat="1" ht="12.75"/>
    <row r="218" s="105" customFormat="1" ht="12.75"/>
    <row r="219" s="105" customFormat="1" ht="12.75"/>
    <row r="220" s="105" customFormat="1" ht="12.75"/>
    <row r="221" s="105" customFormat="1" ht="12.75"/>
    <row r="222" s="105" customFormat="1" ht="12.75"/>
    <row r="223" s="105" customFormat="1" ht="12.75"/>
    <row r="224" s="105" customFormat="1" ht="12.75"/>
    <row r="225" s="105" customFormat="1" ht="12.75"/>
    <row r="226" s="105" customFormat="1" ht="12.75"/>
    <row r="227" s="105" customFormat="1" ht="12.75"/>
    <row r="228" s="105" customFormat="1" ht="12.75"/>
    <row r="229" s="105" customFormat="1" ht="12.75"/>
    <row r="230" s="105" customFormat="1" ht="12.75"/>
    <row r="231" s="105" customFormat="1" ht="12.75"/>
    <row r="232" s="105" customFormat="1" ht="12.75"/>
    <row r="233" s="105" customFormat="1" ht="12.75"/>
    <row r="234" s="105" customFormat="1" ht="12.75"/>
    <row r="235" s="105" customFormat="1" ht="12.75"/>
    <row r="236" s="105" customFormat="1" ht="12.75"/>
    <row r="237" s="105" customFormat="1" ht="12.75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fitToPage="1"/>
  </sheetPr>
  <dimension ref="A1:J45"/>
  <sheetViews>
    <sheetView showZeros="0" showOutlineSymbols="0" workbookViewId="0" topLeftCell="A1">
      <selection pane="topLeft" activeCell="A20" sqref="A20:J20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428571428571" style="2" customWidth="1"/>
    <col min="7" max="10" width="11.7142857142857" style="1" customWidth="1"/>
    <col min="11" max="16384" width="9.14285714285714" style="2"/>
  </cols>
  <sheetData>
    <row r="1" spans="1:10" ht="30" customHeight="1">
      <c r="A1" s="303" t="s">
        <v>5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15" customHeight="1" thickBot="1">
      <c r="A2" s="251" t="s">
        <v>68</v>
      </c>
      <c r="B2" s="283"/>
      <c r="C2" s="283"/>
      <c r="D2" s="283"/>
      <c r="E2" s="283"/>
      <c r="F2" s="304"/>
      <c r="G2" s="304"/>
      <c r="H2" s="304"/>
      <c r="I2" s="304"/>
      <c r="J2" s="304"/>
    </row>
    <row r="3" spans="1:10" ht="18" customHeight="1" thickBot="1">
      <c r="A3" s="305">
        <f>+ZAKL_DATA!B13</f>
        <v>0</v>
      </c>
      <c r="B3" s="290"/>
      <c r="C3" s="290"/>
      <c r="D3" s="290"/>
      <c r="E3" s="291"/>
      <c r="F3" s="304"/>
      <c r="G3" s="306" t="s">
        <v>63</v>
      </c>
      <c r="H3" s="307"/>
      <c r="I3" s="307"/>
      <c r="J3" s="308"/>
    </row>
    <row r="4" spans="1:10" ht="15" customHeight="1" thickBot="1">
      <c r="A4" s="251" t="s">
        <v>1974</v>
      </c>
      <c r="B4" s="283"/>
      <c r="C4" s="283"/>
      <c r="D4" s="283"/>
      <c r="E4" s="283"/>
      <c r="F4" s="227"/>
      <c r="G4" s="309"/>
      <c r="H4" s="227"/>
      <c r="I4" s="227"/>
      <c r="J4" s="310"/>
    </row>
    <row r="5" spans="1:10" ht="18" customHeight="1" thickBot="1">
      <c r="A5" s="305">
        <f>+ZAKL_DATA!B14</f>
        <v>0</v>
      </c>
      <c r="B5" s="290"/>
      <c r="C5" s="290"/>
      <c r="D5" s="290"/>
      <c r="E5" s="291"/>
      <c r="F5" s="227"/>
      <c r="G5" s="309"/>
      <c r="H5" s="227"/>
      <c r="I5" s="227"/>
      <c r="J5" s="310"/>
    </row>
    <row r="6" spans="1:10" ht="15" customHeight="1" thickBot="1">
      <c r="A6" s="256" t="s">
        <v>1975</v>
      </c>
      <c r="B6" s="257"/>
      <c r="C6" s="257"/>
      <c r="D6" s="257"/>
      <c r="E6" s="257"/>
      <c r="F6" s="227"/>
      <c r="G6" s="309"/>
      <c r="H6" s="227"/>
      <c r="I6" s="227"/>
      <c r="J6" s="310"/>
    </row>
    <row r="7" spans="1:10" ht="18" customHeight="1" thickBot="1">
      <c r="A7" s="319" t="str">
        <f>+ZAKL_DATA!D2</f>
        <v>CZ</v>
      </c>
      <c r="B7" s="320"/>
      <c r="C7" s="320"/>
      <c r="D7" s="320"/>
      <c r="E7" s="321"/>
      <c r="F7" s="227"/>
      <c r="G7" s="309"/>
      <c r="H7" s="227"/>
      <c r="I7" s="227"/>
      <c r="J7" s="310"/>
    </row>
    <row r="8" spans="1:10" ht="15" customHeight="1" thickBot="1">
      <c r="A8" s="256" t="s">
        <v>1976</v>
      </c>
      <c r="B8" s="257"/>
      <c r="C8" s="257"/>
      <c r="D8" s="257"/>
      <c r="E8" s="257"/>
      <c r="F8" s="227"/>
      <c r="G8" s="311"/>
      <c r="H8" s="312"/>
      <c r="I8" s="312"/>
      <c r="J8" s="313"/>
    </row>
    <row r="9" spans="1:10" ht="18" customHeight="1" thickBot="1">
      <c r="A9" s="289" t="str">
        <f>+MID(A7,3,20)</f>
        <v/>
      </c>
      <c r="B9" s="322"/>
      <c r="C9" s="322"/>
      <c r="D9" s="322"/>
      <c r="E9" s="323"/>
      <c r="F9" s="227"/>
      <c r="G9" s="314"/>
      <c r="H9" s="307"/>
      <c r="I9" s="307"/>
      <c r="J9" s="307"/>
    </row>
    <row r="10" spans="1:10" ht="12" customHeight="1">
      <c r="A10" s="261" t="s">
        <v>1977</v>
      </c>
      <c r="B10" s="262"/>
      <c r="C10" s="262"/>
      <c r="D10" s="262"/>
      <c r="E10" s="262"/>
      <c r="F10" s="227"/>
      <c r="G10" s="227"/>
      <c r="H10" s="227"/>
      <c r="I10" s="227"/>
      <c r="J10" s="227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7"/>
      <c r="G11" s="241" t="s">
        <v>1982</v>
      </c>
      <c r="H11" s="242"/>
      <c r="I11" s="242"/>
      <c r="J11" s="242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7"/>
      <c r="G12" s="315"/>
      <c r="H12" s="316"/>
      <c r="I12" s="317"/>
      <c r="J12" s="318"/>
    </row>
    <row r="13" spans="1:10" ht="9.95" customHeight="1" thickBot="1">
      <c r="A13" s="243"/>
      <c r="B13" s="244"/>
      <c r="C13" s="244"/>
      <c r="D13" s="244"/>
      <c r="E13" s="244"/>
      <c r="F13" s="244"/>
      <c r="G13" s="244"/>
      <c r="H13" s="244"/>
      <c r="I13" s="244"/>
      <c r="J13" s="244"/>
    </row>
    <row r="14" spans="1:10" s="177" customFormat="1" ht="18" customHeight="1" thickBot="1">
      <c r="A14" s="247" t="s">
        <v>1978</v>
      </c>
      <c r="B14" s="248"/>
      <c r="C14" s="178">
        <v>0</v>
      </c>
      <c r="D14" s="156"/>
      <c r="E14" s="245"/>
      <c r="F14" s="246"/>
      <c r="G14" s="246"/>
      <c r="H14" s="246"/>
      <c r="I14" s="246"/>
      <c r="J14" s="246"/>
    </row>
    <row r="15" spans="1:10" ht="9.95" customHeight="1">
      <c r="A15" s="243"/>
      <c r="B15" s="244"/>
      <c r="C15" s="244"/>
      <c r="D15" s="244"/>
      <c r="E15" s="244"/>
      <c r="F15" s="244"/>
      <c r="G15" s="244"/>
      <c r="H15" s="244"/>
      <c r="I15" s="244"/>
      <c r="J15" s="244"/>
    </row>
    <row r="16" spans="1:10" ht="15" customHeight="1" thickBot="1">
      <c r="A16" s="251" t="s">
        <v>1979</v>
      </c>
      <c r="B16" s="283"/>
      <c r="C16" s="283"/>
      <c r="D16" s="244"/>
      <c r="E16" s="244"/>
      <c r="F16" s="244"/>
      <c r="G16" s="244"/>
      <c r="H16" s="244"/>
      <c r="I16" s="244"/>
      <c r="J16" s="244"/>
    </row>
    <row r="17" spans="1:10" s="177" customFormat="1" ht="18" customHeight="1" thickBot="1">
      <c r="A17" s="179" t="s">
        <v>6</v>
      </c>
      <c r="B17" s="292"/>
      <c r="C17" s="293"/>
      <c r="D17" s="244"/>
      <c r="E17" s="244"/>
      <c r="F17" s="244"/>
      <c r="G17" s="244"/>
      <c r="H17" s="244"/>
      <c r="I17" s="244"/>
      <c r="J17" s="244"/>
    </row>
    <row r="18" spans="1:10" ht="36.75" customHeight="1" thickBot="1">
      <c r="A18" s="294" t="s">
        <v>1877</v>
      </c>
      <c r="B18" s="295"/>
      <c r="C18" s="295"/>
      <c r="D18" s="295"/>
      <c r="E18" s="295"/>
      <c r="F18" s="295"/>
      <c r="G18" s="295"/>
      <c r="H18" s="295"/>
      <c r="I18" s="295"/>
      <c r="J18" s="295"/>
    </row>
    <row r="19" spans="1:10" ht="21.75" customHeight="1" thickBot="1">
      <c r="A19" s="296" t="s">
        <v>11</v>
      </c>
      <c r="B19" s="297"/>
      <c r="C19" s="297"/>
      <c r="D19" s="297"/>
      <c r="E19" s="297"/>
      <c r="F19" s="297"/>
      <c r="G19" s="298"/>
      <c r="H19" s="136">
        <v>2025</v>
      </c>
      <c r="I19" s="299"/>
      <c r="J19" s="300"/>
    </row>
    <row r="20" spans="1:10" ht="17.1" customHeight="1">
      <c r="A20" s="301" t="s">
        <v>4</v>
      </c>
      <c r="B20" s="302"/>
      <c r="C20" s="302"/>
      <c r="D20" s="302"/>
      <c r="E20" s="302"/>
      <c r="F20" s="302"/>
      <c r="G20" s="302"/>
      <c r="H20" s="302"/>
      <c r="I20" s="302"/>
      <c r="J20" s="302"/>
    </row>
    <row r="21" spans="1:10" ht="15" customHeight="1">
      <c r="A21" s="243"/>
      <c r="B21" s="244"/>
      <c r="C21" s="244"/>
      <c r="D21" s="244"/>
      <c r="E21" s="244"/>
      <c r="F21" s="244"/>
      <c r="G21" s="244"/>
      <c r="H21" s="244"/>
      <c r="I21" s="244"/>
      <c r="J21" s="244"/>
    </row>
    <row r="22" spans="1:10" ht="17.1" customHeight="1">
      <c r="A22" s="281" t="s">
        <v>1</v>
      </c>
      <c r="B22" s="282"/>
      <c r="C22" s="282"/>
      <c r="D22" s="282"/>
      <c r="E22" s="282"/>
      <c r="F22" s="282"/>
      <c r="G22" s="282"/>
      <c r="H22" s="282"/>
      <c r="I22" s="282"/>
      <c r="J22" s="282"/>
    </row>
    <row r="23" spans="1:10" ht="17.1" customHeight="1">
      <c r="A23" s="281" t="s">
        <v>2</v>
      </c>
      <c r="B23" s="282"/>
      <c r="C23" s="282"/>
      <c r="D23" s="282"/>
      <c r="E23" s="282"/>
      <c r="F23" s="282"/>
      <c r="G23" s="282"/>
      <c r="H23" s="282"/>
      <c r="I23" s="282"/>
      <c r="J23" s="282"/>
    </row>
    <row r="24" spans="1:10" ht="17.1" customHeight="1" thickBot="1">
      <c r="A24" s="272" t="s">
        <v>1980</v>
      </c>
      <c r="B24" s="283"/>
      <c r="C24" s="283"/>
      <c r="D24" s="283"/>
      <c r="E24" s="283"/>
      <c r="F24" s="283"/>
      <c r="G24" s="283"/>
      <c r="H24" s="283"/>
      <c r="I24" s="283"/>
      <c r="J24" s="283"/>
    </row>
    <row r="25" spans="1:10" s="177" customFormat="1" ht="18" customHeight="1" thickBot="1">
      <c r="A25" s="284">
        <f>+ZAKL_DATA!B5</f>
        <v>0</v>
      </c>
      <c r="B25" s="285"/>
      <c r="C25" s="285"/>
      <c r="D25" s="285"/>
      <c r="E25" s="285"/>
      <c r="F25" s="285"/>
      <c r="G25" s="285"/>
      <c r="H25" s="285"/>
      <c r="I25" s="285"/>
      <c r="J25" s="286"/>
    </row>
    <row r="26" spans="1:10" ht="17.1" customHeight="1" thickBot="1">
      <c r="A26" s="287" t="s">
        <v>1878</v>
      </c>
      <c r="B26" s="287"/>
      <c r="C26" s="287"/>
      <c r="D26" s="287"/>
      <c r="E26" s="287"/>
      <c r="F26" s="288"/>
      <c r="G26" s="287" t="s">
        <v>1981</v>
      </c>
      <c r="H26" s="257"/>
      <c r="I26" s="257"/>
      <c r="J26" s="257"/>
    </row>
    <row r="27" spans="1:10" s="177" customFormat="1" ht="18" customHeight="1" thickBot="1">
      <c r="A27" s="258">
        <f>+ZAKL_DATA!B4</f>
        <v>0</v>
      </c>
      <c r="B27" s="259"/>
      <c r="C27" s="259"/>
      <c r="D27" s="259"/>
      <c r="E27" s="260"/>
      <c r="F27" s="244"/>
      <c r="G27" s="289">
        <f>+ZAKL_DATA!B7</f>
        <v>0</v>
      </c>
      <c r="H27" s="290"/>
      <c r="I27" s="290"/>
      <c r="J27" s="291"/>
    </row>
    <row r="28" spans="1:10" ht="17.1" customHeight="1" thickBot="1">
      <c r="A28" s="272" t="s">
        <v>13</v>
      </c>
      <c r="B28" s="283"/>
      <c r="C28" s="283"/>
      <c r="D28" s="283"/>
      <c r="E28" s="283"/>
      <c r="F28" s="283"/>
      <c r="G28" s="283"/>
      <c r="H28" s="283"/>
      <c r="I28" s="283"/>
      <c r="J28" s="283"/>
    </row>
    <row r="29" spans="1:10" s="177" customFormat="1" ht="18" customHeight="1" thickBot="1">
      <c r="A29" s="284">
        <f>+ZAKL_DATA!D4</f>
        <v>0</v>
      </c>
      <c r="B29" s="285"/>
      <c r="C29" s="285"/>
      <c r="D29" s="285"/>
      <c r="E29" s="285"/>
      <c r="F29" s="285"/>
      <c r="G29" s="285"/>
      <c r="H29" s="285"/>
      <c r="I29" s="285"/>
      <c r="J29" s="286"/>
    </row>
    <row r="30" spans="1:10" ht="17.1" customHeight="1" thickBot="1">
      <c r="A30" s="287"/>
      <c r="B30" s="287"/>
      <c r="C30" s="287"/>
      <c r="D30" s="287"/>
      <c r="E30" s="287"/>
      <c r="F30" s="288"/>
      <c r="G30" s="262"/>
      <c r="H30" s="262"/>
      <c r="I30" s="262"/>
      <c r="J30" s="262"/>
    </row>
    <row r="31" spans="1:10" s="177" customFormat="1" ht="18" customHeight="1" thickBot="1">
      <c r="A31" s="258">
        <f>+ZAKL_DATA!D7</f>
        <v>0</v>
      </c>
      <c r="B31" s="259"/>
      <c r="C31" s="259"/>
      <c r="D31" s="259"/>
      <c r="E31" s="260"/>
      <c r="F31" s="244"/>
      <c r="G31" s="244"/>
      <c r="H31" s="244"/>
      <c r="I31" s="244"/>
      <c r="J31" s="244"/>
    </row>
    <row r="32" spans="1:10" ht="17.1" customHeight="1">
      <c r="A32" s="280" t="s">
        <v>1879</v>
      </c>
      <c r="B32" s="280"/>
      <c r="C32" s="280"/>
      <c r="D32" s="280"/>
      <c r="E32" s="280"/>
      <c r="F32" s="244"/>
      <c r="G32" s="244"/>
      <c r="H32" s="244"/>
      <c r="I32" s="244"/>
      <c r="J32" s="244"/>
    </row>
    <row r="33" spans="1:10" ht="17.1" customHeight="1" thickBot="1">
      <c r="A33" s="272" t="s">
        <v>3</v>
      </c>
      <c r="B33" s="272"/>
      <c r="C33" s="272"/>
      <c r="D33" s="272"/>
      <c r="E33" s="272"/>
      <c r="F33" s="272"/>
      <c r="G33" s="272"/>
      <c r="H33" s="272"/>
      <c r="I33" s="243"/>
      <c r="J33" s="137" t="s">
        <v>7</v>
      </c>
    </row>
    <row r="34" spans="1:10" s="177" customFormat="1" ht="18" customHeight="1" thickBot="1">
      <c r="A34" s="258">
        <f>+ZAKL_DATA!B18</f>
        <v>0</v>
      </c>
      <c r="B34" s="259"/>
      <c r="C34" s="259"/>
      <c r="D34" s="259"/>
      <c r="E34" s="259"/>
      <c r="F34" s="259"/>
      <c r="G34" s="259"/>
      <c r="H34" s="260"/>
      <c r="I34" s="243"/>
      <c r="J34" s="180">
        <f>+ZAKL_DATA!B19</f>
        <v>0</v>
      </c>
    </row>
    <row r="35" spans="1:10" ht="17.1" customHeight="1" thickBot="1">
      <c r="A35" s="256" t="s">
        <v>1880</v>
      </c>
      <c r="B35" s="273"/>
      <c r="C35" s="273"/>
      <c r="D35" s="273"/>
      <c r="E35" s="273"/>
      <c r="F35" s="273"/>
      <c r="G35" s="273"/>
      <c r="H35" s="274"/>
      <c r="I35" s="275" t="s">
        <v>1881</v>
      </c>
      <c r="J35" s="276"/>
    </row>
    <row r="36" spans="1:10" s="177" customFormat="1" ht="18" customHeight="1" thickBot="1">
      <c r="A36" s="258" t="str">
        <f>+CONCATENATE(ZAKL_DATA!B16)</f>
        <v/>
      </c>
      <c r="B36" s="277"/>
      <c r="C36" s="277"/>
      <c r="D36" s="277"/>
      <c r="E36" s="277"/>
      <c r="F36" s="277"/>
      <c r="G36" s="278"/>
      <c r="H36" s="243"/>
      <c r="I36" s="279" t="str">
        <f>+CONCATENATE(ZAKL_DATA!B17)</f>
        <v/>
      </c>
      <c r="J36" s="278"/>
    </row>
    <row r="37" spans="1:10" ht="17.1" customHeight="1" thickBot="1">
      <c r="A37" s="256" t="s">
        <v>1882</v>
      </c>
      <c r="B37" s="257"/>
      <c r="C37" s="257"/>
      <c r="D37" s="257"/>
      <c r="E37" s="257"/>
      <c r="F37" s="243"/>
      <c r="G37" s="227"/>
      <c r="H37" s="227"/>
      <c r="I37" s="227"/>
      <c r="J37" s="227"/>
    </row>
    <row r="38" spans="1:10" s="177" customFormat="1" ht="18" customHeight="1" thickBot="1">
      <c r="A38" s="258">
        <f>+ZAKL_DATA!B20</f>
        <v>0</v>
      </c>
      <c r="B38" s="259"/>
      <c r="C38" s="259"/>
      <c r="D38" s="259"/>
      <c r="E38" s="260"/>
      <c r="F38" s="227"/>
      <c r="G38" s="227"/>
      <c r="H38" s="227"/>
      <c r="I38" s="227"/>
      <c r="J38" s="227"/>
    </row>
    <row r="39" spans="1:10" ht="18" customHeight="1">
      <c r="A39" s="261" t="s">
        <v>1883</v>
      </c>
      <c r="B39" s="262"/>
      <c r="C39" s="262"/>
      <c r="D39" s="262"/>
      <c r="E39" s="262"/>
      <c r="F39" s="227"/>
      <c r="G39" s="227"/>
      <c r="H39" s="227"/>
      <c r="I39" s="227"/>
      <c r="J39" s="227"/>
    </row>
    <row r="40" spans="1:10" ht="17.1" customHeight="1" thickBot="1">
      <c r="A40" s="251" t="s">
        <v>1884</v>
      </c>
      <c r="B40" s="252"/>
      <c r="C40" s="243"/>
      <c r="D40" s="251" t="s">
        <v>1885</v>
      </c>
      <c r="E40" s="252"/>
      <c r="F40" s="252"/>
      <c r="G40" s="252"/>
      <c r="H40" s="243"/>
      <c r="I40" s="253" t="s">
        <v>1886</v>
      </c>
      <c r="J40" s="252"/>
    </row>
    <row r="41" spans="1:10" s="177" customFormat="1" ht="18" customHeight="1" thickBot="1">
      <c r="A41" s="249">
        <f>+ZAKL_DATA!B25</f>
        <v>0</v>
      </c>
      <c r="B41" s="250"/>
      <c r="C41" s="243"/>
      <c r="D41" s="249">
        <f>+ZAKL_DATA!B27</f>
        <v>0</v>
      </c>
      <c r="E41" s="263"/>
      <c r="F41" s="263"/>
      <c r="G41" s="264"/>
      <c r="H41" s="243"/>
      <c r="I41" s="254" t="str">
        <f>+CONCATENATE(ZAKL_DATA!B28)</f>
        <v/>
      </c>
      <c r="J41" s="255"/>
    </row>
    <row r="42" spans="1:10" ht="12.75">
      <c r="A42" s="270" t="s">
        <v>14</v>
      </c>
      <c r="B42" s="271"/>
      <c r="C42" s="271"/>
      <c r="D42" s="271"/>
      <c r="E42" s="271"/>
      <c r="F42" s="271"/>
      <c r="G42" s="271"/>
      <c r="H42" s="271"/>
      <c r="I42" s="271"/>
      <c r="J42" s="271"/>
    </row>
    <row r="43" spans="1:10" ht="12.75">
      <c r="A43" s="265"/>
      <c r="B43" s="244"/>
      <c r="C43" s="244"/>
      <c r="D43" s="244"/>
      <c r="E43" s="244"/>
      <c r="F43" s="266" t="s">
        <v>1887</v>
      </c>
      <c r="G43" s="267"/>
      <c r="H43" s="267"/>
      <c r="I43" s="267"/>
      <c r="J43" s="267"/>
    </row>
    <row r="44" spans="1:10" ht="12.95" customHeight="1">
      <c r="A44" s="265" t="s">
        <v>1983</v>
      </c>
      <c r="B44" s="244"/>
      <c r="C44" s="244"/>
      <c r="D44" s="244"/>
      <c r="E44" s="244"/>
      <c r="F44" s="266" t="s">
        <v>1888</v>
      </c>
      <c r="G44" s="267"/>
      <c r="H44" s="267"/>
      <c r="I44" s="267"/>
      <c r="J44" s="267"/>
    </row>
    <row r="45" spans="1:10" ht="12.75">
      <c r="A45" s="268">
        <v>1</v>
      </c>
      <c r="B45" s="269"/>
      <c r="C45" s="269"/>
      <c r="D45" s="269"/>
      <c r="E45" s="269"/>
      <c r="F45" s="269"/>
      <c r="G45" s="269"/>
      <c r="H45" s="269"/>
      <c r="I45" s="269"/>
      <c r="J45" s="269"/>
    </row>
  </sheetData>
  <sheetProtection algorithmName="SHA-512" hashValue="WNZPU130ffOIPOZGgX4nJDiflqM3tGbEEGUG3Ejn/MfFuJG2g/FAEOctiBQVrVzM5KxSPfl8r2IJgUPm2tQk0g==" saltValue="hOWkgGlX/2y3WUTluzfDkQ==" spinCount="100000" sheet="1" objects="1" scenarios="1"/>
  <mergeCells count="70"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33:H33"/>
    <mergeCell ref="I33:I34"/>
    <mergeCell ref="A34:H34"/>
    <mergeCell ref="A35:G35"/>
    <mergeCell ref="H35:H36"/>
    <mergeCell ref="I35:J35"/>
    <mergeCell ref="A36:G36"/>
    <mergeCell ref="I36:J36"/>
    <mergeCell ref="A44:E44"/>
    <mergeCell ref="F44:J44"/>
    <mergeCell ref="A45:J45"/>
    <mergeCell ref="A42:J42"/>
    <mergeCell ref="A43:E43"/>
    <mergeCell ref="F43:J43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G11:J11"/>
    <mergeCell ref="A13:J13"/>
    <mergeCell ref="E14:J14"/>
    <mergeCell ref="A14:B14"/>
    <mergeCell ref="D16:J17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fitToPage="1"/>
  </sheetPr>
  <dimension ref="A1:DG51"/>
  <sheetViews>
    <sheetView showZeros="0" showOutlineSymbols="0" workbookViewId="0" topLeftCell="A1">
      <selection pane="topLeft" activeCell="K4" sqref="K4"/>
    </sheetView>
  </sheetViews>
  <sheetFormatPr defaultColWidth="9.14428571428571" defaultRowHeight="12.75"/>
  <cols>
    <col min="1" max="1" width="5.71428571428571" style="5" customWidth="1"/>
    <col min="2" max="2" width="9.71428571428571" style="5" customWidth="1"/>
    <col min="3" max="4" width="5.71428571428571" style="5" customWidth="1"/>
    <col min="5" max="6" width="9.71428571428571" style="5" customWidth="1"/>
    <col min="7" max="7" width="10.7142857142857" style="5" customWidth="1"/>
    <col min="8" max="8" width="10.7142857142857" style="3" customWidth="1"/>
    <col min="9" max="10" width="5.71428571428571" style="3" customWidth="1"/>
    <col min="11" max="13" width="9.71428571428571" style="5" customWidth="1"/>
    <col min="14" max="14" width="5.71428571428571" style="5" customWidth="1"/>
    <col min="15" max="15" width="9.71428571428571" style="5" customWidth="1"/>
    <col min="16" max="16" width="5.71428571428571" style="5" customWidth="1"/>
    <col min="17" max="17" width="11.4285714285714" style="5" bestFit="1" customWidth="1"/>
    <col min="18" max="18" width="5.71428571428571" style="5" customWidth="1"/>
    <col min="19" max="19" width="4.71428571428571" style="5" customWidth="1"/>
    <col min="20" max="20" width="6.71428571428571" style="5" customWidth="1"/>
    <col min="21" max="23" width="10.7142857142857" style="5" customWidth="1"/>
    <col min="24" max="24" width="3.42857142857143" style="5" customWidth="1"/>
    <col min="25" max="25" width="70.7142857142857" style="52" customWidth="1"/>
    <col min="26" max="26" width="11.4285714285714" style="11" customWidth="1"/>
    <col min="27" max="29" width="9.14285714285714" style="3" customWidth="1"/>
    <col min="30" max="30" width="10.1428571428571" style="3" customWidth="1"/>
    <col min="31" max="31" width="9.14285714285714" style="11" customWidth="1"/>
    <col min="32" max="34" width="9.14285714285714" style="3" customWidth="1"/>
    <col min="35" max="35" width="10.7142857142857" style="3" customWidth="1"/>
    <col min="36" max="120" width="9.14285714285714" style="3" customWidth="1"/>
    <col min="121" max="121" width="17.4285714285714" style="3" customWidth="1"/>
    <col min="122" max="16384" width="9.14285714285714" style="3"/>
  </cols>
  <sheetData>
    <row r="1" spans="1:22" s="4" customFormat="1" ht="15.95" customHeight="1" thickBot="1">
      <c r="A1" s="326" t="s">
        <v>1992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52"/>
      <c r="P1" s="52"/>
      <c r="Q1" s="12"/>
      <c r="V1" s="12"/>
    </row>
    <row r="2" spans="1:21" s="4" customFormat="1" ht="69.75" customHeight="1">
      <c r="A2" s="161" t="s">
        <v>60</v>
      </c>
      <c r="B2" s="159" t="s">
        <v>16</v>
      </c>
      <c r="C2" s="159" t="s">
        <v>1984</v>
      </c>
      <c r="D2" s="159" t="s">
        <v>1863</v>
      </c>
      <c r="E2" s="159" t="s">
        <v>1985</v>
      </c>
      <c r="F2" s="159" t="s">
        <v>1986</v>
      </c>
      <c r="G2" s="159" t="s">
        <v>1987</v>
      </c>
      <c r="H2" s="159" t="s">
        <v>64</v>
      </c>
      <c r="I2" s="324" t="s">
        <v>1988</v>
      </c>
      <c r="J2" s="325"/>
      <c r="K2" s="159" t="s">
        <v>1989</v>
      </c>
      <c r="L2" s="159" t="s">
        <v>12</v>
      </c>
      <c r="M2" s="159" t="s">
        <v>1990</v>
      </c>
      <c r="N2" s="160" t="s">
        <v>1991</v>
      </c>
      <c r="O2" s="12"/>
      <c r="P2" s="12"/>
      <c r="U2" s="12"/>
    </row>
    <row r="3" spans="1:111" s="10" customFormat="1" ht="15" customHeight="1">
      <c r="A3" s="162"/>
      <c r="B3" s="163">
        <v>15</v>
      </c>
      <c r="C3" s="163">
        <v>16</v>
      </c>
      <c r="D3" s="163">
        <v>17</v>
      </c>
      <c r="E3" s="163">
        <v>18</v>
      </c>
      <c r="F3" s="163">
        <v>19</v>
      </c>
      <c r="G3" s="163">
        <v>20</v>
      </c>
      <c r="H3" s="163">
        <v>21</v>
      </c>
      <c r="I3" s="163">
        <v>22</v>
      </c>
      <c r="J3" s="163">
        <v>23</v>
      </c>
      <c r="K3" s="163">
        <v>24</v>
      </c>
      <c r="L3" s="163">
        <v>25</v>
      </c>
      <c r="M3" s="163">
        <v>26</v>
      </c>
      <c r="N3" s="164">
        <v>27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</v>
      </c>
      <c r="B4" s="6"/>
      <c r="C4" s="7"/>
      <c r="D4" s="7"/>
      <c r="E4" s="54"/>
      <c r="F4" s="8"/>
      <c r="G4" s="7"/>
      <c r="H4" s="211">
        <f>+IF(G4=12,F4,FLOOR(F4/12,0.01)*G4)</f>
        <v>0</v>
      </c>
      <c r="I4" s="7"/>
      <c r="J4" s="6"/>
      <c r="K4" s="212">
        <f>+MIN(IF(J4=12,H4,FLOOR(F4/12,0.01)*J4),H4)</f>
        <v>0</v>
      </c>
      <c r="L4" s="7">
        <v>0</v>
      </c>
      <c r="M4" s="9">
        <f>+H4-K4</f>
        <v>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3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</v>
      </c>
      <c r="I6" s="182"/>
      <c r="J6" s="200"/>
      <c r="K6" s="9">
        <f>+F6/12*J6</f>
        <v>0</v>
      </c>
      <c r="L6" s="182">
        <v>0</v>
      </c>
      <c r="M6" s="9">
        <f>+H6-K6</f>
        <v>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3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</v>
      </c>
      <c r="I8" s="182"/>
      <c r="J8" s="200"/>
      <c r="K8" s="9">
        <f>+F8/12*J8</f>
        <v>0</v>
      </c>
      <c r="L8" s="182">
        <v>0</v>
      </c>
      <c r="M8" s="9">
        <f>+H8-K8</f>
        <v>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3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3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</v>
      </c>
      <c r="I10" s="182"/>
      <c r="J10" s="200"/>
      <c r="K10" s="9">
        <f>+F10/12*J10</f>
        <v>0</v>
      </c>
      <c r="L10" s="182">
        <v>0</v>
      </c>
      <c r="M10" s="9">
        <f>+H10-K10</f>
        <v>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3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3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</v>
      </c>
      <c r="I12" s="182"/>
      <c r="J12" s="200"/>
      <c r="K12" s="9">
        <f>+F12/12*J12</f>
        <v>0</v>
      </c>
      <c r="L12" s="182">
        <v>0</v>
      </c>
      <c r="M12" s="9">
        <f>+H12-K12</f>
        <v>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3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3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</v>
      </c>
      <c r="I14" s="182"/>
      <c r="J14" s="200"/>
      <c r="K14" s="9">
        <f>+F14/12*J14</f>
        <v>0</v>
      </c>
      <c r="L14" s="182">
        <v>0</v>
      </c>
      <c r="M14" s="9">
        <f>+H14-K14</f>
        <v>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3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3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</v>
      </c>
      <c r="I16" s="182"/>
      <c r="J16" s="200"/>
      <c r="K16" s="9">
        <f>+F16/12*J16</f>
        <v>0</v>
      </c>
      <c r="L16" s="182">
        <v>0</v>
      </c>
      <c r="M16" s="9">
        <f>+H16-K16</f>
        <v>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</v>
      </c>
      <c r="I18" s="182"/>
      <c r="J18" s="200"/>
      <c r="K18" s="9">
        <f>+F18/12*J18</f>
        <v>0</v>
      </c>
      <c r="L18" s="182">
        <v>0</v>
      </c>
      <c r="M18" s="9">
        <f>+H18-K18</f>
        <v>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26" t="s">
        <v>1993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91"/>
      <c r="C22" s="392"/>
      <c r="D22" s="392"/>
      <c r="E22" s="392"/>
      <c r="F22" s="391" t="s">
        <v>9</v>
      </c>
      <c r="G22" s="392"/>
      <c r="H22" s="392"/>
      <c r="I22" s="392"/>
      <c r="J22" s="391" t="s">
        <v>8</v>
      </c>
      <c r="K22" s="392"/>
      <c r="L22" s="392"/>
      <c r="M22" s="392"/>
      <c r="N22" s="393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</v>
      </c>
      <c r="B23" s="394" t="s">
        <v>1994</v>
      </c>
      <c r="C23" s="395"/>
      <c r="D23" s="395"/>
      <c r="E23" s="395"/>
      <c r="F23" s="396">
        <f>+CEILING(SUM(M4:M19),1)</f>
        <v>0</v>
      </c>
      <c r="G23" s="397"/>
      <c r="H23" s="397"/>
      <c r="I23" s="397"/>
      <c r="J23" s="398"/>
      <c r="K23" s="399"/>
      <c r="L23" s="399"/>
      <c r="M23" s="399"/>
      <c r="N23" s="400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401" t="s">
        <v>1995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91"/>
      <c r="C25" s="392"/>
      <c r="D25" s="392"/>
      <c r="E25" s="392"/>
      <c r="F25" s="391" t="s">
        <v>9</v>
      </c>
      <c r="G25" s="392"/>
      <c r="H25" s="392"/>
      <c r="I25" s="392"/>
      <c r="J25" s="391" t="s">
        <v>8</v>
      </c>
      <c r="K25" s="392"/>
      <c r="L25" s="392"/>
      <c r="M25" s="392"/>
      <c r="N25" s="393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</v>
      </c>
      <c r="B26" s="403" t="s">
        <v>1996</v>
      </c>
      <c r="C26" s="404"/>
      <c r="D26" s="404"/>
      <c r="E26" s="404"/>
      <c r="F26" s="405">
        <v>0</v>
      </c>
      <c r="G26" s="406"/>
      <c r="H26" s="406"/>
      <c r="I26" s="406"/>
      <c r="J26" s="407"/>
      <c r="K26" s="408"/>
      <c r="L26" s="408"/>
      <c r="M26" s="408"/>
      <c r="N26" s="409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</v>
      </c>
      <c r="B27" s="410" t="s">
        <v>1997</v>
      </c>
      <c r="C27" s="411"/>
      <c r="D27" s="411"/>
      <c r="E27" s="411"/>
      <c r="F27" s="412">
        <f>+IF(OR(EXACT("X",'1_str'!E12),EXACT("x",'1_str'!E12)),'2_str'!F23:I23,0)</f>
        <v>0</v>
      </c>
      <c r="G27" s="413"/>
      <c r="H27" s="413"/>
      <c r="I27" s="413"/>
      <c r="J27" s="407"/>
      <c r="K27" s="408"/>
      <c r="L27" s="408"/>
      <c r="M27" s="408"/>
      <c r="N27" s="409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</v>
      </c>
      <c r="B28" s="414" t="s">
        <v>2009</v>
      </c>
      <c r="C28" s="415"/>
      <c r="D28" s="415"/>
      <c r="E28" s="415"/>
      <c r="F28" s="396">
        <f>+F26-F27</f>
        <v>0</v>
      </c>
      <c r="G28" s="397"/>
      <c r="H28" s="397"/>
      <c r="I28" s="397"/>
      <c r="J28" s="398"/>
      <c r="K28" s="399"/>
      <c r="L28" s="399"/>
      <c r="M28" s="399"/>
      <c r="N28" s="400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</v>
      </c>
      <c r="B30" s="416" t="s">
        <v>1998</v>
      </c>
      <c r="C30" s="417"/>
      <c r="D30" s="417"/>
      <c r="E30" s="417"/>
      <c r="F30" s="418"/>
      <c r="G30" s="419"/>
      <c r="H30" s="419"/>
      <c r="I30" s="419"/>
      <c r="J30" s="420"/>
      <c r="K30" s="420"/>
      <c r="L30" s="420"/>
      <c r="M30" s="420"/>
      <c r="N30" s="421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423"/>
      <c r="B31" s="424"/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331" t="s">
        <v>1631</v>
      </c>
      <c r="G33" s="332"/>
      <c r="H33" s="333"/>
      <c r="I33" s="334"/>
      <c r="J33" s="335"/>
      <c r="K33" s="336"/>
      <c r="L33" s="337"/>
      <c r="M33" s="337"/>
      <c r="N33" s="33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25" ht="15" customHeight="1">
      <c r="A34" s="345" t="s">
        <v>61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39" t="str">
        <f>+CONCATENATE(ZAKL_DATA!D20," ",ZAKL_DATA!D21," ",ZAKL_DATA!D22)</f>
        <v xml:space="preserve">  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" customHeight="1">
      <c r="A36" s="345" t="s">
        <v>1999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4" ht="15" customHeight="1">
      <c r="A38" s="348" t="s">
        <v>2000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50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15" customHeight="1">
      <c r="A39" s="422" t="s">
        <v>2001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248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>
      <c r="A40" s="345" t="s">
        <v>2002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" customHeight="1">
      <c r="A41" s="339" t="str">
        <f>+CONCATENATE(ZAKL_DATA!D14," ",ZAKL_DATA!D15," ",ZAKL_DATA!D16," - ",ZAKL_DATA!D17)</f>
        <v xml:space="preserve">   - </v>
      </c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14" ht="9" customHeight="1" thickBot="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8"/>
    </row>
    <row r="43" spans="1:14" ht="9" customHeight="1" thickBot="1">
      <c r="A43" s="368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1:14" ht="12.75">
      <c r="A44" s="170" t="s">
        <v>2003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83" t="s">
        <v>2005</v>
      </c>
      <c r="L44" s="383"/>
      <c r="M44" s="383"/>
      <c r="N44" s="384"/>
    </row>
    <row r="45" spans="1:14" ht="12.75">
      <c r="A45" s="330" t="s">
        <v>10</v>
      </c>
      <c r="B45" s="312"/>
      <c r="C45" s="312"/>
      <c r="D45" s="173"/>
      <c r="E45" s="378" t="s">
        <v>2004</v>
      </c>
      <c r="F45" s="379"/>
      <c r="G45" s="379"/>
      <c r="H45" s="379"/>
      <c r="I45" s="379"/>
      <c r="J45" s="267"/>
      <c r="K45" s="385" t="s">
        <v>2006</v>
      </c>
      <c r="L45" s="385"/>
      <c r="M45" s="385"/>
      <c r="N45" s="386"/>
    </row>
    <row r="46" spans="1:14" ht="18" customHeight="1">
      <c r="A46" s="369">
        <f ca="1">+TODAY()</f>
        <v>45985</v>
      </c>
      <c r="B46" s="370"/>
      <c r="C46" s="371"/>
      <c r="D46" s="387"/>
      <c r="E46" s="372"/>
      <c r="F46" s="373"/>
      <c r="G46" s="373"/>
      <c r="H46" s="373"/>
      <c r="I46" s="374"/>
      <c r="J46" s="267"/>
      <c r="K46" s="380"/>
      <c r="L46" s="373"/>
      <c r="M46" s="373"/>
      <c r="N46" s="381"/>
    </row>
    <row r="47" spans="1:14" ht="18" customHeight="1">
      <c r="A47" s="354"/>
      <c r="B47" s="355"/>
      <c r="C47" s="355"/>
      <c r="D47" s="388"/>
      <c r="E47" s="375"/>
      <c r="F47" s="376"/>
      <c r="G47" s="376"/>
      <c r="H47" s="376"/>
      <c r="I47" s="377"/>
      <c r="J47" s="267"/>
      <c r="K47" s="375"/>
      <c r="L47" s="376"/>
      <c r="M47" s="376"/>
      <c r="N47" s="382"/>
    </row>
    <row r="48" spans="1:14" ht="9" customHeight="1" thickBot="1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8"/>
    </row>
    <row r="49" spans="1:14" ht="9" customHeight="1">
      <c r="A49" s="361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</row>
    <row r="50" spans="1:31" s="10" customFormat="1" ht="18" customHeight="1">
      <c r="A50" s="359" t="s">
        <v>2007</v>
      </c>
      <c r="B50" s="318"/>
      <c r="C50" s="360"/>
      <c r="D50" s="351" t="str">
        <f>+CONCATENATE(ZAKL_DATA!D30," ",ZAKL_DATA!D31," ",ZAKL_DATA!D32)</f>
        <v xml:space="preserve">  </v>
      </c>
      <c r="E50" s="352"/>
      <c r="F50" s="352"/>
      <c r="G50" s="352"/>
      <c r="H50" s="352"/>
      <c r="I50" s="353"/>
      <c r="J50" s="363" t="s">
        <v>2008</v>
      </c>
      <c r="K50" s="364"/>
      <c r="L50" s="365" t="str">
        <f>+IF(ISBLANK(ZAKL_DATA!D33),CONCATENATE(ZAKL_DATA!D34),CONCATENATE(ZAKL_DATA!D33))</f>
        <v/>
      </c>
      <c r="M50" s="366"/>
      <c r="N50" s="367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14" ht="12.75">
      <c r="A51" s="328" t="s">
        <v>1888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A39:N39"/>
    <mergeCell ref="A40:N40"/>
    <mergeCell ref="A41:N41"/>
    <mergeCell ref="A31:N31"/>
    <mergeCell ref="A32:N32"/>
    <mergeCell ref="B28:E28"/>
    <mergeCell ref="F28:I28"/>
    <mergeCell ref="J28:N28"/>
    <mergeCell ref="B30:E30"/>
    <mergeCell ref="F30:N30"/>
    <mergeCell ref="B26:E26"/>
    <mergeCell ref="F26:I26"/>
    <mergeCell ref="J26:N26"/>
    <mergeCell ref="B27:E27"/>
    <mergeCell ref="F27:I27"/>
    <mergeCell ref="J27:N27"/>
    <mergeCell ref="B23:E23"/>
    <mergeCell ref="F23:I23"/>
    <mergeCell ref="J23:N23"/>
    <mergeCell ref="A24:N24"/>
    <mergeCell ref="B25:E25"/>
    <mergeCell ref="F25:I25"/>
    <mergeCell ref="J25:N25"/>
    <mergeCell ref="A20:N20"/>
    <mergeCell ref="A21:N21"/>
    <mergeCell ref="B22:E22"/>
    <mergeCell ref="F22:I22"/>
    <mergeCell ref="J22:N22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</mergeCells>
  <printOptions horizontalCentered="1"/>
  <pageMargins left="0.196850393700787" right="0.196850393700787" top="0.433070866141732" bottom="0.433070866141732" header="0.31496062992126" footer="0.31496062992126"/>
  <pageSetup orientation="portrait" paperSize="9" scale="8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 topLeftCell="A1">
      <selection pane="topLeft" activeCell="B3" sqref="B3:B17"/>
    </sheetView>
  </sheetViews>
  <sheetFormatPr defaultColWidth="8.85428571428571" defaultRowHeight="12.75"/>
  <cols>
    <col min="2" max="2" width="32.4285714285714" customWidth="1"/>
    <col min="8" max="8" width="24.2857142857143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</v>
      </c>
      <c r="H2" s="124"/>
      <c r="I2" s="107"/>
    </row>
    <row r="3" spans="1:9" ht="25.5">
      <c r="A3" s="107"/>
      <c r="B3" s="123" t="s">
        <v>1860</v>
      </c>
      <c r="C3" s="122">
        <v>451</v>
      </c>
      <c r="D3" s="117">
        <f>IF(ISNUMBER(SEARCH(ZAKL_DATA!$B$14,E3)),MAX($D$2:D2)+1,0)</f>
        <v>1</v>
      </c>
      <c r="E3" s="116" t="s">
        <v>1859</v>
      </c>
      <c r="F3" s="115">
        <v>2001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</v>
      </c>
      <c r="D4" s="117">
        <f>IF(ISNUMBER(SEARCH(ZAKL_DATA!$B$14,E4)),MAX($D$2:D3)+1,0)</f>
        <v>2</v>
      </c>
      <c r="E4" s="116" t="s">
        <v>1857</v>
      </c>
      <c r="F4" s="115">
        <v>2002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</v>
      </c>
      <c r="D5" s="117">
        <f>IF(ISNUMBER(SEARCH(ZAKL_DATA!$B$14,E5)),MAX($D$2:D4)+1,0)</f>
        <v>3</v>
      </c>
      <c r="E5" s="116" t="s">
        <v>1855</v>
      </c>
      <c r="F5" s="115">
        <v>2003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</v>
      </c>
      <c r="D6" s="117">
        <f>IF(ISNUMBER(SEARCH(ZAKL_DATA!$B$14,E6)),MAX($D$2:D5)+1,0)</f>
        <v>4</v>
      </c>
      <c r="E6" s="116" t="s">
        <v>1853</v>
      </c>
      <c r="F6" s="115">
        <v>2004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</v>
      </c>
      <c r="D7" s="117">
        <f>IF(ISNUMBER(SEARCH(ZAKL_DATA!$B$14,E7)),MAX($D$2:D6)+1,0)</f>
        <v>5</v>
      </c>
      <c r="E7" s="116" t="s">
        <v>1851</v>
      </c>
      <c r="F7" s="115">
        <v>2005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</v>
      </c>
      <c r="D8" s="117">
        <f>IF(ISNUMBER(SEARCH(ZAKL_DATA!$B$14,E8)),MAX($D$2:D7)+1,0)</f>
        <v>6</v>
      </c>
      <c r="E8" s="116" t="s">
        <v>1849</v>
      </c>
      <c r="F8" s="115">
        <v>2006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</v>
      </c>
      <c r="D9" s="117">
        <f>IF(ISNUMBER(SEARCH(ZAKL_DATA!$B$14,E9)),MAX($D$2:D8)+1,0)</f>
        <v>7</v>
      </c>
      <c r="E9" s="116" t="s">
        <v>1847</v>
      </c>
      <c r="F9" s="115">
        <v>2007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</v>
      </c>
      <c r="D10" s="117">
        <f>IF(ISNUMBER(SEARCH(ZAKL_DATA!$B$14,E10)),MAX($D$2:D9)+1,0)</f>
        <v>8</v>
      </c>
      <c r="E10" s="116" t="s">
        <v>1845</v>
      </c>
      <c r="F10" s="115">
        <v>2008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</v>
      </c>
      <c r="D11" s="117">
        <f>IF(ISNUMBER(SEARCH(ZAKL_DATA!$B$14,E11)),MAX($D$2:D10)+1,0)</f>
        <v>9</v>
      </c>
      <c r="E11" s="116" t="s">
        <v>1843</v>
      </c>
      <c r="F11" s="115">
        <v>2009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</v>
      </c>
      <c r="D12" s="117">
        <f>IF(ISNUMBER(SEARCH(ZAKL_DATA!$B$14,E12)),MAX($D$2:D11)+1,0)</f>
        <v>10</v>
      </c>
      <c r="E12" s="116" t="s">
        <v>1841</v>
      </c>
      <c r="F12" s="115">
        <v>2010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</v>
      </c>
      <c r="D13" s="117">
        <f>IF(ISNUMBER(SEARCH(ZAKL_DATA!$B$14,E13)),MAX($D$2:D12)+1,0)</f>
        <v>11</v>
      </c>
      <c r="E13" s="116" t="s">
        <v>1839</v>
      </c>
      <c r="F13" s="115">
        <v>2011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</v>
      </c>
      <c r="D14" s="117">
        <f>IF(ISNUMBER(SEARCH(ZAKL_DATA!$B$14,E14)),MAX($D$2:D13)+1,0)</f>
        <v>12</v>
      </c>
      <c r="E14" s="116" t="s">
        <v>1837</v>
      </c>
      <c r="F14" s="115">
        <v>2012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</v>
      </c>
      <c r="D15" s="117">
        <f>IF(ISNUMBER(SEARCH(ZAKL_DATA!$B$14,E15)),MAX($D$2:D14)+1,0)</f>
        <v>13</v>
      </c>
      <c r="E15" s="116" t="s">
        <v>1835</v>
      </c>
      <c r="F15" s="115">
        <v>2101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</v>
      </c>
      <c r="D16" s="117">
        <f>IF(ISNUMBER(SEARCH(ZAKL_DATA!$B$14,E16)),MAX($D$2:D15)+1,0)</f>
        <v>14</v>
      </c>
      <c r="E16" s="116" t="s">
        <v>1833</v>
      </c>
      <c r="F16" s="115">
        <v>2102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</v>
      </c>
      <c r="D17" s="117">
        <f>IF(ISNUMBER(SEARCH(ZAKL_DATA!$B$14,E17)),MAX($D$2:D16)+1,0)</f>
        <v>15</v>
      </c>
      <c r="E17" s="116" t="s">
        <v>1832</v>
      </c>
      <c r="F17" s="115">
        <v>2103</v>
      </c>
      <c r="G17" s="114"/>
      <c r="H17" s="113" t="str">
        <f>IFERROR(VLOOKUP(ROWS($H$3:H17),$D$3:$E$204,2,0),"")</f>
        <v>BENEŠOV</v>
      </c>
      <c r="I17" s="107"/>
    </row>
    <row r="18" spans="1:9" ht="12.75">
      <c r="A18" s="107"/>
      <c r="B18" s="107"/>
      <c r="C18" s="107"/>
      <c r="D18" s="117">
        <f>IF(ISNUMBER(SEARCH(ZAKL_DATA!$B$14,E18)),MAX($D$2:D17)+1,0)</f>
        <v>16</v>
      </c>
      <c r="E18" s="116" t="s">
        <v>1831</v>
      </c>
      <c r="F18" s="115">
        <v>2104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</v>
      </c>
      <c r="E19" s="116" t="s">
        <v>1830</v>
      </c>
      <c r="F19" s="115">
        <v>2105</v>
      </c>
      <c r="G19" s="114"/>
      <c r="H19" s="113" t="str">
        <f>IFERROR(VLOOKUP(ROWS($H$3:H19),$D$3:$E$204,2,0),"")</f>
        <v>BRANDÝS N.L. - ST.BOL.</v>
      </c>
      <c r="I19" s="107"/>
    </row>
    <row r="20" spans="1:9" ht="12.75">
      <c r="A20" s="107"/>
      <c r="B20" s="107"/>
      <c r="C20" s="107"/>
      <c r="D20" s="117">
        <f>IF(ISNUMBER(SEARCH(ZAKL_DATA!$B$14,E20)),MAX($D$2:D19)+1,0)</f>
        <v>18</v>
      </c>
      <c r="E20" s="116" t="s">
        <v>1829</v>
      </c>
      <c r="F20" s="115">
        <v>2106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</v>
      </c>
      <c r="E21" s="116" t="s">
        <v>1828</v>
      </c>
      <c r="F21" s="115">
        <v>2107</v>
      </c>
      <c r="G21" s="114"/>
      <c r="H21" s="113" t="str">
        <f>IFERROR(VLOOKUP(ROWS($H$3:H21),$D$3:$E$204,2,0),"")</f>
        <v>ČESKÝ BROD</v>
      </c>
      <c r="I21" s="107"/>
    </row>
    <row r="22" spans="1:9" ht="12.75">
      <c r="A22" s="107"/>
      <c r="B22" s="107"/>
      <c r="C22" s="107"/>
      <c r="D22" s="117">
        <f>IF(ISNUMBER(SEARCH(ZAKL_DATA!$B$14,E22)),MAX($D$2:D21)+1,0)</f>
        <v>20</v>
      </c>
      <c r="E22" s="116" t="s">
        <v>1827</v>
      </c>
      <c r="F22" s="115">
        <v>2108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</v>
      </c>
      <c r="E23" s="116" t="s">
        <v>1826</v>
      </c>
      <c r="F23" s="115">
        <v>2109</v>
      </c>
      <c r="G23" s="114"/>
      <c r="H23" s="113" t="str">
        <f>IFERROR(VLOOKUP(ROWS($H$3:H23),$D$3:$E$204,2,0),"")</f>
        <v>HOŘOVICE</v>
      </c>
      <c r="I23" s="107"/>
    </row>
    <row r="24" spans="1:9" ht="12.75">
      <c r="A24" s="107"/>
      <c r="B24" s="107"/>
      <c r="C24" s="107"/>
      <c r="D24" s="117">
        <f>IF(ISNUMBER(SEARCH(ZAKL_DATA!$B$14,E24)),MAX($D$2:D23)+1,0)</f>
        <v>22</v>
      </c>
      <c r="E24" s="116" t="s">
        <v>1825</v>
      </c>
      <c r="F24" s="115">
        <v>2110</v>
      </c>
      <c r="G24" s="114"/>
      <c r="H24" s="113" t="str">
        <f>IFERROR(VLOOKUP(ROWS($H$3:H24),$D$3:$E$204,2,0),"")</f>
        <v>KLADNO</v>
      </c>
      <c r="I24" s="107"/>
    </row>
    <row r="25" spans="1:9" ht="12.75">
      <c r="A25" s="107"/>
      <c r="B25" s="107"/>
      <c r="C25" s="107"/>
      <c r="D25" s="117">
        <f>IF(ISNUMBER(SEARCH(ZAKL_DATA!$B$14,E25)),MAX($D$2:D24)+1,0)</f>
        <v>23</v>
      </c>
      <c r="E25" s="116" t="s">
        <v>1824</v>
      </c>
      <c r="F25" s="115">
        <v>2111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</v>
      </c>
      <c r="E26" s="116" t="s">
        <v>1823</v>
      </c>
      <c r="F26" s="115">
        <v>2112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</v>
      </c>
      <c r="E27" s="116" t="s">
        <v>1822</v>
      </c>
      <c r="F27" s="115">
        <v>2113</v>
      </c>
      <c r="G27" s="114"/>
      <c r="H27" s="113" t="str">
        <f>IFERROR(VLOOKUP(ROWS($H$3:H27),$D$3:$E$204,2,0),"")</f>
        <v>KUTNÁ HORA</v>
      </c>
      <c r="I27" s="107"/>
    </row>
    <row r="28" spans="1:9" ht="12.75">
      <c r="A28" s="107"/>
      <c r="B28" s="107"/>
      <c r="C28" s="107"/>
      <c r="D28" s="117">
        <f>IF(ISNUMBER(SEARCH(ZAKL_DATA!$B$14,E28)),MAX($D$2:D27)+1,0)</f>
        <v>26</v>
      </c>
      <c r="E28" s="116" t="s">
        <v>1821</v>
      </c>
      <c r="F28" s="115">
        <v>2114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</v>
      </c>
      <c r="E29" s="116" t="s">
        <v>1820</v>
      </c>
      <c r="F29" s="115">
        <v>2115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</v>
      </c>
      <c r="E30" s="116" t="s">
        <v>1819</v>
      </c>
      <c r="F30" s="115">
        <v>2116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</v>
      </c>
      <c r="E31" s="116" t="s">
        <v>1818</v>
      </c>
      <c r="F31" s="115">
        <v>2117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</v>
      </c>
      <c r="E32" s="116" t="s">
        <v>1817</v>
      </c>
      <c r="F32" s="115">
        <v>2118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</v>
      </c>
      <c r="E33" s="116" t="s">
        <v>1816</v>
      </c>
      <c r="F33" s="115">
        <v>2119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</v>
      </c>
      <c r="E34" s="116" t="s">
        <v>1815</v>
      </c>
      <c r="F34" s="115">
        <v>2120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</v>
      </c>
      <c r="E35" s="116" t="s">
        <v>1814</v>
      </c>
      <c r="F35" s="115">
        <v>2121</v>
      </c>
      <c r="G35" s="114"/>
      <c r="H35" s="113" t="str">
        <f>IFERROR(VLOOKUP(ROWS($H$3:H35),$D$3:$E$204,2,0),"")</f>
        <v>RAKOVNÍK</v>
      </c>
      <c r="I35" s="107"/>
    </row>
    <row r="36" spans="1:9" ht="12.75">
      <c r="A36" s="107"/>
      <c r="B36" s="107"/>
      <c r="C36" s="107"/>
      <c r="D36" s="117">
        <f>IF(ISNUMBER(SEARCH(ZAKL_DATA!$B$14,E36)),MAX($D$2:D35)+1,0)</f>
        <v>34</v>
      </c>
      <c r="E36" s="116" t="s">
        <v>1813</v>
      </c>
      <c r="F36" s="115">
        <v>2122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</v>
      </c>
      <c r="E37" s="116" t="s">
        <v>1812</v>
      </c>
      <c r="F37" s="115">
        <v>2123</v>
      </c>
      <c r="G37" s="114"/>
      <c r="H37" s="113" t="str">
        <f>IFERROR(VLOOKUP(ROWS($H$3:H37),$D$3:$E$204,2,0),"")</f>
        <v>SEDLČANY</v>
      </c>
      <c r="I37" s="107"/>
    </row>
    <row r="38" spans="1:9" ht="12.75">
      <c r="A38" s="107"/>
      <c r="B38" s="107"/>
      <c r="C38" s="107"/>
      <c r="D38" s="117">
        <f>IF(ISNUMBER(SEARCH(ZAKL_DATA!$B$14,E38)),MAX($D$2:D37)+1,0)</f>
        <v>36</v>
      </c>
      <c r="E38" s="116" t="s">
        <v>1811</v>
      </c>
      <c r="F38" s="115">
        <v>2124</v>
      </c>
      <c r="G38" s="114"/>
      <c r="H38" s="113" t="str">
        <f>IFERROR(VLOOKUP(ROWS($H$3:H38),$D$3:$E$204,2,0),"")</f>
        <v>SLANÝ</v>
      </c>
      <c r="I38" s="107"/>
    </row>
    <row r="39" spans="1:9" ht="12.75">
      <c r="A39" s="107"/>
      <c r="B39" s="107"/>
      <c r="C39" s="107"/>
      <c r="D39" s="117">
        <f>IF(ISNUMBER(SEARCH(ZAKL_DATA!$B$14,E39)),MAX($D$2:D38)+1,0)</f>
        <v>37</v>
      </c>
      <c r="E39" s="116" t="s">
        <v>1810</v>
      </c>
      <c r="F39" s="115">
        <v>2125</v>
      </c>
      <c r="G39" s="114"/>
      <c r="H39" s="113" t="str">
        <f>IFERROR(VLOOKUP(ROWS($H$3:H39),$D$3:$E$204,2,0),"")</f>
        <v>VLAŠIM</v>
      </c>
      <c r="I39" s="107"/>
    </row>
    <row r="40" spans="1:9" ht="12.75">
      <c r="A40" s="107"/>
      <c r="B40" s="107"/>
      <c r="C40" s="107"/>
      <c r="D40" s="117">
        <f>IF(ISNUMBER(SEARCH(ZAKL_DATA!$B$14,E40)),MAX($D$2:D39)+1,0)</f>
        <v>38</v>
      </c>
      <c r="E40" s="116" t="s">
        <v>1809</v>
      </c>
      <c r="F40" s="115">
        <v>2126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</v>
      </c>
      <c r="E41" s="116" t="s">
        <v>1808</v>
      </c>
      <c r="F41" s="115">
        <v>2201</v>
      </c>
      <c r="G41" s="114"/>
      <c r="H41" s="113" t="str">
        <f>IFERROR(VLOOKUP(ROWS($H$3:H41),$D$3:$E$204,2,0),"")</f>
        <v>ČESKÉ BUDĚJOVICE</v>
      </c>
      <c r="I41" s="107"/>
    </row>
    <row r="42" spans="1:9" ht="12.75">
      <c r="A42" s="107"/>
      <c r="B42" s="107"/>
      <c r="C42" s="107"/>
      <c r="D42" s="117">
        <f>IF(ISNUMBER(SEARCH(ZAKL_DATA!$B$14,E42)),MAX($D$2:D41)+1,0)</f>
        <v>40</v>
      </c>
      <c r="E42" s="116" t="s">
        <v>1807</v>
      </c>
      <c r="F42" s="115">
        <v>2202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</v>
      </c>
      <c r="E43" s="116" t="s">
        <v>1806</v>
      </c>
      <c r="F43" s="115">
        <v>2203</v>
      </c>
      <c r="G43" s="114"/>
      <c r="H43" s="113" t="str">
        <f>IFERROR(VLOOKUP(ROWS($H$3:H43),$D$3:$E$204,2,0),"")</f>
        <v>ČESKÝ KRUMLOV</v>
      </c>
      <c r="I43" s="107"/>
    </row>
    <row r="44" spans="1:9" ht="12.75">
      <c r="A44" s="107"/>
      <c r="B44" s="107"/>
      <c r="C44" s="107"/>
      <c r="D44" s="117">
        <f>IF(ISNUMBER(SEARCH(ZAKL_DATA!$B$14,E44)),MAX($D$2:D43)+1,0)</f>
        <v>42</v>
      </c>
      <c r="E44" s="116" t="s">
        <v>1805</v>
      </c>
      <c r="F44" s="115">
        <v>2204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</v>
      </c>
      <c r="E45" s="116" t="s">
        <v>1804</v>
      </c>
      <c r="F45" s="115">
        <v>2205</v>
      </c>
      <c r="G45" s="114"/>
      <c r="H45" s="113" t="str">
        <f>IFERROR(VLOOKUP(ROWS($H$3:H45),$D$3:$E$204,2,0),"")</f>
        <v>JINDŘICHŮV HRADEC</v>
      </c>
      <c r="I45" s="107"/>
    </row>
    <row r="46" spans="1:9" ht="12.75">
      <c r="A46" s="107"/>
      <c r="B46" s="107"/>
      <c r="C46" s="107"/>
      <c r="D46" s="117">
        <f>IF(ISNUMBER(SEARCH(ZAKL_DATA!$B$14,E46)),MAX($D$2:D45)+1,0)</f>
        <v>44</v>
      </c>
      <c r="E46" s="116" t="s">
        <v>1803</v>
      </c>
      <c r="F46" s="115">
        <v>2206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</v>
      </c>
      <c r="E47" s="116" t="s">
        <v>1802</v>
      </c>
      <c r="F47" s="115">
        <v>2207</v>
      </c>
      <c r="G47" s="114"/>
      <c r="H47" s="113" t="str">
        <f>IFERROR(VLOOKUP(ROWS($H$3:H47),$D$3:$E$204,2,0),"")</f>
        <v>MILEVSKO</v>
      </c>
      <c r="I47" s="107"/>
    </row>
    <row r="48" spans="1:9" ht="12.75">
      <c r="A48" s="107"/>
      <c r="B48" s="107"/>
      <c r="C48" s="107"/>
      <c r="D48" s="117">
        <f>IF(ISNUMBER(SEARCH(ZAKL_DATA!$B$14,E48)),MAX($D$2:D47)+1,0)</f>
        <v>46</v>
      </c>
      <c r="E48" s="116" t="s">
        <v>1801</v>
      </c>
      <c r="F48" s="115">
        <v>2208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</v>
      </c>
      <c r="E49" s="116" t="s">
        <v>1800</v>
      </c>
      <c r="F49" s="115">
        <v>2209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</v>
      </c>
      <c r="E50" s="116" t="s">
        <v>1799</v>
      </c>
      <c r="F50" s="115">
        <v>2210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</v>
      </c>
      <c r="E51" s="116" t="s">
        <v>1798</v>
      </c>
      <c r="F51" s="115">
        <v>2211</v>
      </c>
      <c r="G51" s="114"/>
      <c r="H51" s="113" t="str">
        <f>IFERROR(VLOOKUP(ROWS($H$3:H51),$D$3:$E$204,2,0),"")</f>
        <v>STRAKONICE</v>
      </c>
      <c r="I51" s="107"/>
    </row>
    <row r="52" spans="1:9" ht="12.75">
      <c r="A52" s="107"/>
      <c r="B52" s="107"/>
      <c r="C52" s="107"/>
      <c r="D52" s="117">
        <f>IF(ISNUMBER(SEARCH(ZAKL_DATA!$B$14,E52)),MAX($D$2:D51)+1,0)</f>
        <v>50</v>
      </c>
      <c r="E52" s="116" t="s">
        <v>1797</v>
      </c>
      <c r="F52" s="115">
        <v>2212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</v>
      </c>
      <c r="E53" s="116" t="s">
        <v>1796</v>
      </c>
      <c r="F53" s="115">
        <v>2213</v>
      </c>
      <c r="G53" s="114"/>
      <c r="H53" s="113" t="str">
        <f>IFERROR(VLOOKUP(ROWS($H$3:H53),$D$3:$E$204,2,0),"")</f>
        <v>TRHOVÉ SVINY</v>
      </c>
      <c r="I53" s="107"/>
    </row>
    <row r="54" spans="1:9" ht="12.75">
      <c r="A54" s="107"/>
      <c r="B54" s="107"/>
      <c r="C54" s="107"/>
      <c r="D54" s="117">
        <f>IF(ISNUMBER(SEARCH(ZAKL_DATA!$B$14,E54)),MAX($D$2:D53)+1,0)</f>
        <v>52</v>
      </c>
      <c r="E54" s="116" t="s">
        <v>1795</v>
      </c>
      <c r="F54" s="115">
        <v>2214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</v>
      </c>
      <c r="E55" s="116" t="s">
        <v>1794</v>
      </c>
      <c r="F55" s="115">
        <v>2215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</v>
      </c>
      <c r="E56" s="116" t="s">
        <v>1793</v>
      </c>
      <c r="F56" s="115">
        <v>2216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</v>
      </c>
      <c r="E57" s="116" t="s">
        <v>1792</v>
      </c>
      <c r="F57" s="115">
        <v>2217</v>
      </c>
      <c r="G57" s="114"/>
      <c r="H57" s="113" t="str">
        <f>IFERROR(VLOOKUP(ROWS($H$3:H57),$D$3:$E$204,2,0),"")</f>
        <v>VODŇANY</v>
      </c>
      <c r="I57" s="107"/>
    </row>
    <row r="58" spans="1:9" ht="12.75">
      <c r="A58" s="107"/>
      <c r="B58" s="107"/>
      <c r="C58" s="107"/>
      <c r="D58" s="117">
        <f>IF(ISNUMBER(SEARCH(ZAKL_DATA!$B$14,E58)),MAX($D$2:D57)+1,0)</f>
        <v>56</v>
      </c>
      <c r="E58" s="116" t="s">
        <v>1791</v>
      </c>
      <c r="F58" s="115">
        <v>2301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</v>
      </c>
      <c r="E59" s="116" t="s">
        <v>1790</v>
      </c>
      <c r="F59" s="115">
        <v>2302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</v>
      </c>
      <c r="E60" s="116" t="s">
        <v>1789</v>
      </c>
      <c r="F60" s="115">
        <v>2303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</v>
      </c>
      <c r="E61" s="116" t="s">
        <v>1788</v>
      </c>
      <c r="F61" s="115">
        <v>2304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</v>
      </c>
      <c r="E62" s="116" t="s">
        <v>1787</v>
      </c>
      <c r="F62" s="115">
        <v>2305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</v>
      </c>
      <c r="E63" s="116" t="s">
        <v>1786</v>
      </c>
      <c r="F63" s="115">
        <v>2306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</v>
      </c>
      <c r="E64" s="116" t="s">
        <v>1785</v>
      </c>
      <c r="F64" s="115">
        <v>2307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</v>
      </c>
      <c r="E65" s="116" t="s">
        <v>1784</v>
      </c>
      <c r="F65" s="115">
        <v>2308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</v>
      </c>
      <c r="E66" s="116" t="s">
        <v>1783</v>
      </c>
      <c r="F66" s="115">
        <v>2309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</v>
      </c>
      <c r="E67" s="116" t="s">
        <v>1782</v>
      </c>
      <c r="F67" s="115">
        <v>2310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</v>
      </c>
      <c r="E68" s="116" t="s">
        <v>1781</v>
      </c>
      <c r="F68" s="115">
        <v>2311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</v>
      </c>
      <c r="E69" s="116" t="s">
        <v>1780</v>
      </c>
      <c r="F69" s="115">
        <v>2312</v>
      </c>
      <c r="G69" s="114"/>
      <c r="H69" s="113" t="str">
        <f>IFERROR(VLOOKUP(ROWS($H$3:H69),$D$3:$E$204,2,0),"")</f>
        <v>ROKYCANY</v>
      </c>
      <c r="I69" s="107"/>
    </row>
    <row r="70" spans="1:9" ht="12.75">
      <c r="A70" s="107"/>
      <c r="B70" s="107"/>
      <c r="C70" s="107"/>
      <c r="D70" s="117">
        <f>IF(ISNUMBER(SEARCH(ZAKL_DATA!$B$14,E70)),MAX($D$2:D69)+1,0)</f>
        <v>68</v>
      </c>
      <c r="E70" s="116" t="s">
        <v>1779</v>
      </c>
      <c r="F70" s="115">
        <v>2313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</v>
      </c>
      <c r="E71" s="116" t="s">
        <v>1778</v>
      </c>
      <c r="F71" s="115">
        <v>2314</v>
      </c>
      <c r="G71" s="114"/>
      <c r="H71" s="113" t="str">
        <f>IFERROR(VLOOKUP(ROWS($H$3:H71),$D$3:$E$204,2,0),"")</f>
        <v>STŘÍBRO</v>
      </c>
      <c r="I71" s="107"/>
    </row>
    <row r="72" spans="1:9" ht="12.75">
      <c r="A72" s="107"/>
      <c r="B72" s="107"/>
      <c r="C72" s="107"/>
      <c r="D72" s="117">
        <f>IF(ISNUMBER(SEARCH(ZAKL_DATA!$B$14,E72)),MAX($D$2:D71)+1,0)</f>
        <v>70</v>
      </c>
      <c r="E72" s="116" t="s">
        <v>1777</v>
      </c>
      <c r="F72" s="115">
        <v>2315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</v>
      </c>
      <c r="E73" s="116" t="s">
        <v>1776</v>
      </c>
      <c r="F73" s="115">
        <v>2401</v>
      </c>
      <c r="G73" s="114"/>
      <c r="H73" s="113" t="str">
        <f>IFERROR(VLOOKUP(ROWS($H$3:H73),$D$3:$E$204,2,0),"")</f>
        <v>KARLOVY VARY</v>
      </c>
      <c r="I73" s="107"/>
    </row>
    <row r="74" spans="1:9" ht="12.75">
      <c r="A74" s="107"/>
      <c r="B74" s="107"/>
      <c r="C74" s="107"/>
      <c r="D74" s="117">
        <f>IF(ISNUMBER(SEARCH(ZAKL_DATA!$B$14,E74)),MAX($D$2:D73)+1,0)</f>
        <v>72</v>
      </c>
      <c r="E74" s="116" t="s">
        <v>1775</v>
      </c>
      <c r="F74" s="115">
        <v>2402</v>
      </c>
      <c r="G74" s="114"/>
      <c r="H74" s="113" t="str">
        <f>IFERROR(VLOOKUP(ROWS($H$3:H74),$D$3:$E$204,2,0),"")</f>
        <v>AŠ</v>
      </c>
      <c r="I74" s="107"/>
    </row>
    <row r="75" spans="1:9" ht="12.75">
      <c r="A75" s="107"/>
      <c r="B75" s="107"/>
      <c r="C75" s="107"/>
      <c r="D75" s="117">
        <f>IF(ISNUMBER(SEARCH(ZAKL_DATA!$B$14,E75)),MAX($D$2:D74)+1,0)</f>
        <v>73</v>
      </c>
      <c r="E75" s="116" t="s">
        <v>1774</v>
      </c>
      <c r="F75" s="115">
        <v>2403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</v>
      </c>
      <c r="E76" s="116" t="s">
        <v>1773</v>
      </c>
      <c r="F76" s="115">
        <v>2404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</v>
      </c>
      <c r="E77" s="116" t="s">
        <v>1772</v>
      </c>
      <c r="F77" s="115">
        <v>2405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</v>
      </c>
      <c r="E78" s="116" t="s">
        <v>1771</v>
      </c>
      <c r="F78" s="115">
        <v>2406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</v>
      </c>
      <c r="E79" s="116" t="s">
        <v>1770</v>
      </c>
      <c r="F79" s="115">
        <v>2407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</v>
      </c>
      <c r="E80" s="116" t="s">
        <v>1769</v>
      </c>
      <c r="F80" s="115">
        <v>2501</v>
      </c>
      <c r="G80" s="114"/>
      <c r="H80" s="113" t="str">
        <f>IFERROR(VLOOKUP(ROWS($H$3:H80),$D$3:$E$204,2,0),"")</f>
        <v>ÚSTÍ NAD LABEM</v>
      </c>
      <c r="I80" s="107"/>
    </row>
    <row r="81" spans="1:9" ht="12.75">
      <c r="A81" s="107"/>
      <c r="B81" s="107"/>
      <c r="C81" s="107"/>
      <c r="D81" s="117">
        <f>IF(ISNUMBER(SEARCH(ZAKL_DATA!$B$14,E81)),MAX($D$2:D80)+1,0)</f>
        <v>79</v>
      </c>
      <c r="E81" s="116" t="s">
        <v>1768</v>
      </c>
      <c r="F81" s="115">
        <v>2502</v>
      </c>
      <c r="G81" s="114"/>
      <c r="H81" s="113" t="str">
        <f>IFERROR(VLOOKUP(ROWS($H$3:H81),$D$3:$E$204,2,0),"")</f>
        <v>BÍLINA</v>
      </c>
      <c r="I81" s="107"/>
    </row>
    <row r="82" spans="1:9" ht="12.75">
      <c r="A82" s="107"/>
      <c r="B82" s="107"/>
      <c r="C82" s="107"/>
      <c r="D82" s="117">
        <f>IF(ISNUMBER(SEARCH(ZAKL_DATA!$B$14,E82)),MAX($D$2:D81)+1,0)</f>
        <v>80</v>
      </c>
      <c r="E82" s="116" t="s">
        <v>1767</v>
      </c>
      <c r="F82" s="115">
        <v>2503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</v>
      </c>
      <c r="E83" s="116" t="s">
        <v>1766</v>
      </c>
      <c r="F83" s="115">
        <v>2504</v>
      </c>
      <c r="G83" s="114"/>
      <c r="H83" s="113" t="str">
        <f>IFERROR(VLOOKUP(ROWS($H$3:H83),$D$3:$E$204,2,0),"")</f>
        <v>CHOMUTOV</v>
      </c>
      <c r="I83" s="107"/>
    </row>
    <row r="84" spans="1:9" ht="12.75">
      <c r="A84" s="107"/>
      <c r="B84" s="107"/>
      <c r="C84" s="107"/>
      <c r="D84" s="117">
        <f>IF(ISNUMBER(SEARCH(ZAKL_DATA!$B$14,E84)),MAX($D$2:D83)+1,0)</f>
        <v>82</v>
      </c>
      <c r="E84" s="116" t="s">
        <v>1765</v>
      </c>
      <c r="F84" s="115">
        <v>2505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</v>
      </c>
      <c r="E85" s="116" t="s">
        <v>1764</v>
      </c>
      <c r="F85" s="115">
        <v>2506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</v>
      </c>
      <c r="E86" s="116" t="s">
        <v>1763</v>
      </c>
      <c r="F86" s="115">
        <v>2507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</v>
      </c>
      <c r="E87" s="116" t="s">
        <v>1762</v>
      </c>
      <c r="F87" s="115">
        <v>2508</v>
      </c>
      <c r="G87" s="114"/>
      <c r="H87" s="113" t="str">
        <f>IFERROR(VLOOKUP(ROWS($H$3:H87),$D$3:$E$204,2,0),"")</f>
        <v>LITVÍNOV</v>
      </c>
      <c r="I87" s="107"/>
    </row>
    <row r="88" spans="1:9" ht="12.75">
      <c r="A88" s="107"/>
      <c r="B88" s="107"/>
      <c r="C88" s="107"/>
      <c r="D88" s="117">
        <f>IF(ISNUMBER(SEARCH(ZAKL_DATA!$B$14,E88)),MAX($D$2:D87)+1,0)</f>
        <v>86</v>
      </c>
      <c r="E88" s="116" t="s">
        <v>1761</v>
      </c>
      <c r="F88" s="115">
        <v>2509</v>
      </c>
      <c r="G88" s="114"/>
      <c r="H88" s="113" t="str">
        <f>IFERROR(VLOOKUP(ROWS($H$3:H88),$D$3:$E$204,2,0),"")</f>
        <v>LOUNY</v>
      </c>
      <c r="I88" s="107"/>
    </row>
    <row r="89" spans="1:9" ht="12.75">
      <c r="A89" s="107"/>
      <c r="B89" s="107"/>
      <c r="C89" s="107"/>
      <c r="D89" s="117">
        <f>IF(ISNUMBER(SEARCH(ZAKL_DATA!$B$14,E89)),MAX($D$2:D88)+1,0)</f>
        <v>87</v>
      </c>
      <c r="E89" s="116" t="s">
        <v>1760</v>
      </c>
      <c r="F89" s="115">
        <v>2510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</v>
      </c>
      <c r="E90" s="116" t="s">
        <v>1759</v>
      </c>
      <c r="F90" s="115">
        <v>2511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</v>
      </c>
      <c r="E91" s="116" t="s">
        <v>1758</v>
      </c>
      <c r="F91" s="115">
        <v>2512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</v>
      </c>
      <c r="E92" s="116" t="s">
        <v>1757</v>
      </c>
      <c r="F92" s="115">
        <v>2513</v>
      </c>
      <c r="G92" s="114"/>
      <c r="H92" s="113" t="str">
        <f>IFERROR(VLOOKUP(ROWS($H$3:H92),$D$3:$E$204,2,0),"")</f>
        <v>RUMBURK</v>
      </c>
      <c r="I92" s="107"/>
    </row>
    <row r="93" spans="1:9" ht="12.75">
      <c r="A93" s="107"/>
      <c r="B93" s="107"/>
      <c r="C93" s="107"/>
      <c r="D93" s="117">
        <f>IF(ISNUMBER(SEARCH(ZAKL_DATA!$B$14,E93)),MAX($D$2:D92)+1,0)</f>
        <v>91</v>
      </c>
      <c r="E93" s="116" t="s">
        <v>1756</v>
      </c>
      <c r="F93" s="115">
        <v>2514</v>
      </c>
      <c r="G93" s="114"/>
      <c r="H93" s="113" t="str">
        <f>IFERROR(VLOOKUP(ROWS($H$3:H93),$D$3:$E$204,2,0),"")</f>
        <v>TEPLICE</v>
      </c>
      <c r="I93" s="107"/>
    </row>
    <row r="94" spans="1:9" ht="12.75">
      <c r="A94" s="107"/>
      <c r="B94" s="107"/>
      <c r="C94" s="107"/>
      <c r="D94" s="117">
        <f>IF(ISNUMBER(SEARCH(ZAKL_DATA!$B$14,E94)),MAX($D$2:D93)+1,0)</f>
        <v>92</v>
      </c>
      <c r="E94" s="116" t="s">
        <v>1755</v>
      </c>
      <c r="F94" s="115">
        <v>2515</v>
      </c>
      <c r="G94" s="114"/>
      <c r="H94" s="113" t="str">
        <f>IFERROR(VLOOKUP(ROWS($H$3:H94),$D$3:$E$204,2,0),"")</f>
        <v>ŽATEC</v>
      </c>
      <c r="I94" s="107"/>
    </row>
    <row r="95" spans="1:9" ht="12.75">
      <c r="A95" s="107"/>
      <c r="B95" s="107"/>
      <c r="C95" s="107"/>
      <c r="D95" s="117">
        <f>IF(ISNUMBER(SEARCH(ZAKL_DATA!$B$14,E95)),MAX($D$2:D94)+1,0)</f>
        <v>93</v>
      </c>
      <c r="E95" s="116" t="s">
        <v>1754</v>
      </c>
      <c r="F95" s="115">
        <v>2601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</v>
      </c>
      <c r="E96" s="116" t="s">
        <v>1753</v>
      </c>
      <c r="F96" s="115">
        <v>2602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</v>
      </c>
      <c r="E97" s="116" t="s">
        <v>1752</v>
      </c>
      <c r="F97" s="115">
        <v>2603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</v>
      </c>
      <c r="E98" s="116" t="s">
        <v>1751</v>
      </c>
      <c r="F98" s="115">
        <v>2604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</v>
      </c>
      <c r="E99" s="116" t="s">
        <v>1750</v>
      </c>
      <c r="F99" s="115">
        <v>2605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</v>
      </c>
      <c r="E100" s="116" t="s">
        <v>1749</v>
      </c>
      <c r="F100" s="115">
        <v>2606</v>
      </c>
      <c r="G100" s="114"/>
      <c r="H100" s="113" t="str">
        <f>IFERROR(VLOOKUP(ROWS($H$3:H100),$D$3:$E$204,2,0),"")</f>
        <v>NOVÝ BOR</v>
      </c>
      <c r="I100" s="107"/>
    </row>
    <row r="101" spans="1:9" ht="12.75">
      <c r="A101" s="107"/>
      <c r="B101" s="107"/>
      <c r="C101" s="107"/>
      <c r="D101" s="117">
        <f>IF(ISNUMBER(SEARCH(ZAKL_DATA!$B$14,E101)),MAX($D$2:D100)+1,0)</f>
        <v>99</v>
      </c>
      <c r="E101" s="116" t="s">
        <v>1748</v>
      </c>
      <c r="F101" s="115">
        <v>2607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</v>
      </c>
      <c r="E102" s="116" t="s">
        <v>1747</v>
      </c>
      <c r="F102" s="115">
        <v>2608</v>
      </c>
      <c r="G102" s="114"/>
      <c r="H102" s="113" t="str">
        <f>IFERROR(VLOOKUP(ROWS($H$3:H102),$D$3:$E$204,2,0),"")</f>
        <v>TANVALD</v>
      </c>
      <c r="I102" s="107"/>
    </row>
    <row r="103" spans="1:9" ht="12.75">
      <c r="A103" s="107"/>
      <c r="B103" s="107"/>
      <c r="C103" s="107"/>
      <c r="D103" s="117">
        <f>IF(ISNUMBER(SEARCH(ZAKL_DATA!$B$14,E103)),MAX($D$2:D102)+1,0)</f>
        <v>101</v>
      </c>
      <c r="E103" s="116" t="s">
        <v>1746</v>
      </c>
      <c r="F103" s="115">
        <v>2609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</v>
      </c>
      <c r="E104" s="116" t="s">
        <v>1745</v>
      </c>
      <c r="F104" s="115">
        <v>2610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</v>
      </c>
      <c r="E105" s="116" t="s">
        <v>1744</v>
      </c>
      <c r="F105" s="115">
        <v>2701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</v>
      </c>
      <c r="E106" s="116" t="s">
        <v>1743</v>
      </c>
      <c r="F106" s="115">
        <v>2702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</v>
      </c>
      <c r="E107" s="116" t="s">
        <v>1742</v>
      </c>
      <c r="F107" s="115">
        <v>2703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</v>
      </c>
      <c r="E108" s="116" t="s">
        <v>1741</v>
      </c>
      <c r="F108" s="115">
        <v>2704</v>
      </c>
      <c r="G108" s="114"/>
      <c r="H108" s="113" t="str">
        <f>IFERROR(VLOOKUP(ROWS($H$3:H108),$D$3:$E$204,2,0),"")</f>
        <v>DVŮR KRÁLOVÉ</v>
      </c>
      <c r="I108" s="107"/>
    </row>
    <row r="109" spans="1:9" ht="12.75">
      <c r="A109" s="107"/>
      <c r="B109" s="107"/>
      <c r="C109" s="107"/>
      <c r="D109" s="117">
        <f>IF(ISNUMBER(SEARCH(ZAKL_DATA!$B$14,E109)),MAX($D$2:D108)+1,0)</f>
        <v>107</v>
      </c>
      <c r="E109" s="116" t="s">
        <v>1740</v>
      </c>
      <c r="F109" s="115">
        <v>2705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</v>
      </c>
      <c r="E110" s="116" t="s">
        <v>1739</v>
      </c>
      <c r="F110" s="115">
        <v>2706</v>
      </c>
      <c r="G110" s="114"/>
      <c r="H110" s="113" t="str">
        <f>IFERROR(VLOOKUP(ROWS($H$3:H110),$D$3:$E$204,2,0),"")</f>
        <v>JAROMĚŘ</v>
      </c>
      <c r="I110" s="107"/>
    </row>
    <row r="111" spans="1:9" ht="12.75">
      <c r="A111" s="107"/>
      <c r="B111" s="107"/>
      <c r="C111" s="107"/>
      <c r="D111" s="117">
        <f>IF(ISNUMBER(SEARCH(ZAKL_DATA!$B$14,E111)),MAX($D$2:D110)+1,0)</f>
        <v>109</v>
      </c>
      <c r="E111" s="116" t="s">
        <v>1738</v>
      </c>
      <c r="F111" s="115">
        <v>2707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</v>
      </c>
      <c r="E112" s="116" t="s">
        <v>1737</v>
      </c>
      <c r="F112" s="115">
        <v>2708</v>
      </c>
      <c r="G112" s="114"/>
      <c r="H112" s="113" t="str">
        <f>IFERROR(VLOOKUP(ROWS($H$3:H112),$D$3:$E$204,2,0),"")</f>
        <v>KOSTELEC NAD ORLICÍ</v>
      </c>
      <c r="I112" s="107"/>
    </row>
    <row r="113" spans="1:9" ht="12.75">
      <c r="A113" s="107"/>
      <c r="B113" s="107"/>
      <c r="C113" s="107"/>
      <c r="D113" s="117">
        <f>IF(ISNUMBER(SEARCH(ZAKL_DATA!$B$14,E113)),MAX($D$2:D112)+1,0)</f>
        <v>111</v>
      </c>
      <c r="E113" s="116" t="s">
        <v>1736</v>
      </c>
      <c r="F113" s="115">
        <v>2709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</v>
      </c>
      <c r="E114" s="116" t="s">
        <v>1735</v>
      </c>
      <c r="F114" s="115">
        <v>2710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</v>
      </c>
      <c r="E115" s="116" t="s">
        <v>1734</v>
      </c>
      <c r="F115" s="115">
        <v>2711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</v>
      </c>
      <c r="E116" s="116" t="s">
        <v>1733</v>
      </c>
      <c r="F116" s="115">
        <v>2712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</v>
      </c>
      <c r="E117" s="116" t="s">
        <v>1732</v>
      </c>
      <c r="F117" s="115">
        <v>2713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</v>
      </c>
      <c r="E118" s="116" t="s">
        <v>1731</v>
      </c>
      <c r="F118" s="115">
        <v>2714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</v>
      </c>
      <c r="E119" s="116" t="s">
        <v>1730</v>
      </c>
      <c r="F119" s="115">
        <v>2801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</v>
      </c>
      <c r="E120" s="116" t="s">
        <v>1729</v>
      </c>
      <c r="F120" s="115">
        <v>2802</v>
      </c>
      <c r="G120" s="114"/>
      <c r="H120" s="113" t="str">
        <f>IFERROR(VLOOKUP(ROWS($H$3:H120),$D$3:$E$204,2,0),"")</f>
        <v>HLINSKO</v>
      </c>
      <c r="I120" s="107"/>
    </row>
    <row r="121" spans="1:9" ht="12.75">
      <c r="A121" s="107"/>
      <c r="B121" s="107"/>
      <c r="C121" s="107"/>
      <c r="D121" s="117">
        <f>IF(ISNUMBER(SEARCH(ZAKL_DATA!$B$14,E121)),MAX($D$2:D120)+1,0)</f>
        <v>119</v>
      </c>
      <c r="E121" s="116" t="s">
        <v>1728</v>
      </c>
      <c r="F121" s="115">
        <v>2803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</v>
      </c>
      <c r="E122" s="116" t="s">
        <v>1727</v>
      </c>
      <c r="F122" s="115">
        <v>2804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</v>
      </c>
      <c r="E123" s="116" t="s">
        <v>1726</v>
      </c>
      <c r="F123" s="115">
        <v>2805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</v>
      </c>
      <c r="E124" s="116" t="s">
        <v>1725</v>
      </c>
      <c r="F124" s="115">
        <v>2806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</v>
      </c>
      <c r="E125" s="116" t="s">
        <v>1724</v>
      </c>
      <c r="F125" s="115">
        <v>2807</v>
      </c>
      <c r="G125" s="114"/>
      <c r="H125" s="113" t="str">
        <f>IFERROR(VLOOKUP(ROWS($H$3:H125),$D$3:$E$204,2,0),"")</f>
        <v>PŘELOUČ</v>
      </c>
      <c r="I125" s="107"/>
    </row>
    <row r="126" spans="1:9" ht="12.75">
      <c r="A126" s="107"/>
      <c r="B126" s="107"/>
      <c r="C126" s="107"/>
      <c r="D126" s="117">
        <f>IF(ISNUMBER(SEARCH(ZAKL_DATA!$B$14,E126)),MAX($D$2:D125)+1,0)</f>
        <v>124</v>
      </c>
      <c r="E126" s="116" t="s">
        <v>1723</v>
      </c>
      <c r="F126" s="115">
        <v>2808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</v>
      </c>
      <c r="E127" s="116" t="s">
        <v>1722</v>
      </c>
      <c r="F127" s="115">
        <v>2809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</v>
      </c>
      <c r="E128" s="116" t="s">
        <v>1721</v>
      </c>
      <c r="F128" s="115">
        <v>2810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</v>
      </c>
      <c r="E129" s="116" t="s">
        <v>1720</v>
      </c>
      <c r="F129" s="115">
        <v>2811</v>
      </c>
      <c r="G129" s="114"/>
      <c r="H129" s="113" t="str">
        <f>IFERROR(VLOOKUP(ROWS($H$3:H129),$D$3:$E$204,2,0),"")</f>
        <v>ŽAMBERK</v>
      </c>
      <c r="I129" s="107"/>
    </row>
    <row r="130" spans="1:9" ht="12.75">
      <c r="A130" s="107"/>
      <c r="B130" s="107"/>
      <c r="C130" s="107"/>
      <c r="D130" s="117">
        <f>IF(ISNUMBER(SEARCH(ZAKL_DATA!$B$14,E130)),MAX($D$2:D129)+1,0)</f>
        <v>128</v>
      </c>
      <c r="E130" s="116" t="s">
        <v>1719</v>
      </c>
      <c r="F130" s="115">
        <v>2901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</v>
      </c>
      <c r="E131" s="116" t="s">
        <v>1718</v>
      </c>
      <c r="F131" s="115">
        <v>2902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</v>
      </c>
      <c r="E132" s="116" t="s">
        <v>1717</v>
      </c>
      <c r="F132" s="115">
        <v>2903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</v>
      </c>
      <c r="E133" s="116" t="s">
        <v>1716</v>
      </c>
      <c r="F133" s="115">
        <v>2904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</v>
      </c>
      <c r="E134" s="116" t="s">
        <v>1715</v>
      </c>
      <c r="F134" s="115">
        <v>2905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</v>
      </c>
      <c r="E135" s="116" t="s">
        <v>1714</v>
      </c>
      <c r="F135" s="115">
        <v>2906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</v>
      </c>
      <c r="E136" s="116" t="s">
        <v>1713</v>
      </c>
      <c r="F136" s="115">
        <v>2907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</v>
      </c>
      <c r="E137" s="116" t="s">
        <v>1712</v>
      </c>
      <c r="F137" s="115">
        <v>2908</v>
      </c>
      <c r="G137" s="114"/>
      <c r="H137" s="113" t="str">
        <f>IFERROR(VLOOKUP(ROWS($H$3:H137),$D$3:$E$204,2,0),"")</f>
        <v>NÁMĚŠŤ NAD OSLAVOU</v>
      </c>
      <c r="I137" s="107"/>
    </row>
    <row r="138" spans="1:9" ht="12.75">
      <c r="A138" s="107"/>
      <c r="B138" s="107"/>
      <c r="C138" s="107"/>
      <c r="D138" s="117">
        <f>IF(ISNUMBER(SEARCH(ZAKL_DATA!$B$14,E138)),MAX($D$2:D137)+1,0)</f>
        <v>136</v>
      </c>
      <c r="E138" s="116" t="s">
        <v>1711</v>
      </c>
      <c r="F138" s="115">
        <v>2909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</v>
      </c>
      <c r="E139" s="116" t="s">
        <v>1710</v>
      </c>
      <c r="F139" s="115">
        <v>2910</v>
      </c>
      <c r="G139" s="114"/>
      <c r="H139" s="113" t="str">
        <f>IFERROR(VLOOKUP(ROWS($H$3:H139),$D$3:$E$204,2,0),"")</f>
        <v>PELHŘIMOV</v>
      </c>
      <c r="I139" s="107"/>
    </row>
    <row r="140" spans="1:9" ht="12.75">
      <c r="A140" s="107"/>
      <c r="B140" s="107"/>
      <c r="C140" s="107"/>
      <c r="D140" s="117">
        <f>IF(ISNUMBER(SEARCH(ZAKL_DATA!$B$14,E140)),MAX($D$2:D139)+1,0)</f>
        <v>138</v>
      </c>
      <c r="E140" s="116" t="s">
        <v>1709</v>
      </c>
      <c r="F140" s="115">
        <v>2911</v>
      </c>
      <c r="G140" s="114"/>
      <c r="H140" s="113" t="str">
        <f>IFERROR(VLOOKUP(ROWS($H$3:H140),$D$3:$E$204,2,0),"")</f>
        <v>TELČ</v>
      </c>
      <c r="I140" s="107"/>
    </row>
    <row r="141" spans="1:9" ht="12.75">
      <c r="A141" s="107"/>
      <c r="B141" s="107"/>
      <c r="C141" s="107"/>
      <c r="D141" s="117">
        <f>IF(ISNUMBER(SEARCH(ZAKL_DATA!$B$14,E141)),MAX($D$2:D140)+1,0)</f>
        <v>139</v>
      </c>
      <c r="E141" s="116" t="s">
        <v>1708</v>
      </c>
      <c r="F141" s="115">
        <v>2912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</v>
      </c>
      <c r="E142" s="116" t="s">
        <v>1707</v>
      </c>
      <c r="F142" s="115">
        <v>2913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</v>
      </c>
      <c r="E143" s="116" t="s">
        <v>1706</v>
      </c>
      <c r="F143" s="115">
        <v>2914</v>
      </c>
      <c r="G143" s="114"/>
      <c r="H143" s="113" t="str">
        <f>IFERROR(VLOOKUP(ROWS($H$3:H143),$D$3:$E$204,2,0),"")</f>
        <v>ŽĎÁR NAD SÁZAVOU</v>
      </c>
      <c r="I143" s="107"/>
    </row>
    <row r="144" spans="1:9" ht="12.75">
      <c r="A144" s="107"/>
      <c r="B144" s="107"/>
      <c r="C144" s="107"/>
      <c r="D144" s="117">
        <f>IF(ISNUMBER(SEARCH(ZAKL_DATA!$B$14,E144)),MAX($D$2:D143)+1,0)</f>
        <v>142</v>
      </c>
      <c r="E144" s="116" t="s">
        <v>1705</v>
      </c>
      <c r="F144" s="115">
        <v>3001</v>
      </c>
      <c r="G144" s="114"/>
      <c r="H144" s="113" t="str">
        <f>IFERROR(VLOOKUP(ROWS($H$3:H144),$D$3:$E$204,2,0),"")</f>
        <v>BRNO I</v>
      </c>
      <c r="I144" s="107"/>
    </row>
    <row r="145" spans="1:9" ht="12.75">
      <c r="A145" s="107"/>
      <c r="B145" s="107"/>
      <c r="C145" s="107"/>
      <c r="D145" s="117">
        <f>IF(ISNUMBER(SEARCH(ZAKL_DATA!$B$14,E145)),MAX($D$2:D144)+1,0)</f>
        <v>143</v>
      </c>
      <c r="E145" s="116" t="s">
        <v>1704</v>
      </c>
      <c r="F145" s="115">
        <v>3002</v>
      </c>
      <c r="G145" s="114"/>
      <c r="H145" s="113" t="str">
        <f>IFERROR(VLOOKUP(ROWS($H$3:H145),$D$3:$E$204,2,0),"")</f>
        <v>BRNO II</v>
      </c>
      <c r="I145" s="107"/>
    </row>
    <row r="146" spans="1:9" ht="12.75">
      <c r="A146" s="107"/>
      <c r="B146" s="107"/>
      <c r="C146" s="107"/>
      <c r="D146" s="117">
        <f>IF(ISNUMBER(SEARCH(ZAKL_DATA!$B$14,E146)),MAX($D$2:D145)+1,0)</f>
        <v>144</v>
      </c>
      <c r="E146" s="116" t="s">
        <v>1703</v>
      </c>
      <c r="F146" s="115">
        <v>3003</v>
      </c>
      <c r="G146" s="114"/>
      <c r="H146" s="113" t="str">
        <f>IFERROR(VLOOKUP(ROWS($H$3:H146),$D$3:$E$204,2,0),"")</f>
        <v>BRNO III</v>
      </c>
      <c r="I146" s="107"/>
    </row>
    <row r="147" spans="1:9" ht="12.75">
      <c r="A147" s="107"/>
      <c r="B147" s="107"/>
      <c r="C147" s="107"/>
      <c r="D147" s="117">
        <f>IF(ISNUMBER(SEARCH(ZAKL_DATA!$B$14,E147)),MAX($D$2:D146)+1,0)</f>
        <v>145</v>
      </c>
      <c r="E147" s="116" t="s">
        <v>1702</v>
      </c>
      <c r="F147" s="115">
        <v>3004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</v>
      </c>
      <c r="E148" s="116" t="s">
        <v>1701</v>
      </c>
      <c r="F148" s="115">
        <v>3005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</v>
      </c>
      <c r="E149" s="116" t="s">
        <v>1700</v>
      </c>
      <c r="F149" s="115">
        <v>3006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</v>
      </c>
      <c r="E150" s="116" t="s">
        <v>1699</v>
      </c>
      <c r="F150" s="115">
        <v>3007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</v>
      </c>
      <c r="E151" s="116" t="s">
        <v>1698</v>
      </c>
      <c r="F151" s="115">
        <v>3008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</v>
      </c>
      <c r="E152" s="116" t="s">
        <v>1697</v>
      </c>
      <c r="F152" s="115">
        <v>3009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</v>
      </c>
      <c r="E153" s="116" t="s">
        <v>1696</v>
      </c>
      <c r="F153" s="115">
        <v>3010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</v>
      </c>
      <c r="E154" s="116" t="s">
        <v>1695</v>
      </c>
      <c r="F154" s="115">
        <v>3011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</v>
      </c>
      <c r="E155" s="116" t="s">
        <v>1694</v>
      </c>
      <c r="F155" s="115">
        <v>3012</v>
      </c>
      <c r="G155" s="114"/>
      <c r="H155" s="113" t="str">
        <f>IFERROR(VLOOKUP(ROWS($H$3:H155),$D$3:$E$204,2,0),"")</f>
        <v>IVANČICE</v>
      </c>
      <c r="I155" s="107"/>
    </row>
    <row r="156" spans="1:9" ht="12.75">
      <c r="A156" s="107"/>
      <c r="B156" s="107"/>
      <c r="C156" s="107"/>
      <c r="D156" s="117">
        <f>IF(ISNUMBER(SEARCH(ZAKL_DATA!$B$14,E156)),MAX($D$2:D155)+1,0)</f>
        <v>154</v>
      </c>
      <c r="E156" s="116" t="s">
        <v>1693</v>
      </c>
      <c r="F156" s="115">
        <v>3013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</v>
      </c>
      <c r="E157" s="116" t="s">
        <v>1692</v>
      </c>
      <c r="F157" s="115">
        <v>3014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</v>
      </c>
      <c r="E158" s="116" t="s">
        <v>1691</v>
      </c>
      <c r="F158" s="115">
        <v>3015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</v>
      </c>
      <c r="E159" s="116" t="s">
        <v>1690</v>
      </c>
      <c r="F159" s="115">
        <v>3016</v>
      </c>
      <c r="G159" s="114"/>
      <c r="H159" s="113" t="str">
        <f>IFERROR(VLOOKUP(ROWS($H$3:H159),$D$3:$E$204,2,0),"")</f>
        <v>SLAVKOV U BRNA</v>
      </c>
      <c r="I159" s="107"/>
    </row>
    <row r="160" spans="1:9" ht="12.75">
      <c r="A160" s="107"/>
      <c r="B160" s="107"/>
      <c r="C160" s="107"/>
      <c r="D160" s="117">
        <f>IF(ISNUMBER(SEARCH(ZAKL_DATA!$B$14,E160)),MAX($D$2:D159)+1,0)</f>
        <v>158</v>
      </c>
      <c r="E160" s="116" t="s">
        <v>1689</v>
      </c>
      <c r="F160" s="115">
        <v>3017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</v>
      </c>
      <c r="E161" s="116" t="s">
        <v>1688</v>
      </c>
      <c r="F161" s="115">
        <v>3018</v>
      </c>
      <c r="G161" s="114"/>
      <c r="H161" s="113" t="str">
        <f>IFERROR(VLOOKUP(ROWS($H$3:H161),$D$3:$E$204,2,0),"")</f>
        <v>VESELÍ NAD MORAVOU</v>
      </c>
      <c r="I161" s="107"/>
    </row>
    <row r="162" spans="1:9" ht="12.75">
      <c r="A162" s="107"/>
      <c r="B162" s="107"/>
      <c r="C162" s="107"/>
      <c r="D162" s="117">
        <f>IF(ISNUMBER(SEARCH(ZAKL_DATA!$B$14,E162)),MAX($D$2:D161)+1,0)</f>
        <v>160</v>
      </c>
      <c r="E162" s="116" t="s">
        <v>1687</v>
      </c>
      <c r="F162" s="115">
        <v>3019</v>
      </c>
      <c r="G162" s="114"/>
      <c r="H162" s="113" t="str">
        <f>IFERROR(VLOOKUP(ROWS($H$3:H162),$D$3:$E$204,2,0),"")</f>
        <v>VYŠKOV</v>
      </c>
      <c r="I162" s="107"/>
    </row>
    <row r="163" spans="1:9" ht="12.75">
      <c r="A163" s="107"/>
      <c r="B163" s="107"/>
      <c r="C163" s="107"/>
      <c r="D163" s="117">
        <f>IF(ISNUMBER(SEARCH(ZAKL_DATA!$B$14,E163)),MAX($D$2:D162)+1,0)</f>
        <v>161</v>
      </c>
      <c r="E163" s="116" t="s">
        <v>1686</v>
      </c>
      <c r="F163" s="115">
        <v>3020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</v>
      </c>
      <c r="E164" s="116" t="s">
        <v>1685</v>
      </c>
      <c r="F164" s="115">
        <v>3101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</v>
      </c>
      <c r="E165" s="116" t="s">
        <v>1684</v>
      </c>
      <c r="F165" s="115">
        <v>3102</v>
      </c>
      <c r="G165" s="114"/>
      <c r="H165" s="113" t="str">
        <f>IFERROR(VLOOKUP(ROWS($H$3:H165),$D$3:$E$204,2,0),"")</f>
        <v>HRANICE</v>
      </c>
      <c r="I165" s="107"/>
    </row>
    <row r="166" spans="1:9" ht="12.75">
      <c r="A166" s="107"/>
      <c r="B166" s="107"/>
      <c r="C166" s="107"/>
      <c r="D166" s="117">
        <f>IF(ISNUMBER(SEARCH(ZAKL_DATA!$B$14,E166)),MAX($D$2:D165)+1,0)</f>
        <v>164</v>
      </c>
      <c r="E166" s="116" t="s">
        <v>1683</v>
      </c>
      <c r="F166" s="115">
        <v>3103</v>
      </c>
      <c r="G166" s="114"/>
      <c r="H166" s="113" t="str">
        <f>IFERROR(VLOOKUP(ROWS($H$3:H166),$D$3:$E$204,2,0),"")</f>
        <v>JESENÍK</v>
      </c>
      <c r="I166" s="107"/>
    </row>
    <row r="167" spans="1:9" ht="12.75">
      <c r="A167" s="107"/>
      <c r="B167" s="107"/>
      <c r="C167" s="107"/>
      <c r="D167" s="117">
        <f>IF(ISNUMBER(SEARCH(ZAKL_DATA!$B$14,E167)),MAX($D$2:D166)+1,0)</f>
        <v>165</v>
      </c>
      <c r="E167" s="116" t="s">
        <v>1682</v>
      </c>
      <c r="F167" s="115">
        <v>3104</v>
      </c>
      <c r="G167" s="114"/>
      <c r="H167" s="113" t="str">
        <f>IFERROR(VLOOKUP(ROWS($H$3:H167),$D$3:$E$204,2,0),"")</f>
        <v>KONICE</v>
      </c>
      <c r="I167" s="107"/>
    </row>
    <row r="168" spans="1:9" ht="12.75">
      <c r="A168" s="107"/>
      <c r="B168" s="107"/>
      <c r="C168" s="107"/>
      <c r="D168" s="117">
        <f>IF(ISNUMBER(SEARCH(ZAKL_DATA!$B$14,E168)),MAX($D$2:D167)+1,0)</f>
        <v>166</v>
      </c>
      <c r="E168" s="116" t="s">
        <v>1681</v>
      </c>
      <c r="F168" s="115">
        <v>3105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</v>
      </c>
      <c r="E169" s="116" t="s">
        <v>1680</v>
      </c>
      <c r="F169" s="115">
        <v>3106</v>
      </c>
      <c r="G169" s="114"/>
      <c r="H169" s="113" t="str">
        <f>IFERROR(VLOOKUP(ROWS($H$3:H169),$D$3:$E$204,2,0),"")</f>
        <v>PROSTĚJOV</v>
      </c>
      <c r="I169" s="107"/>
    </row>
    <row r="170" spans="1:9" ht="12.75">
      <c r="A170" s="107"/>
      <c r="B170" s="107"/>
      <c r="C170" s="107"/>
      <c r="D170" s="117">
        <f>IF(ISNUMBER(SEARCH(ZAKL_DATA!$B$14,E170)),MAX($D$2:D169)+1,0)</f>
        <v>168</v>
      </c>
      <c r="E170" s="116" t="s">
        <v>1679</v>
      </c>
      <c r="F170" s="115">
        <v>3107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</v>
      </c>
      <c r="E171" s="116" t="s">
        <v>1678</v>
      </c>
      <c r="F171" s="115">
        <v>3108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</v>
      </c>
      <c r="E172" s="116" t="s">
        <v>1677</v>
      </c>
      <c r="F172" s="115">
        <v>3109</v>
      </c>
      <c r="G172" s="114"/>
      <c r="H172" s="113" t="str">
        <f>IFERROR(VLOOKUP(ROWS($H$3:H172),$D$3:$E$204,2,0),"")</f>
        <v>ŠUMPERK</v>
      </c>
      <c r="I172" s="107"/>
    </row>
    <row r="173" spans="1:9" ht="12.75">
      <c r="A173" s="107"/>
      <c r="B173" s="107"/>
      <c r="C173" s="107"/>
      <c r="D173" s="117">
        <f>IF(ISNUMBER(SEARCH(ZAKL_DATA!$B$14,E173)),MAX($D$2:D172)+1,0)</f>
        <v>171</v>
      </c>
      <c r="E173" s="116" t="s">
        <v>1676</v>
      </c>
      <c r="F173" s="115">
        <v>3110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</v>
      </c>
      <c r="E174" s="116" t="s">
        <v>1675</v>
      </c>
      <c r="F174" s="115">
        <v>3201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</v>
      </c>
      <c r="E175" s="116" t="s">
        <v>1674</v>
      </c>
      <c r="F175" s="115">
        <v>3202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</v>
      </c>
      <c r="E176" s="116" t="s">
        <v>1673</v>
      </c>
      <c r="F176" s="115">
        <v>3203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</v>
      </c>
      <c r="E177" s="116" t="s">
        <v>1672</v>
      </c>
      <c r="F177" s="115">
        <v>3204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</v>
      </c>
      <c r="E178" s="116" t="s">
        <v>1671</v>
      </c>
      <c r="F178" s="115">
        <v>3205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</v>
      </c>
      <c r="E179" s="116" t="s">
        <v>1670</v>
      </c>
      <c r="F179" s="115">
        <v>3206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</v>
      </c>
      <c r="E180" s="116" t="s">
        <v>1669</v>
      </c>
      <c r="F180" s="115">
        <v>3207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</v>
      </c>
      <c r="E181" s="116" t="s">
        <v>1668</v>
      </c>
      <c r="F181" s="115">
        <v>3208</v>
      </c>
      <c r="G181" s="114"/>
      <c r="H181" s="113" t="str">
        <f>IFERROR(VLOOKUP(ROWS($H$3:H181),$D$3:$E$204,2,0),"")</f>
        <v>FRÝDLANT NAD OSTRAV.</v>
      </c>
      <c r="I181" s="107"/>
    </row>
    <row r="182" spans="1:9" ht="12.75">
      <c r="A182" s="107"/>
      <c r="B182" s="107"/>
      <c r="C182" s="107"/>
      <c r="D182" s="117">
        <f>IF(ISNUMBER(SEARCH(ZAKL_DATA!$B$14,E182)),MAX($D$2:D181)+1,0)</f>
        <v>180</v>
      </c>
      <c r="E182" s="116" t="s">
        <v>1667</v>
      </c>
      <c r="F182" s="115">
        <v>3209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</v>
      </c>
      <c r="E183" s="116" t="s">
        <v>1666</v>
      </c>
      <c r="F183" s="115">
        <v>3210</v>
      </c>
      <c r="G183" s="114"/>
      <c r="H183" s="113" t="str">
        <f>IFERROR(VLOOKUP(ROWS($H$3:H183),$D$3:$E$204,2,0),"")</f>
        <v>HAVÍŘOV</v>
      </c>
      <c r="I183" s="107"/>
    </row>
    <row r="184" spans="1:9" ht="12.75">
      <c r="A184" s="107"/>
      <c r="B184" s="107"/>
      <c r="C184" s="107"/>
      <c r="D184" s="117">
        <f>IF(ISNUMBER(SEARCH(ZAKL_DATA!$B$14,E184)),MAX($D$2:D183)+1,0)</f>
        <v>182</v>
      </c>
      <c r="E184" s="116" t="s">
        <v>1665</v>
      </c>
      <c r="F184" s="115">
        <v>3211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</v>
      </c>
      <c r="E185" s="116" t="s">
        <v>1664</v>
      </c>
      <c r="F185" s="115">
        <v>3212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</v>
      </c>
      <c r="E186" s="116" t="s">
        <v>1663</v>
      </c>
      <c r="F186" s="115">
        <v>3213</v>
      </c>
      <c r="G186" s="114"/>
      <c r="H186" s="113" t="str">
        <f>IFERROR(VLOOKUP(ROWS($H$3:H186),$D$3:$E$204,2,0),"")</f>
        <v>KOPŘIVNICE</v>
      </c>
      <c r="I186" s="107"/>
    </row>
    <row r="187" spans="1:9" ht="12.75">
      <c r="A187" s="107"/>
      <c r="B187" s="107"/>
      <c r="C187" s="107"/>
      <c r="D187" s="117">
        <f>IF(ISNUMBER(SEARCH(ZAKL_DATA!$B$14,E187)),MAX($D$2:D186)+1,0)</f>
        <v>185</v>
      </c>
      <c r="E187" s="116" t="s">
        <v>1662</v>
      </c>
      <c r="F187" s="115">
        <v>3214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</v>
      </c>
      <c r="E188" s="116" t="s">
        <v>1661</v>
      </c>
      <c r="F188" s="115">
        <v>3215</v>
      </c>
      <c r="G188" s="114"/>
      <c r="H188" s="113" t="str">
        <f>IFERROR(VLOOKUP(ROWS($H$3:H188),$D$3:$E$204,2,0),"")</f>
        <v>NOVÝ JIČÍN</v>
      </c>
      <c r="I188" s="107"/>
    </row>
    <row r="189" spans="1:9" ht="12.75">
      <c r="A189" s="107"/>
      <c r="B189" s="107"/>
      <c r="C189" s="107"/>
      <c r="D189" s="117">
        <f>IF(ISNUMBER(SEARCH(ZAKL_DATA!$B$14,E189)),MAX($D$2:D188)+1,0)</f>
        <v>187</v>
      </c>
      <c r="E189" s="116" t="s">
        <v>1660</v>
      </c>
      <c r="F189" s="115">
        <v>3216</v>
      </c>
      <c r="G189" s="114"/>
      <c r="H189" s="113" t="str">
        <f>IFERROR(VLOOKUP(ROWS($H$3:H189),$D$3:$E$204,2,0),"")</f>
        <v>OPAVA</v>
      </c>
      <c r="I189" s="107"/>
    </row>
    <row r="190" spans="1:9" ht="12.75">
      <c r="A190" s="107"/>
      <c r="B190" s="107"/>
      <c r="C190" s="107"/>
      <c r="D190" s="117">
        <f>IF(ISNUMBER(SEARCH(ZAKL_DATA!$B$14,E190)),MAX($D$2:D189)+1,0)</f>
        <v>188</v>
      </c>
      <c r="E190" s="116" t="s">
        <v>1659</v>
      </c>
      <c r="F190" s="115">
        <v>3217</v>
      </c>
      <c r="G190" s="114"/>
      <c r="H190" s="113" t="str">
        <f>IFERROR(VLOOKUP(ROWS($H$3:H190),$D$3:$E$204,2,0),"")</f>
        <v>ORLOVÁ</v>
      </c>
      <c r="I190" s="107"/>
    </row>
    <row r="191" spans="1:9" ht="12.75">
      <c r="A191" s="107"/>
      <c r="B191" s="107"/>
      <c r="C191" s="107"/>
      <c r="D191" s="117">
        <f>IF(ISNUMBER(SEARCH(ZAKL_DATA!$B$14,E191)),MAX($D$2:D190)+1,0)</f>
        <v>189</v>
      </c>
      <c r="E191" s="116" t="s">
        <v>1658</v>
      </c>
      <c r="F191" s="115">
        <v>3218</v>
      </c>
      <c r="G191" s="114"/>
      <c r="H191" s="113" t="str">
        <f>IFERROR(VLOOKUP(ROWS($H$3:H191),$D$3:$E$204,2,0),"")</f>
        <v>TŘINEC</v>
      </c>
      <c r="I191" s="107"/>
    </row>
    <row r="192" spans="1:9" ht="12.75">
      <c r="A192" s="107"/>
      <c r="B192" s="107"/>
      <c r="C192" s="107"/>
      <c r="D192" s="117">
        <f>IF(ISNUMBER(SEARCH(ZAKL_DATA!$B$14,E192)),MAX($D$2:D191)+1,0)</f>
        <v>190</v>
      </c>
      <c r="E192" s="116" t="s">
        <v>1657</v>
      </c>
      <c r="F192" s="115">
        <v>3301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</v>
      </c>
      <c r="E193" s="116" t="s">
        <v>1656</v>
      </c>
      <c r="F193" s="115">
        <v>3302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</v>
      </c>
      <c r="E194" s="116" t="s">
        <v>1655</v>
      </c>
      <c r="F194" s="115">
        <v>3303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</v>
      </c>
      <c r="E195" s="116" t="s">
        <v>1654</v>
      </c>
      <c r="F195" s="115">
        <v>3304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</v>
      </c>
      <c r="E196" s="116" t="s">
        <v>1653</v>
      </c>
      <c r="F196" s="115">
        <v>3305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</v>
      </c>
      <c r="E197" s="116" t="s">
        <v>1652</v>
      </c>
      <c r="F197" s="115">
        <v>3306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</v>
      </c>
      <c r="E198" s="116" t="s">
        <v>1651</v>
      </c>
      <c r="F198" s="115">
        <v>3307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</v>
      </c>
      <c r="E199" s="116" t="s">
        <v>1650</v>
      </c>
      <c r="F199" s="115">
        <v>3308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</v>
      </c>
      <c r="E200" s="116" t="s">
        <v>1649</v>
      </c>
      <c r="F200" s="115">
        <v>3309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</v>
      </c>
      <c r="E201" s="116" t="s">
        <v>1648</v>
      </c>
      <c r="F201" s="115">
        <v>3310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</v>
      </c>
      <c r="E202" s="116" t="s">
        <v>1647</v>
      </c>
      <c r="F202" s="115">
        <v>3311</v>
      </c>
      <c r="G202" s="114"/>
      <c r="H202" s="113" t="str">
        <f>IFERROR(VLOOKUP(ROWS($H$3:H202),$D$3:$E$204,2,0),"")</f>
        <v>VALAŠSKÉ KLOBOUKY</v>
      </c>
      <c r="I202" s="107"/>
    </row>
    <row r="203" spans="1:9" ht="12.75">
      <c r="A203" s="107"/>
      <c r="B203" s="107"/>
      <c r="C203" s="107"/>
      <c r="D203" s="117">
        <f>IF(ISNUMBER(SEARCH(ZAKL_DATA!$B$14,E203)),MAX($D$2:D202)+1,0)</f>
        <v>201</v>
      </c>
      <c r="E203" s="116" t="s">
        <v>1646</v>
      </c>
      <c r="F203" s="115">
        <v>3312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</v>
      </c>
      <c r="E204" s="112" t="s">
        <v>1645</v>
      </c>
      <c r="F204" s="111">
        <v>4000</v>
      </c>
      <c r="G204" s="110"/>
      <c r="H204" s="109" t="str">
        <f>IFERROR(VLOOKUP(ROWS($H$3:H204),$D$3:$E$204,2,0),"")</f>
        <v>SPECIALIZOVANÝ</v>
      </c>
      <c r="I204" s="107"/>
    </row>
    <row r="205" spans="1:9" ht="12.75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workbookViewId="0" topLeftCell="H1">
      <selection pane="topLeft" activeCell="B3" sqref="B3:B17"/>
    </sheetView>
  </sheetViews>
  <sheetFormatPr defaultColWidth="8.85428571428571" defaultRowHeight="12.75"/>
  <cols>
    <col min="2" max="2" width="68.7142857142857" bestFit="1" customWidth="1"/>
    <col min="3" max="3" width="13.4285714285714" customWidth="1"/>
    <col min="4" max="4" width="10.1428571428571" bestFit="1" customWidth="1"/>
    <col min="5" max="5" width="18.4285714285714" customWidth="1"/>
    <col min="6" max="6" width="8.14285714285714" bestFit="1" customWidth="1"/>
    <col min="7" max="7" width="11.2857142857143" bestFit="1" customWidth="1"/>
    <col min="8" max="8" width="9.85714285714286" style="90" customWidth="1"/>
    <col min="9" max="9" width="8.28571428571429" style="90" customWidth="1"/>
    <col min="10" max="10" width="9.42857142857143" style="90" customWidth="1"/>
    <col min="11" max="11" width="30.7142857142857" style="92" customWidth="1"/>
    <col min="12" max="12" width="35.1428571428571" style="91" customWidth="1"/>
    <col min="13" max="13" width="35.7142857142857" style="91" customWidth="1"/>
    <col min="14" max="14" width="39.8571428571429" style="91" customWidth="1"/>
  </cols>
  <sheetData>
    <row r="1" spans="1:14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5" t="s">
        <v>311</v>
      </c>
      <c r="I1" s="426"/>
      <c r="J1" s="427"/>
      <c r="K1" s="425" t="s">
        <v>312</v>
      </c>
      <c r="L1" s="427"/>
      <c r="M1" s="428" t="s">
        <v>313</v>
      </c>
      <c r="N1" s="429"/>
    </row>
    <row r="2" spans="1:14" ht="16.5" thickBot="1">
      <c r="A2" s="70">
        <v>1</v>
      </c>
      <c r="B2" s="66" t="s">
        <v>76</v>
      </c>
      <c r="C2" s="66">
        <v>13</v>
      </c>
      <c r="D2" s="66" t="s">
        <v>77</v>
      </c>
      <c r="E2" s="66">
        <v>77620021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 ht="12.75">
      <c r="A3" s="71">
        <v>2</v>
      </c>
      <c r="B3" s="66" t="s">
        <v>78</v>
      </c>
      <c r="C3" s="66">
        <v>451</v>
      </c>
      <c r="D3" s="66" t="s">
        <v>77</v>
      </c>
      <c r="E3" s="66">
        <v>77628031</v>
      </c>
      <c r="G3" s="65"/>
      <c r="H3" s="102">
        <v>203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 ht="12.75">
      <c r="A4" s="71">
        <v>3</v>
      </c>
      <c r="B4" s="66" t="s">
        <v>79</v>
      </c>
      <c r="C4" s="66">
        <v>452</v>
      </c>
      <c r="D4" s="66" t="s">
        <v>77</v>
      </c>
      <c r="E4" s="66">
        <v>77628111</v>
      </c>
      <c r="G4" s="65"/>
      <c r="H4" s="102">
        <v>4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</v>
      </c>
      <c r="B5" s="66" t="s">
        <v>73</v>
      </c>
      <c r="C5" s="66">
        <v>453</v>
      </c>
      <c r="D5" s="66" t="s">
        <v>80</v>
      </c>
      <c r="E5" s="66">
        <v>77627231</v>
      </c>
      <c r="G5" s="65"/>
      <c r="H5" s="102">
        <v>248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 ht="12.75">
      <c r="A6" s="71">
        <v>5</v>
      </c>
      <c r="B6" s="66" t="s">
        <v>81</v>
      </c>
      <c r="C6" s="66">
        <v>454</v>
      </c>
      <c r="D6" s="66" t="s">
        <v>82</v>
      </c>
      <c r="E6" s="66">
        <v>77627311</v>
      </c>
      <c r="H6" s="102">
        <v>8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</v>
      </c>
      <c r="B7" s="66" t="s">
        <v>83</v>
      </c>
      <c r="C7" s="66">
        <v>455</v>
      </c>
      <c r="D7" s="66" t="s">
        <v>84</v>
      </c>
      <c r="E7" s="66">
        <v>77629341</v>
      </c>
      <c r="H7" s="102">
        <v>12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</v>
      </c>
      <c r="B8" s="66" t="s">
        <v>85</v>
      </c>
      <c r="C8" s="66">
        <v>456</v>
      </c>
      <c r="D8" s="66" t="s">
        <v>86</v>
      </c>
      <c r="E8" s="66">
        <v>77621411</v>
      </c>
      <c r="H8" s="102">
        <v>16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 ht="12.75">
      <c r="A9" s="71">
        <v>8</v>
      </c>
      <c r="B9" s="66" t="s">
        <v>87</v>
      </c>
      <c r="C9" s="66">
        <v>457</v>
      </c>
      <c r="D9" s="66" t="s">
        <v>88</v>
      </c>
      <c r="E9" s="66">
        <v>77628461</v>
      </c>
      <c r="H9" s="102">
        <v>850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</v>
      </c>
      <c r="B10" s="66" t="s">
        <v>74</v>
      </c>
      <c r="C10" s="66">
        <v>458</v>
      </c>
      <c r="D10" s="66" t="s">
        <v>89</v>
      </c>
      <c r="E10" s="66">
        <v>77626511</v>
      </c>
      <c r="H10" s="102">
        <v>20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 ht="12.75">
      <c r="A11" s="71">
        <v>10</v>
      </c>
      <c r="B11" s="66" t="s">
        <v>75</v>
      </c>
      <c r="C11" s="66">
        <v>459</v>
      </c>
      <c r="D11" s="66" t="s">
        <v>90</v>
      </c>
      <c r="E11" s="66">
        <v>77622561</v>
      </c>
      <c r="H11" s="102">
        <v>24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 ht="12.75">
      <c r="A12" s="71">
        <v>11</v>
      </c>
      <c r="B12" s="66" t="s">
        <v>91</v>
      </c>
      <c r="C12" s="66">
        <v>460</v>
      </c>
      <c r="D12" s="66" t="s">
        <v>92</v>
      </c>
      <c r="E12" s="66">
        <v>67626681</v>
      </c>
      <c r="H12" s="102">
        <v>660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 ht="12.75">
      <c r="A13" s="71">
        <v>12</v>
      </c>
      <c r="B13" s="66" t="s">
        <v>93</v>
      </c>
      <c r="C13" s="66">
        <v>461</v>
      </c>
      <c r="D13" s="66" t="s">
        <v>94</v>
      </c>
      <c r="E13" s="66">
        <v>77628621</v>
      </c>
      <c r="H13" s="102">
        <v>10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 ht="12.75">
      <c r="A14" s="71">
        <v>13</v>
      </c>
      <c r="B14" s="66" t="s">
        <v>95</v>
      </c>
      <c r="C14" s="66">
        <v>462</v>
      </c>
      <c r="D14" s="66" t="s">
        <v>96</v>
      </c>
      <c r="E14" s="66">
        <v>47623811</v>
      </c>
      <c r="H14" s="102">
        <v>28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 ht="12.75">
      <c r="A15" s="71">
        <v>14</v>
      </c>
      <c r="B15" s="66" t="s">
        <v>97</v>
      </c>
      <c r="C15" s="66">
        <v>463</v>
      </c>
      <c r="D15" s="66" t="s">
        <v>98</v>
      </c>
      <c r="E15" s="66">
        <v>77621761</v>
      </c>
      <c r="H15" s="102">
        <v>32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</v>
      </c>
      <c r="B16" s="66" t="s">
        <v>99</v>
      </c>
      <c r="C16" s="66">
        <v>464</v>
      </c>
      <c r="D16" s="66" t="s">
        <v>100</v>
      </c>
      <c r="E16" s="66">
        <v>47620661</v>
      </c>
      <c r="H16" s="102">
        <v>51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8:17" ht="12.75">
      <c r="H17" s="102">
        <v>533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8:17" ht="12.75">
      <c r="H18" s="102">
        <v>36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8:17" ht="13.5" thickBot="1">
      <c r="H19" s="102">
        <v>31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 ht="12.75">
      <c r="B20" s="78" t="s">
        <v>106</v>
      </c>
      <c r="C20" s="79">
        <v>451</v>
      </c>
      <c r="D20" s="80">
        <v>2001</v>
      </c>
      <c r="H20" s="102">
        <v>44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 ht="12.75">
      <c r="B21" s="81" t="s">
        <v>107</v>
      </c>
      <c r="C21" s="75">
        <v>451</v>
      </c>
      <c r="D21" s="82">
        <v>2002</v>
      </c>
      <c r="H21" s="102">
        <v>48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 ht="12.75">
      <c r="B22" s="81" t="s">
        <v>108</v>
      </c>
      <c r="C22" s="75">
        <v>451</v>
      </c>
      <c r="D22" s="82">
        <v>2003</v>
      </c>
      <c r="H22" s="102">
        <v>50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 ht="12.75">
      <c r="B23" s="81" t="s">
        <v>109</v>
      </c>
      <c r="C23" s="75">
        <v>451</v>
      </c>
      <c r="D23" s="82">
        <v>2004</v>
      </c>
      <c r="H23" s="102">
        <v>52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 ht="12.75">
      <c r="B24" s="81" t="s">
        <v>110</v>
      </c>
      <c r="C24" s="75">
        <v>451</v>
      </c>
      <c r="D24" s="82">
        <v>2005</v>
      </c>
      <c r="H24" s="102">
        <v>56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 ht="12.75">
      <c r="B25" s="81" t="s">
        <v>111</v>
      </c>
      <c r="C25" s="75">
        <v>451</v>
      </c>
      <c r="D25" s="82">
        <v>2006</v>
      </c>
      <c r="H25" s="102">
        <v>84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 ht="12.75">
      <c r="B26" s="81" t="s">
        <v>112</v>
      </c>
      <c r="C26" s="75">
        <v>451</v>
      </c>
      <c r="D26" s="82">
        <v>2007</v>
      </c>
      <c r="H26" s="102">
        <v>112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 ht="12.75">
      <c r="B27" s="81" t="s">
        <v>113</v>
      </c>
      <c r="C27" s="75">
        <v>451</v>
      </c>
      <c r="D27" s="82">
        <v>2008</v>
      </c>
      <c r="H27" s="102">
        <v>204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 ht="12.75">
      <c r="B28" s="81" t="s">
        <v>114</v>
      </c>
      <c r="C28" s="75">
        <v>451</v>
      </c>
      <c r="D28" s="82">
        <v>2009</v>
      </c>
      <c r="H28" s="102">
        <v>60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 ht="12.75">
      <c r="B29" s="81" t="s">
        <v>115</v>
      </c>
      <c r="C29" s="75">
        <v>451</v>
      </c>
      <c r="D29" s="82">
        <v>2010</v>
      </c>
      <c r="H29" s="102">
        <v>64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 ht="12.75">
      <c r="B30" s="81" t="s">
        <v>116</v>
      </c>
      <c r="C30" s="75">
        <v>451</v>
      </c>
      <c r="D30" s="82">
        <v>2011</v>
      </c>
      <c r="H30" s="102">
        <v>68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 ht="12.75">
      <c r="B31" s="81" t="s">
        <v>117</v>
      </c>
      <c r="C31" s="75">
        <v>451</v>
      </c>
      <c r="D31" s="82">
        <v>2012</v>
      </c>
      <c r="H31" s="102">
        <v>535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 ht="12.75">
      <c r="B32" s="81" t="s">
        <v>118</v>
      </c>
      <c r="C32" s="75">
        <v>452</v>
      </c>
      <c r="D32" s="82">
        <v>2101</v>
      </c>
      <c r="H32" s="102">
        <v>70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 ht="12.75">
      <c r="B33" s="81" t="s">
        <v>119</v>
      </c>
      <c r="C33" s="75">
        <v>452</v>
      </c>
      <c r="D33" s="82">
        <v>2102</v>
      </c>
      <c r="H33" s="102">
        <v>72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 ht="12.75">
      <c r="B34" s="81" t="s">
        <v>120</v>
      </c>
      <c r="C34" s="75">
        <v>452</v>
      </c>
      <c r="D34" s="82">
        <v>2103</v>
      </c>
      <c r="H34" s="102">
        <v>74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 ht="12.75">
      <c r="B35" s="83" t="s">
        <v>121</v>
      </c>
      <c r="C35" s="75">
        <v>452</v>
      </c>
      <c r="D35" s="82">
        <v>2104</v>
      </c>
      <c r="H35" s="102">
        <v>76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 ht="12.75">
      <c r="B36" s="83" t="s">
        <v>122</v>
      </c>
      <c r="C36" s="75">
        <v>452</v>
      </c>
      <c r="D36" s="82">
        <v>2105</v>
      </c>
      <c r="H36" s="102">
        <v>86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 ht="12.75">
      <c r="B37" s="83" t="s">
        <v>123</v>
      </c>
      <c r="C37" s="75">
        <v>452</v>
      </c>
      <c r="D37" s="82">
        <v>2106</v>
      </c>
      <c r="H37" s="102">
        <v>92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 ht="12.75">
      <c r="B38" s="83" t="s">
        <v>124</v>
      </c>
      <c r="C38" s="75">
        <v>452</v>
      </c>
      <c r="D38" s="82">
        <v>2107</v>
      </c>
      <c r="H38" s="102">
        <v>96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 ht="12.75">
      <c r="B39" s="83" t="s">
        <v>125</v>
      </c>
      <c r="C39" s="75">
        <v>452</v>
      </c>
      <c r="D39" s="82">
        <v>2108</v>
      </c>
      <c r="H39" s="102">
        <v>100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 ht="12.75">
      <c r="B40" s="83" t="s">
        <v>126</v>
      </c>
      <c r="C40" s="75">
        <v>452</v>
      </c>
      <c r="D40" s="82">
        <v>2109</v>
      </c>
      <c r="H40" s="102">
        <v>854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 ht="12.75">
      <c r="B41" s="83" t="s">
        <v>127</v>
      </c>
      <c r="C41" s="75">
        <v>452</v>
      </c>
      <c r="D41" s="82">
        <v>2110</v>
      </c>
      <c r="H41" s="102">
        <v>108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 ht="12.75">
      <c r="B42" s="83" t="s">
        <v>128</v>
      </c>
      <c r="C42" s="75">
        <v>452</v>
      </c>
      <c r="D42" s="82">
        <v>2111</v>
      </c>
      <c r="H42" s="102">
        <v>184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 ht="12.75">
      <c r="B43" s="83" t="s">
        <v>129</v>
      </c>
      <c r="C43" s="75">
        <v>452</v>
      </c>
      <c r="D43" s="82">
        <v>2112</v>
      </c>
      <c r="H43" s="102">
        <v>531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 ht="12.75">
      <c r="B44" s="83" t="s">
        <v>130</v>
      </c>
      <c r="C44" s="75">
        <v>452</v>
      </c>
      <c r="D44" s="82">
        <v>2113</v>
      </c>
      <c r="H44" s="102">
        <v>148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 ht="12.75">
      <c r="B45" s="83" t="s">
        <v>131</v>
      </c>
      <c r="C45" s="75">
        <v>452</v>
      </c>
      <c r="D45" s="82">
        <v>2114</v>
      </c>
      <c r="H45" s="102">
        <v>499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 ht="12.75">
      <c r="B46" s="83" t="s">
        <v>132</v>
      </c>
      <c r="C46" s="75">
        <v>452</v>
      </c>
      <c r="D46" s="82">
        <v>2115</v>
      </c>
      <c r="H46" s="102">
        <v>203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 ht="12.75">
      <c r="B47" s="83" t="s">
        <v>133</v>
      </c>
      <c r="C47" s="75">
        <v>452</v>
      </c>
      <c r="D47" s="82">
        <v>2116</v>
      </c>
      <c r="H47" s="102">
        <v>156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 ht="12.75">
      <c r="B48" s="83" t="s">
        <v>134</v>
      </c>
      <c r="C48" s="75">
        <v>452</v>
      </c>
      <c r="D48" s="82">
        <v>2117</v>
      </c>
      <c r="H48" s="102">
        <v>208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 ht="12.75">
      <c r="B49" s="83" t="s">
        <v>135</v>
      </c>
      <c r="C49" s="75">
        <v>452</v>
      </c>
      <c r="D49" s="82">
        <v>2118</v>
      </c>
      <c r="H49" s="102">
        <v>180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 ht="12.75">
      <c r="B50" s="83" t="s">
        <v>136</v>
      </c>
      <c r="C50" s="75">
        <v>452</v>
      </c>
      <c r="D50" s="82">
        <v>2119</v>
      </c>
      <c r="H50" s="102">
        <v>212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 ht="12.75">
      <c r="B51" s="83" t="s">
        <v>137</v>
      </c>
      <c r="C51" s="75">
        <v>452</v>
      </c>
      <c r="D51" s="82">
        <v>2120</v>
      </c>
      <c r="H51" s="102">
        <v>214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 ht="12.75">
      <c r="B52" s="83" t="s">
        <v>138</v>
      </c>
      <c r="C52" s="75">
        <v>452</v>
      </c>
      <c r="D52" s="82">
        <v>2121</v>
      </c>
      <c r="H52" s="102">
        <v>262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 ht="12.75">
      <c r="B53" s="83" t="s">
        <v>139</v>
      </c>
      <c r="C53" s="75">
        <v>452</v>
      </c>
      <c r="D53" s="82">
        <v>2122</v>
      </c>
      <c r="H53" s="102">
        <v>818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 ht="12.75">
      <c r="B54" s="83" t="s">
        <v>140</v>
      </c>
      <c r="C54" s="75">
        <v>452</v>
      </c>
      <c r="D54" s="82">
        <v>2123</v>
      </c>
      <c r="H54" s="102">
        <v>218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 ht="12.75">
      <c r="B55" s="83" t="s">
        <v>141</v>
      </c>
      <c r="C55" s="75">
        <v>452</v>
      </c>
      <c r="D55" s="82">
        <v>2124</v>
      </c>
      <c r="H55" s="102">
        <v>232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 ht="12.75">
      <c r="B56" s="83" t="s">
        <v>142</v>
      </c>
      <c r="C56" s="75">
        <v>452</v>
      </c>
      <c r="D56" s="82">
        <v>2125</v>
      </c>
      <c r="H56" s="102">
        <v>233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 ht="12.75">
      <c r="B57" s="83" t="s">
        <v>143</v>
      </c>
      <c r="C57" s="75">
        <v>452</v>
      </c>
      <c r="D57" s="82">
        <v>2126</v>
      </c>
      <c r="H57" s="102">
        <v>231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 ht="12.75">
      <c r="B58" s="83" t="s">
        <v>144</v>
      </c>
      <c r="C58" s="76">
        <v>453</v>
      </c>
      <c r="D58" s="82">
        <v>2201</v>
      </c>
      <c r="H58" s="102">
        <v>234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 ht="12.75">
      <c r="B59" s="83" t="s">
        <v>145</v>
      </c>
      <c r="C59" s="76">
        <v>453</v>
      </c>
      <c r="D59" s="82">
        <v>2202</v>
      </c>
      <c r="H59" s="102">
        <v>238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 ht="12.75">
      <c r="B60" s="83" t="s">
        <v>146</v>
      </c>
      <c r="C60" s="76">
        <v>453</v>
      </c>
      <c r="D60" s="82">
        <v>2203</v>
      </c>
      <c r="H60" s="102">
        <v>242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 ht="12.75">
      <c r="B61" s="83" t="s">
        <v>147</v>
      </c>
      <c r="C61" s="76">
        <v>453</v>
      </c>
      <c r="D61" s="82">
        <v>2204</v>
      </c>
      <c r="H61" s="102">
        <v>608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 ht="12.75">
      <c r="B62" s="83" t="s">
        <v>148</v>
      </c>
      <c r="C62" s="76">
        <v>453</v>
      </c>
      <c r="D62" s="82">
        <v>2205</v>
      </c>
      <c r="H62" s="102">
        <v>246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 ht="12.75">
      <c r="B63" s="83" t="s">
        <v>149</v>
      </c>
      <c r="C63" s="76">
        <v>453</v>
      </c>
      <c r="D63" s="82">
        <v>2206</v>
      </c>
      <c r="H63" s="102">
        <v>250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 ht="12.75">
      <c r="B64" s="83" t="s">
        <v>150</v>
      </c>
      <c r="C64" s="76">
        <v>453</v>
      </c>
      <c r="D64" s="82">
        <v>2207</v>
      </c>
      <c r="H64" s="102">
        <v>254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 ht="12.75">
      <c r="B65" s="83" t="s">
        <v>151</v>
      </c>
      <c r="C65" s="76">
        <v>453</v>
      </c>
      <c r="D65" s="82">
        <v>2208</v>
      </c>
      <c r="H65" s="102">
        <v>260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 ht="12.75">
      <c r="B66" s="83" t="s">
        <v>154</v>
      </c>
      <c r="C66" s="76">
        <v>453</v>
      </c>
      <c r="D66" s="82">
        <v>2209</v>
      </c>
      <c r="H66" s="102">
        <v>258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 ht="12.75">
      <c r="B67" s="83" t="s">
        <v>155</v>
      </c>
      <c r="C67" s="76">
        <v>453</v>
      </c>
      <c r="D67" s="82">
        <v>2210</v>
      </c>
      <c r="H67" s="102">
        <v>266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 ht="12.75">
      <c r="B68" s="83" t="s">
        <v>156</v>
      </c>
      <c r="C68" s="76">
        <v>453</v>
      </c>
      <c r="D68" s="82">
        <v>2211</v>
      </c>
      <c r="H68" s="102">
        <v>270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 ht="12.75">
      <c r="B69" s="83" t="s">
        <v>157</v>
      </c>
      <c r="C69" s="76">
        <v>453</v>
      </c>
      <c r="D69" s="82">
        <v>2212</v>
      </c>
      <c r="H69" s="102">
        <v>288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 ht="12.75">
      <c r="B70" s="83" t="s">
        <v>158</v>
      </c>
      <c r="C70" s="76">
        <v>453</v>
      </c>
      <c r="D70" s="82">
        <v>2213</v>
      </c>
      <c r="H70" s="102">
        <v>292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 ht="12.75">
      <c r="B71" s="83" t="s">
        <v>159</v>
      </c>
      <c r="C71" s="76">
        <v>453</v>
      </c>
      <c r="D71" s="82">
        <v>2214</v>
      </c>
      <c r="H71" s="102">
        <v>308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 ht="12.75">
      <c r="B72" s="83" t="s">
        <v>160</v>
      </c>
      <c r="C72" s="76">
        <v>453</v>
      </c>
      <c r="D72" s="82">
        <v>2215</v>
      </c>
      <c r="H72" s="102">
        <v>304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 ht="12.75">
      <c r="B73" s="83" t="s">
        <v>161</v>
      </c>
      <c r="C73" s="76">
        <v>453</v>
      </c>
      <c r="D73" s="82">
        <v>2216</v>
      </c>
      <c r="H73" s="102">
        <v>268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 ht="12.75">
      <c r="B74" s="83" t="s">
        <v>162</v>
      </c>
      <c r="C74" s="76">
        <v>453</v>
      </c>
      <c r="D74" s="82">
        <v>2217</v>
      </c>
      <c r="H74" s="102">
        <v>312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 ht="12.75">
      <c r="B75" s="83" t="s">
        <v>163</v>
      </c>
      <c r="C75" s="77">
        <v>454</v>
      </c>
      <c r="D75" s="84">
        <v>2301</v>
      </c>
      <c r="H75" s="102">
        <v>316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 ht="12.75">
      <c r="B76" s="83" t="s">
        <v>164</v>
      </c>
      <c r="C76" s="77">
        <v>454</v>
      </c>
      <c r="D76" s="84">
        <v>2302</v>
      </c>
      <c r="H76" s="102">
        <v>320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 ht="12.75">
      <c r="B77" s="83" t="s">
        <v>165</v>
      </c>
      <c r="C77" s="77">
        <v>454</v>
      </c>
      <c r="D77" s="84">
        <v>2303</v>
      </c>
      <c r="H77" s="102">
        <v>831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 ht="12.75">
      <c r="B78" s="83" t="s">
        <v>166</v>
      </c>
      <c r="C78" s="77">
        <v>454</v>
      </c>
      <c r="D78" s="84">
        <v>2304</v>
      </c>
      <c r="H78" s="102">
        <v>324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 ht="12.75">
      <c r="B79" s="83" t="s">
        <v>167</v>
      </c>
      <c r="C79" s="77">
        <v>454</v>
      </c>
      <c r="D79" s="84">
        <v>2305</v>
      </c>
      <c r="H79" s="102">
        <v>624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 ht="12.75">
      <c r="B80" s="83" t="s">
        <v>168</v>
      </c>
      <c r="C80" s="77">
        <v>454</v>
      </c>
      <c r="D80" s="84">
        <v>2306</v>
      </c>
      <c r="H80" s="102">
        <v>328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 ht="12.75">
      <c r="B81" s="83" t="s">
        <v>169</v>
      </c>
      <c r="C81" s="77">
        <v>454</v>
      </c>
      <c r="D81" s="84">
        <v>2307</v>
      </c>
      <c r="H81" s="102">
        <v>332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 ht="12.75">
      <c r="B82" s="83" t="s">
        <v>170</v>
      </c>
      <c r="C82" s="77">
        <v>454</v>
      </c>
      <c r="D82" s="84">
        <v>2308</v>
      </c>
      <c r="H82" s="102">
        <v>334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 ht="12.75">
      <c r="B83" s="83" t="s">
        <v>171</v>
      </c>
      <c r="C83" s="77">
        <v>454</v>
      </c>
      <c r="D83" s="84">
        <v>2309</v>
      </c>
      <c r="H83" s="102">
        <v>340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</v>
      </c>
      <c r="D84" s="84">
        <v>2310</v>
      </c>
      <c r="H84" s="103">
        <v>344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 ht="12.75">
      <c r="B85" s="83" t="s">
        <v>173</v>
      </c>
      <c r="C85" s="77">
        <v>454</v>
      </c>
      <c r="D85" s="84">
        <v>2311</v>
      </c>
      <c r="H85" s="102">
        <v>152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 ht="12.75">
      <c r="B86" s="83" t="s">
        <v>174</v>
      </c>
      <c r="C86" s="77">
        <v>454</v>
      </c>
      <c r="D86" s="84">
        <v>2312</v>
      </c>
      <c r="H86" s="102">
        <v>191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 ht="12.75">
      <c r="B87" s="83" t="s">
        <v>175</v>
      </c>
      <c r="C87" s="77">
        <v>454</v>
      </c>
      <c r="D87" s="84">
        <v>2313</v>
      </c>
      <c r="H87" s="102">
        <v>356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 ht="12.75">
      <c r="B88" s="83" t="s">
        <v>176</v>
      </c>
      <c r="C88" s="77">
        <v>454</v>
      </c>
      <c r="D88" s="84">
        <v>2314</v>
      </c>
      <c r="H88" s="102">
        <v>360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 ht="12.75">
      <c r="B89" s="83" t="s">
        <v>177</v>
      </c>
      <c r="C89" s="77">
        <v>454</v>
      </c>
      <c r="D89" s="84">
        <v>2315</v>
      </c>
      <c r="H89" s="102">
        <v>368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 ht="12.75">
      <c r="B90" s="83" t="s">
        <v>178</v>
      </c>
      <c r="C90" s="77">
        <v>455</v>
      </c>
      <c r="D90" s="84">
        <v>2401</v>
      </c>
      <c r="H90" s="102">
        <v>364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 ht="12.75">
      <c r="B91" s="83" t="s">
        <v>179</v>
      </c>
      <c r="C91" s="77">
        <v>455</v>
      </c>
      <c r="D91" s="84">
        <v>2402</v>
      </c>
      <c r="H91" s="102">
        <v>372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 ht="12.75">
      <c r="B92" s="83" t="s">
        <v>180</v>
      </c>
      <c r="C92" s="77">
        <v>455</v>
      </c>
      <c r="D92" s="84">
        <v>2403</v>
      </c>
      <c r="H92" s="102">
        <v>352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 ht="12.75">
      <c r="B93" s="83" t="s">
        <v>181</v>
      </c>
      <c r="C93" s="77">
        <v>455</v>
      </c>
      <c r="D93" s="84">
        <v>2404</v>
      </c>
      <c r="H93" s="102">
        <v>380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 ht="12.75">
      <c r="B94" s="83" t="s">
        <v>182</v>
      </c>
      <c r="C94" s="77">
        <v>455</v>
      </c>
      <c r="D94" s="84">
        <v>2405</v>
      </c>
      <c r="H94" s="102">
        <v>376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 ht="12.75">
      <c r="B95" s="83" t="s">
        <v>183</v>
      </c>
      <c r="C95" s="77">
        <v>455</v>
      </c>
      <c r="D95" s="84">
        <v>2406</v>
      </c>
      <c r="H95" s="102">
        <v>388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 ht="12.75">
      <c r="B96" s="83" t="s">
        <v>184</v>
      </c>
      <c r="C96" s="77">
        <v>455</v>
      </c>
      <c r="D96" s="84">
        <v>2407</v>
      </c>
      <c r="H96" s="102">
        <v>392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 ht="12.75">
      <c r="B97" s="83" t="s">
        <v>185</v>
      </c>
      <c r="C97" s="77">
        <v>456</v>
      </c>
      <c r="D97" s="84">
        <v>2501</v>
      </c>
      <c r="H97" s="102">
        <v>887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 ht="12.75">
      <c r="B98" s="83" t="s">
        <v>186</v>
      </c>
      <c r="C98" s="77">
        <v>456</v>
      </c>
      <c r="D98" s="84">
        <v>2502</v>
      </c>
      <c r="H98" s="102">
        <v>832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 ht="12.75">
      <c r="B99" s="83" t="s">
        <v>187</v>
      </c>
      <c r="C99" s="77">
        <v>456</v>
      </c>
      <c r="D99" s="84">
        <v>2503</v>
      </c>
      <c r="H99" s="102">
        <v>710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 ht="12.75">
      <c r="B100" s="83" t="s">
        <v>188</v>
      </c>
      <c r="C100" s="77">
        <v>456</v>
      </c>
      <c r="D100" s="84">
        <v>2504</v>
      </c>
      <c r="H100" s="102">
        <v>239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 ht="12.75">
      <c r="B101" s="83" t="s">
        <v>189</v>
      </c>
      <c r="C101" s="77">
        <v>456</v>
      </c>
      <c r="D101" s="84">
        <v>2505</v>
      </c>
      <c r="H101" s="102">
        <v>728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 ht="12.75">
      <c r="B102" s="83" t="s">
        <v>190</v>
      </c>
      <c r="C102" s="77">
        <v>456</v>
      </c>
      <c r="D102" s="84">
        <v>2506</v>
      </c>
      <c r="H102" s="102">
        <v>400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 ht="12.75">
      <c r="B103" s="83" t="s">
        <v>191</v>
      </c>
      <c r="C103" s="77">
        <v>456</v>
      </c>
      <c r="D103" s="84">
        <v>2507</v>
      </c>
      <c r="H103" s="102">
        <v>136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 ht="12.75">
      <c r="B104" s="83" t="s">
        <v>192</v>
      </c>
      <c r="C104" s="77">
        <v>456</v>
      </c>
      <c r="D104" s="84">
        <v>2508</v>
      </c>
      <c r="H104" s="102">
        <v>116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 ht="12.75">
      <c r="B105" s="83" t="s">
        <v>193</v>
      </c>
      <c r="C105" s="77">
        <v>456</v>
      </c>
      <c r="D105" s="84">
        <v>2509</v>
      </c>
      <c r="H105" s="102">
        <v>120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 ht="12.75">
      <c r="B106" s="83" t="s">
        <v>194</v>
      </c>
      <c r="C106" s="77">
        <v>456</v>
      </c>
      <c r="D106" s="84">
        <v>2510</v>
      </c>
      <c r="H106" s="102">
        <v>124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 ht="12.75">
      <c r="B107" s="83" t="s">
        <v>195</v>
      </c>
      <c r="C107" s="77">
        <v>456</v>
      </c>
      <c r="D107" s="84">
        <v>2511</v>
      </c>
      <c r="H107" s="102">
        <v>132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 ht="12.75">
      <c r="B108" s="83" t="s">
        <v>196</v>
      </c>
      <c r="C108" s="77">
        <v>456</v>
      </c>
      <c r="D108" s="84">
        <v>2512</v>
      </c>
      <c r="H108" s="102">
        <v>634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 ht="12.75">
      <c r="B109" s="83" t="s">
        <v>197</v>
      </c>
      <c r="C109" s="77">
        <v>456</v>
      </c>
      <c r="D109" s="84">
        <v>2513</v>
      </c>
      <c r="H109" s="102">
        <v>398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 ht="12.75">
      <c r="B110" s="83" t="s">
        <v>198</v>
      </c>
      <c r="C110" s="77">
        <v>456</v>
      </c>
      <c r="D110" s="84">
        <v>2514</v>
      </c>
      <c r="H110" s="102">
        <v>404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 ht="12.75">
      <c r="B111" s="83" t="s">
        <v>199</v>
      </c>
      <c r="C111" s="77">
        <v>456</v>
      </c>
      <c r="D111" s="84">
        <v>2515</v>
      </c>
      <c r="H111" s="102">
        <v>296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 ht="12.75">
      <c r="B112" s="71" t="s">
        <v>200</v>
      </c>
      <c r="C112" s="77">
        <v>457</v>
      </c>
      <c r="D112" s="84">
        <v>2601</v>
      </c>
      <c r="H112" s="102">
        <v>166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 ht="12.75">
      <c r="B113" s="83" t="s">
        <v>201</v>
      </c>
      <c r="C113" s="77">
        <v>457</v>
      </c>
      <c r="D113" s="85">
        <v>2602</v>
      </c>
      <c r="H113" s="102">
        <v>170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 ht="12.75">
      <c r="B114" s="83" t="s">
        <v>202</v>
      </c>
      <c r="C114" s="77">
        <v>457</v>
      </c>
      <c r="D114" s="84">
        <v>2603</v>
      </c>
      <c r="H114" s="102">
        <v>174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 ht="12.75">
      <c r="B115" s="83" t="s">
        <v>203</v>
      </c>
      <c r="C115" s="77">
        <v>457</v>
      </c>
      <c r="D115" s="85">
        <v>2604</v>
      </c>
      <c r="H115" s="102">
        <v>178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 ht="12.75">
      <c r="B116" s="83" t="s">
        <v>204</v>
      </c>
      <c r="C116" s="77">
        <v>457</v>
      </c>
      <c r="D116" s="84">
        <v>2605</v>
      </c>
      <c r="H116" s="102">
        <v>408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 ht="12.75">
      <c r="B117" s="83" t="s">
        <v>205</v>
      </c>
      <c r="C117" s="77">
        <v>457</v>
      </c>
      <c r="D117" s="85">
        <v>2606</v>
      </c>
      <c r="H117" s="102">
        <v>410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 ht="12.75">
      <c r="B118" s="83" t="s">
        <v>206</v>
      </c>
      <c r="C118" s="77">
        <v>457</v>
      </c>
      <c r="D118" s="84">
        <v>2607</v>
      </c>
      <c r="H118" s="102">
        <v>95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 ht="12.75">
      <c r="B119" s="83" t="s">
        <v>207</v>
      </c>
      <c r="C119" s="77">
        <v>457</v>
      </c>
      <c r="D119" s="85">
        <v>2608</v>
      </c>
      <c r="H119" s="102">
        <v>188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 ht="12.75">
      <c r="B120" s="83" t="s">
        <v>208</v>
      </c>
      <c r="C120" s="77">
        <v>457</v>
      </c>
      <c r="D120" s="84">
        <v>2609</v>
      </c>
      <c r="H120" s="102">
        <v>192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 ht="12.75">
      <c r="B121" s="83" t="s">
        <v>209</v>
      </c>
      <c r="C121" s="77">
        <v>457</v>
      </c>
      <c r="D121" s="85">
        <v>2610</v>
      </c>
      <c r="H121" s="102">
        <v>414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 ht="12.75">
      <c r="B122" s="83" t="s">
        <v>210</v>
      </c>
      <c r="C122" s="77">
        <v>458</v>
      </c>
      <c r="D122" s="84">
        <v>2701</v>
      </c>
      <c r="H122" s="102">
        <v>196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 ht="12.75">
      <c r="B123" s="83" t="s">
        <v>211</v>
      </c>
      <c r="C123" s="77">
        <v>458</v>
      </c>
      <c r="D123" s="84">
        <v>2702</v>
      </c>
      <c r="H123" s="102">
        <v>417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</v>
      </c>
      <c r="D124" s="84">
        <v>2703</v>
      </c>
      <c r="H124" s="104">
        <v>418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 ht="12.75">
      <c r="B125" s="83" t="s">
        <v>213</v>
      </c>
      <c r="C125" s="77">
        <v>458</v>
      </c>
      <c r="D125" s="84">
        <v>2704</v>
      </c>
      <c r="H125" s="102">
        <v>426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 ht="12.75">
      <c r="B126" s="83" t="s">
        <v>214</v>
      </c>
      <c r="C126" s="77">
        <v>458</v>
      </c>
      <c r="D126" s="84">
        <v>2705</v>
      </c>
      <c r="H126" s="102">
        <v>422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 ht="12.75">
      <c r="B127" s="83" t="s">
        <v>215</v>
      </c>
      <c r="C127" s="77">
        <v>458</v>
      </c>
      <c r="D127" s="84">
        <v>2706</v>
      </c>
      <c r="H127" s="102">
        <v>430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 ht="12.75">
      <c r="B128" s="83" t="s">
        <v>216</v>
      </c>
      <c r="C128" s="77">
        <v>458</v>
      </c>
      <c r="D128" s="84">
        <v>2707</v>
      </c>
      <c r="H128" s="102">
        <v>434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 ht="12.75">
      <c r="B129" s="83" t="s">
        <v>217</v>
      </c>
      <c r="C129" s="77">
        <v>458</v>
      </c>
      <c r="D129" s="84">
        <v>2708</v>
      </c>
      <c r="H129" s="102">
        <v>438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 ht="12.75">
      <c r="B130" s="83" t="s">
        <v>218</v>
      </c>
      <c r="C130" s="77">
        <v>458</v>
      </c>
      <c r="D130" s="84">
        <v>2709</v>
      </c>
      <c r="H130" s="102">
        <v>440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 ht="12.75">
      <c r="B131" s="83" t="s">
        <v>219</v>
      </c>
      <c r="C131" s="77">
        <v>458</v>
      </c>
      <c r="D131" s="84">
        <v>2710</v>
      </c>
      <c r="H131" s="102">
        <v>428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 ht="12.75">
      <c r="B132" s="83" t="s">
        <v>220</v>
      </c>
      <c r="C132" s="77">
        <v>458</v>
      </c>
      <c r="D132" s="84">
        <v>2711</v>
      </c>
      <c r="H132" s="102">
        <v>442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</v>
      </c>
      <c r="D133" s="84">
        <v>2712</v>
      </c>
      <c r="H133" s="103">
        <v>446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 ht="12.75">
      <c r="B134" s="83" t="s">
        <v>222</v>
      </c>
      <c r="C134" s="77">
        <v>458</v>
      </c>
      <c r="D134" s="84">
        <v>2713</v>
      </c>
      <c r="H134" s="102">
        <v>450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 ht="12.75">
      <c r="B135" s="83" t="s">
        <v>223</v>
      </c>
      <c r="C135" s="77">
        <v>458</v>
      </c>
      <c r="D135" s="84">
        <v>2714</v>
      </c>
      <c r="H135" s="102">
        <v>348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 ht="12.75">
      <c r="B136" s="83" t="s">
        <v>224</v>
      </c>
      <c r="C136" s="77">
        <v>459</v>
      </c>
      <c r="D136" s="84">
        <v>2801</v>
      </c>
      <c r="H136" s="102">
        <v>807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 ht="12.75">
      <c r="B137" s="83" t="s">
        <v>225</v>
      </c>
      <c r="C137" s="77">
        <v>459</v>
      </c>
      <c r="D137" s="84">
        <v>2802</v>
      </c>
      <c r="H137" s="102">
        <v>458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 ht="12.75">
      <c r="B138" s="83" t="s">
        <v>226</v>
      </c>
      <c r="C138" s="77">
        <v>459</v>
      </c>
      <c r="D138" s="84">
        <v>2803</v>
      </c>
      <c r="H138" s="102">
        <v>454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 ht="12.75">
      <c r="B139" s="83" t="s">
        <v>227</v>
      </c>
      <c r="C139" s="77">
        <v>459</v>
      </c>
      <c r="D139" s="84">
        <v>2804</v>
      </c>
      <c r="H139" s="102">
        <v>462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 ht="12.75">
      <c r="B140" s="83" t="s">
        <v>228</v>
      </c>
      <c r="C140" s="77">
        <v>459</v>
      </c>
      <c r="D140" s="84">
        <v>2805</v>
      </c>
      <c r="H140" s="102">
        <v>466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 ht="12.75">
      <c r="B141" s="83" t="s">
        <v>229</v>
      </c>
      <c r="C141" s="77">
        <v>459</v>
      </c>
      <c r="D141" s="84">
        <v>2806</v>
      </c>
      <c r="H141" s="102">
        <v>470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 ht="12.75">
      <c r="B142" s="83" t="s">
        <v>230</v>
      </c>
      <c r="C142" s="77">
        <v>459</v>
      </c>
      <c r="D142" s="84">
        <v>2807</v>
      </c>
      <c r="H142" s="102">
        <v>833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 ht="12.75">
      <c r="B143" s="83" t="s">
        <v>231</v>
      </c>
      <c r="C143" s="77">
        <v>459</v>
      </c>
      <c r="D143" s="84">
        <v>2808</v>
      </c>
      <c r="H143" s="102">
        <v>504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 ht="12.75">
      <c r="B144" s="83" t="s">
        <v>232</v>
      </c>
      <c r="C144" s="77">
        <v>459</v>
      </c>
      <c r="D144" s="84">
        <v>2809</v>
      </c>
      <c r="H144" s="102">
        <v>584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 ht="12.75">
      <c r="B145" s="83" t="s">
        <v>233</v>
      </c>
      <c r="C145" s="77">
        <v>459</v>
      </c>
      <c r="D145" s="84">
        <v>2810</v>
      </c>
      <c r="H145" s="102">
        <v>474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 ht="12.75">
      <c r="B146" s="83" t="s">
        <v>234</v>
      </c>
      <c r="C146" s="77">
        <v>459</v>
      </c>
      <c r="D146" s="84">
        <v>2811</v>
      </c>
      <c r="H146" s="102">
        <v>480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 ht="12.75">
      <c r="B147" s="83" t="s">
        <v>235</v>
      </c>
      <c r="C147" s="77">
        <v>460</v>
      </c>
      <c r="D147" s="84">
        <v>2901</v>
      </c>
      <c r="H147" s="102">
        <v>478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 ht="12.75">
      <c r="B148" s="83" t="s">
        <v>236</v>
      </c>
      <c r="C148" s="77">
        <v>460</v>
      </c>
      <c r="D148" s="84">
        <v>2902</v>
      </c>
      <c r="H148" s="102">
        <v>175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 ht="12.75">
      <c r="B149" s="83" t="s">
        <v>237</v>
      </c>
      <c r="C149" s="77">
        <v>460</v>
      </c>
      <c r="D149" s="84">
        <v>2903</v>
      </c>
      <c r="H149" s="102">
        <v>581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 ht="12.75">
      <c r="B150" s="83" t="s">
        <v>238</v>
      </c>
      <c r="C150" s="77">
        <v>460</v>
      </c>
      <c r="D150" s="84">
        <v>2904</v>
      </c>
      <c r="H150" s="102">
        <v>484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 ht="12.75">
      <c r="B151" s="83" t="s">
        <v>239</v>
      </c>
      <c r="C151" s="77">
        <v>460</v>
      </c>
      <c r="D151" s="84">
        <v>2905</v>
      </c>
      <c r="H151" s="102">
        <v>583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 ht="12.75">
      <c r="B152" s="83" t="s">
        <v>240</v>
      </c>
      <c r="C152" s="77">
        <v>460</v>
      </c>
      <c r="D152" s="84">
        <v>2906</v>
      </c>
      <c r="H152" s="102">
        <v>498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 ht="12.75">
      <c r="B153" s="83" t="s">
        <v>241</v>
      </c>
      <c r="C153" s="77">
        <v>460</v>
      </c>
      <c r="D153" s="84">
        <v>2907</v>
      </c>
      <c r="H153" s="102">
        <v>492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 ht="12.75">
      <c r="B154" s="83" t="s">
        <v>242</v>
      </c>
      <c r="C154" s="77">
        <v>460</v>
      </c>
      <c r="D154" s="84">
        <v>2908</v>
      </c>
      <c r="H154" s="102">
        <v>496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 ht="12.75">
      <c r="B155" s="83" t="s">
        <v>243</v>
      </c>
      <c r="C155" s="77">
        <v>460</v>
      </c>
      <c r="D155" s="84">
        <v>2909</v>
      </c>
      <c r="H155" s="102">
        <v>500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 ht="12.75">
      <c r="B156" s="83" t="s">
        <v>244</v>
      </c>
      <c r="C156" s="77">
        <v>460</v>
      </c>
      <c r="D156" s="84">
        <v>2910</v>
      </c>
      <c r="H156" s="102">
        <v>508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 ht="12.75">
      <c r="B157" s="83" t="s">
        <v>245</v>
      </c>
      <c r="C157" s="77">
        <v>460</v>
      </c>
      <c r="D157" s="84">
        <v>2911</v>
      </c>
      <c r="H157" s="102">
        <v>104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 ht="12.75">
      <c r="B158" s="83" t="s">
        <v>246</v>
      </c>
      <c r="C158" s="77">
        <v>460</v>
      </c>
      <c r="D158" s="84">
        <v>2912</v>
      </c>
      <c r="H158" s="102">
        <v>516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 ht="12.75">
      <c r="B159" s="83" t="s">
        <v>247</v>
      </c>
      <c r="C159" s="77">
        <v>460</v>
      </c>
      <c r="D159" s="84">
        <v>2913</v>
      </c>
      <c r="H159" s="102">
        <v>520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 ht="12.75">
      <c r="B160" s="83" t="s">
        <v>248</v>
      </c>
      <c r="C160" s="77">
        <v>460</v>
      </c>
      <c r="D160" s="84">
        <v>2914</v>
      </c>
      <c r="H160" s="102">
        <v>276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 ht="12.75">
      <c r="B161" s="83" t="s">
        <v>249</v>
      </c>
      <c r="C161" s="77">
        <v>461</v>
      </c>
      <c r="D161" s="84">
        <v>3001</v>
      </c>
      <c r="H161" s="102">
        <v>524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 ht="12.75">
      <c r="B162" s="83" t="s">
        <v>250</v>
      </c>
      <c r="C162" s="77">
        <v>461</v>
      </c>
      <c r="D162" s="84">
        <v>3002</v>
      </c>
      <c r="H162" s="102">
        <v>562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 ht="12.75">
      <c r="B163" s="83" t="s">
        <v>251</v>
      </c>
      <c r="C163" s="77">
        <v>461</v>
      </c>
      <c r="D163" s="84">
        <v>3003</v>
      </c>
      <c r="H163" s="102">
        <v>566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 ht="12.75">
      <c r="B164" s="83" t="s">
        <v>252</v>
      </c>
      <c r="C164" s="77">
        <v>461</v>
      </c>
      <c r="D164" s="84">
        <v>3004</v>
      </c>
      <c r="H164" s="102">
        <v>558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 ht="12.75">
      <c r="B165" s="83" t="s">
        <v>253</v>
      </c>
      <c r="C165" s="77">
        <v>461</v>
      </c>
      <c r="D165" s="84">
        <v>3005</v>
      </c>
      <c r="H165" s="102">
        <v>570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 ht="12.75">
      <c r="B166" s="83" t="s">
        <v>254</v>
      </c>
      <c r="C166" s="77">
        <v>461</v>
      </c>
      <c r="D166" s="84">
        <v>3006</v>
      </c>
      <c r="H166" s="102">
        <v>528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 ht="12.75">
      <c r="B167" s="83" t="s">
        <v>255</v>
      </c>
      <c r="C167" s="77">
        <v>461</v>
      </c>
      <c r="D167" s="84">
        <v>3007</v>
      </c>
      <c r="H167" s="102">
        <v>574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 ht="12.75">
      <c r="B168" s="83" t="s">
        <v>256</v>
      </c>
      <c r="C168" s="77">
        <v>461</v>
      </c>
      <c r="D168" s="84">
        <v>3008</v>
      </c>
      <c r="H168" s="102">
        <v>578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 ht="12.75">
      <c r="B169" s="83" t="s">
        <v>257</v>
      </c>
      <c r="C169" s="77">
        <v>461</v>
      </c>
      <c r="D169" s="84">
        <v>3009</v>
      </c>
      <c r="H169" s="102">
        <v>540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 ht="12.75">
      <c r="B170" s="83" t="s">
        <v>258</v>
      </c>
      <c r="C170" s="77">
        <v>461</v>
      </c>
      <c r="D170" s="84">
        <v>3010</v>
      </c>
      <c r="H170" s="102">
        <v>554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 ht="12.75">
      <c r="B171" s="83" t="s">
        <v>259</v>
      </c>
      <c r="C171" s="77">
        <v>461</v>
      </c>
      <c r="D171" s="84">
        <v>3011</v>
      </c>
      <c r="H171" s="102">
        <v>512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 ht="12.75">
      <c r="B172" s="83" t="s">
        <v>260</v>
      </c>
      <c r="C172" s="77">
        <v>461</v>
      </c>
      <c r="D172" s="84">
        <v>3012</v>
      </c>
      <c r="H172" s="102">
        <v>586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 ht="12.75">
      <c r="B173" s="83" t="s">
        <v>261</v>
      </c>
      <c r="C173" s="77">
        <v>461</v>
      </c>
      <c r="D173" s="84">
        <v>3013</v>
      </c>
      <c r="H173" s="102">
        <v>585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 ht="12.75">
      <c r="B174" s="83" t="s">
        <v>262</v>
      </c>
      <c r="C174" s="77">
        <v>461</v>
      </c>
      <c r="D174" s="84">
        <v>3014</v>
      </c>
      <c r="H174" s="102">
        <v>275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 ht="12.75">
      <c r="B175" s="83" t="s">
        <v>263</v>
      </c>
      <c r="C175" s="77">
        <v>461</v>
      </c>
      <c r="D175" s="84">
        <v>3015</v>
      </c>
      <c r="H175" s="102">
        <v>591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 ht="12.75">
      <c r="B176" s="83" t="s">
        <v>264</v>
      </c>
      <c r="C176" s="77">
        <v>461</v>
      </c>
      <c r="D176" s="84">
        <v>3016</v>
      </c>
      <c r="H176" s="102">
        <v>598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 ht="12.75">
      <c r="B177" s="83" t="s">
        <v>265</v>
      </c>
      <c r="C177" s="77">
        <v>461</v>
      </c>
      <c r="D177" s="84">
        <v>3017</v>
      </c>
      <c r="H177" s="102">
        <v>600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 ht="12.75">
      <c r="B178" s="83" t="s">
        <v>266</v>
      </c>
      <c r="C178" s="77">
        <v>461</v>
      </c>
      <c r="D178" s="84">
        <v>3018</v>
      </c>
      <c r="H178" s="102">
        <v>604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 ht="12.75">
      <c r="B179" s="83" t="s">
        <v>267</v>
      </c>
      <c r="C179" s="77">
        <v>461</v>
      </c>
      <c r="D179" s="84">
        <v>3019</v>
      </c>
      <c r="H179" s="102">
        <v>612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 ht="12.75">
      <c r="B180" s="83" t="s">
        <v>268</v>
      </c>
      <c r="C180" s="77">
        <v>461</v>
      </c>
      <c r="D180" s="84">
        <v>3020</v>
      </c>
      <c r="H180" s="102">
        <v>384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 ht="12.75">
      <c r="B181" s="83" t="s">
        <v>269</v>
      </c>
      <c r="C181" s="77">
        <v>462</v>
      </c>
      <c r="D181" s="84">
        <v>3101</v>
      </c>
      <c r="H181" s="102">
        <v>616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 ht="12.75">
      <c r="B182" s="83" t="s">
        <v>270</v>
      </c>
      <c r="C182" s="77">
        <v>462</v>
      </c>
      <c r="D182" s="84">
        <v>3102</v>
      </c>
      <c r="H182" s="102">
        <v>630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 ht="12.75">
      <c r="B183" s="83" t="s">
        <v>271</v>
      </c>
      <c r="C183" s="77">
        <v>462</v>
      </c>
      <c r="D183" s="84">
        <v>3103</v>
      </c>
      <c r="H183" s="102">
        <v>620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 ht="12.75">
      <c r="B184" s="83" t="s">
        <v>272</v>
      </c>
      <c r="C184" s="77">
        <v>462</v>
      </c>
      <c r="D184" s="84">
        <v>3104</v>
      </c>
      <c r="H184" s="102">
        <v>40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 ht="12.75">
      <c r="B185" s="83" t="s">
        <v>273</v>
      </c>
      <c r="C185" s="77">
        <v>462</v>
      </c>
      <c r="D185" s="84">
        <v>3105</v>
      </c>
      <c r="H185" s="102">
        <v>638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 ht="12.75">
      <c r="B186" s="83" t="s">
        <v>274</v>
      </c>
      <c r="C186" s="77">
        <v>462</v>
      </c>
      <c r="D186" s="84">
        <v>3106</v>
      </c>
      <c r="H186" s="102">
        <v>226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 ht="12.75">
      <c r="B187" s="83" t="s">
        <v>275</v>
      </c>
      <c r="C187" s="77">
        <v>462</v>
      </c>
      <c r="D187" s="84">
        <v>3107</v>
      </c>
      <c r="H187" s="102">
        <v>642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 ht="12.75">
      <c r="B188" s="83" t="s">
        <v>276</v>
      </c>
      <c r="C188" s="77">
        <v>462</v>
      </c>
      <c r="D188" s="84">
        <v>3108</v>
      </c>
      <c r="H188" s="102">
        <v>643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 ht="12.75">
      <c r="B189" s="83" t="s">
        <v>277</v>
      </c>
      <c r="C189" s="77">
        <v>462</v>
      </c>
      <c r="D189" s="84">
        <v>3109</v>
      </c>
      <c r="H189" s="102">
        <v>646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 ht="12.75">
      <c r="B190" s="83" t="s">
        <v>278</v>
      </c>
      <c r="C190" s="77">
        <v>462</v>
      </c>
      <c r="D190" s="84">
        <v>3110</v>
      </c>
      <c r="H190" s="102">
        <v>300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 ht="12.75">
      <c r="B191" s="83" t="s">
        <v>279</v>
      </c>
      <c r="C191" s="77">
        <v>463</v>
      </c>
      <c r="D191" s="84">
        <v>3201</v>
      </c>
      <c r="H191" s="102">
        <v>666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 ht="12.75">
      <c r="B192" s="83" t="s">
        <v>280</v>
      </c>
      <c r="C192" s="77">
        <v>463</v>
      </c>
      <c r="D192" s="84">
        <v>3202</v>
      </c>
      <c r="H192" s="102">
        <v>222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 ht="12.75">
      <c r="B193" s="83" t="s">
        <v>281</v>
      </c>
      <c r="C193" s="77">
        <v>463</v>
      </c>
      <c r="D193" s="84">
        <v>3203</v>
      </c>
      <c r="H193" s="102">
        <v>882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 ht="12.75">
      <c r="B194" s="83" t="s">
        <v>282</v>
      </c>
      <c r="C194" s="77">
        <v>463</v>
      </c>
      <c r="D194" s="84">
        <v>3204</v>
      </c>
      <c r="H194" s="102">
        <v>674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 ht="12.75">
      <c r="B195" s="83" t="s">
        <v>283</v>
      </c>
      <c r="C195" s="77">
        <v>463</v>
      </c>
      <c r="D195" s="84">
        <v>3205</v>
      </c>
      <c r="H195" s="102">
        <v>682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 ht="12.75">
      <c r="B196" s="83" t="s">
        <v>284</v>
      </c>
      <c r="C196" s="77">
        <v>463</v>
      </c>
      <c r="D196" s="84">
        <v>3206</v>
      </c>
      <c r="H196" s="102">
        <v>686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 ht="12.75">
      <c r="B197" s="83" t="s">
        <v>285</v>
      </c>
      <c r="C197" s="77">
        <v>463</v>
      </c>
      <c r="D197" s="84">
        <v>3207</v>
      </c>
      <c r="H197" s="102">
        <v>580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 ht="12.75">
      <c r="B198" s="83" t="s">
        <v>286</v>
      </c>
      <c r="C198" s="77">
        <v>463</v>
      </c>
      <c r="D198" s="84">
        <v>3208</v>
      </c>
      <c r="H198" s="102">
        <v>690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 ht="12.75">
      <c r="B199" s="83" t="s">
        <v>287</v>
      </c>
      <c r="C199" s="77">
        <v>463</v>
      </c>
      <c r="D199" s="84">
        <v>3209</v>
      </c>
      <c r="H199" s="102">
        <v>694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 ht="12.75">
      <c r="B200" s="83" t="s">
        <v>288</v>
      </c>
      <c r="C200" s="77">
        <v>463</v>
      </c>
      <c r="D200" s="84">
        <v>3210</v>
      </c>
      <c r="H200" s="102">
        <v>702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 ht="12.75">
      <c r="B201" s="83" t="s">
        <v>289</v>
      </c>
      <c r="C201" s="77">
        <v>463</v>
      </c>
      <c r="D201" s="84">
        <v>3211</v>
      </c>
      <c r="H201" s="102">
        <v>703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 ht="12.75">
      <c r="B202" s="83" t="s">
        <v>290</v>
      </c>
      <c r="C202" s="77">
        <v>463</v>
      </c>
      <c r="D202" s="84">
        <v>3212</v>
      </c>
      <c r="H202" s="102">
        <v>705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 ht="12.75">
      <c r="B203" s="83" t="s">
        <v>291</v>
      </c>
      <c r="C203" s="77">
        <v>463</v>
      </c>
      <c r="D203" s="84">
        <v>3213</v>
      </c>
      <c r="H203" s="102">
        <v>706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 ht="12.75">
      <c r="B204" s="83" t="s">
        <v>292</v>
      </c>
      <c r="C204" s="77">
        <v>463</v>
      </c>
      <c r="D204" s="84">
        <v>3214</v>
      </c>
      <c r="H204" s="102">
        <v>784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 ht="12.75">
      <c r="B205" s="83" t="s">
        <v>293</v>
      </c>
      <c r="C205" s="77">
        <v>463</v>
      </c>
      <c r="D205" s="84">
        <v>3215</v>
      </c>
      <c r="H205" s="102">
        <v>840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 ht="12.75">
      <c r="B206" s="83" t="s">
        <v>294</v>
      </c>
      <c r="C206" s="77">
        <v>463</v>
      </c>
      <c r="D206" s="84">
        <v>3216</v>
      </c>
      <c r="H206" s="102">
        <v>688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 ht="12.75">
      <c r="B207" s="83" t="s">
        <v>295</v>
      </c>
      <c r="C207" s="77">
        <v>463</v>
      </c>
      <c r="D207" s="84">
        <v>3217</v>
      </c>
      <c r="H207" s="102">
        <v>140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 ht="12.75">
      <c r="B208" s="83" t="s">
        <v>296</v>
      </c>
      <c r="C208" s="77">
        <v>463</v>
      </c>
      <c r="D208" s="84">
        <v>3218</v>
      </c>
      <c r="H208" s="102">
        <v>729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 ht="12.75">
      <c r="B209" s="83" t="s">
        <v>297</v>
      </c>
      <c r="C209" s="77">
        <v>464</v>
      </c>
      <c r="D209" s="84">
        <v>3301</v>
      </c>
      <c r="H209" s="102">
        <v>740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 ht="12.75">
      <c r="B210" s="83" t="s">
        <v>298</v>
      </c>
      <c r="C210" s="77">
        <v>464</v>
      </c>
      <c r="D210" s="84">
        <v>3302</v>
      </c>
      <c r="H210" s="102">
        <v>654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 ht="12.75">
      <c r="B211" s="83" t="s">
        <v>299</v>
      </c>
      <c r="C211" s="77">
        <v>464</v>
      </c>
      <c r="D211" s="84">
        <v>3303</v>
      </c>
      <c r="H211" s="102">
        <v>662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 ht="12.75">
      <c r="B212" s="83" t="s">
        <v>300</v>
      </c>
      <c r="C212" s="77">
        <v>464</v>
      </c>
      <c r="D212" s="84">
        <v>3304</v>
      </c>
      <c r="H212" s="102">
        <v>652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 ht="12.75">
      <c r="B213" s="83" t="s">
        <v>301</v>
      </c>
      <c r="C213" s="77">
        <v>464</v>
      </c>
      <c r="D213" s="84">
        <v>3305</v>
      </c>
      <c r="H213" s="102">
        <v>659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 ht="12.75">
      <c r="B214" s="83" t="s">
        <v>302</v>
      </c>
      <c r="C214" s="77">
        <v>464</v>
      </c>
      <c r="D214" s="84">
        <v>3306</v>
      </c>
      <c r="H214" s="102">
        <v>663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 ht="12.75">
      <c r="B215" s="83" t="s">
        <v>303</v>
      </c>
      <c r="C215" s="77">
        <v>464</v>
      </c>
      <c r="D215" s="84">
        <v>3307</v>
      </c>
      <c r="H215" s="102">
        <v>534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 ht="12.75">
      <c r="B216" s="83" t="s">
        <v>304</v>
      </c>
      <c r="C216" s="77">
        <v>464</v>
      </c>
      <c r="D216" s="84">
        <v>3308</v>
      </c>
      <c r="H216" s="102">
        <v>678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 ht="12.75">
      <c r="B217" s="83" t="s">
        <v>305</v>
      </c>
      <c r="C217" s="77">
        <v>464</v>
      </c>
      <c r="D217" s="84">
        <v>3309</v>
      </c>
      <c r="H217" s="102">
        <v>670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 ht="12.75">
      <c r="B218" s="83" t="s">
        <v>306</v>
      </c>
      <c r="C218" s="77">
        <v>464</v>
      </c>
      <c r="D218" s="84">
        <v>3310</v>
      </c>
      <c r="H218" s="102">
        <v>748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 ht="12.75">
      <c r="B219" s="83" t="s">
        <v>307</v>
      </c>
      <c r="C219" s="77">
        <v>464</v>
      </c>
      <c r="D219" s="84">
        <v>3311</v>
      </c>
      <c r="H219" s="102">
        <v>760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 ht="12.75">
      <c r="B220" s="83" t="s">
        <v>308</v>
      </c>
      <c r="C220" s="77">
        <v>464</v>
      </c>
      <c r="D220" s="84">
        <v>3312</v>
      </c>
      <c r="H220" s="102">
        <v>90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 ht="12.75">
      <c r="B221" s="83" t="s">
        <v>309</v>
      </c>
      <c r="C221" s="77">
        <v>13</v>
      </c>
      <c r="D221" s="84">
        <v>4030</v>
      </c>
      <c r="H221" s="102">
        <v>724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 ht="12.75">
      <c r="B222" s="83" t="s">
        <v>144</v>
      </c>
      <c r="C222" s="77">
        <v>13</v>
      </c>
      <c r="D222" s="84">
        <v>4022</v>
      </c>
      <c r="H222" s="102">
        <v>744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 ht="12.75">
      <c r="B223" s="83" t="s">
        <v>210</v>
      </c>
      <c r="C223" s="77">
        <v>13</v>
      </c>
      <c r="D223" s="84">
        <v>4027</v>
      </c>
      <c r="H223" s="102">
        <v>144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 ht="12.75">
      <c r="B224" s="83" t="s">
        <v>310</v>
      </c>
      <c r="C224" s="77">
        <v>13</v>
      </c>
      <c r="D224" s="84">
        <v>4032</v>
      </c>
      <c r="H224" s="102">
        <v>752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 ht="12.75">
      <c r="B225" s="83" t="s">
        <v>163</v>
      </c>
      <c r="C225" s="77">
        <v>13</v>
      </c>
      <c r="D225" s="84">
        <v>4023</v>
      </c>
      <c r="H225" s="102">
        <v>756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</v>
      </c>
      <c r="D226" s="88">
        <v>4025</v>
      </c>
      <c r="H226" s="102">
        <v>762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8:17" ht="12.75">
      <c r="H227" s="102">
        <v>834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8:17" ht="12.75">
      <c r="H228" s="102">
        <v>764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8:17" ht="12.75">
      <c r="H229" s="102">
        <v>158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8:17" ht="12.75">
      <c r="H230" s="102">
        <v>768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8:17" ht="12.75">
      <c r="H231" s="102">
        <v>772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8:17" ht="12.75">
      <c r="H232" s="102">
        <v>776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8:17" ht="12.75">
      <c r="H233" s="102">
        <v>780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8:17" ht="12.75">
      <c r="H234" s="102">
        <v>788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8:17" ht="12.75">
      <c r="H235" s="102">
        <v>792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8:17" ht="12.75">
      <c r="H236" s="102">
        <v>795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8:17" ht="12.75">
      <c r="H237" s="102">
        <v>796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8:17" ht="12.75">
      <c r="H238" s="102">
        <v>798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8:17" ht="12.75">
      <c r="H239" s="102">
        <v>800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8:17" ht="12.75">
      <c r="H240" s="102">
        <v>804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 ht="12.75">
      <c r="H241" s="102">
        <v>858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 ht="12.75">
      <c r="H242" s="102">
        <v>860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 ht="12.75">
      <c r="H243" s="102">
        <v>162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 ht="12.75">
      <c r="H244" s="102">
        <v>548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 ht="12.75">
      <c r="H245" s="102">
        <v>336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 ht="12.75">
      <c r="H246" s="102">
        <v>826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 ht="12.75">
      <c r="H247" s="102">
        <v>862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 ht="12.75">
      <c r="H248" s="102">
        <v>704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 ht="12.75">
      <c r="H249" s="102">
        <v>626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 ht="12.75">
      <c r="H250" s="102">
        <v>876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 ht="12.75">
      <c r="H251" s="102">
        <v>894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 ht="12.75">
      <c r="H252" s="102">
        <v>732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 ht="12.75">
      <c r="H253" s="102">
        <v>716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5" bottom="0.7874015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4:T61"/>
  <sheetViews>
    <sheetView zoomScale="82" zoomScaleNormal="82" workbookViewId="0" topLeftCell="C3">
      <selection pane="topLeft" activeCell="B3" sqref="B3:B17"/>
    </sheetView>
  </sheetViews>
  <sheetFormatPr defaultRowHeight="12.75" zeroHeight="1"/>
  <cols>
    <col min="1" max="1" width="21.2857142857143" customWidth="1"/>
    <col min="2" max="2" width="30.4285714285714" customWidth="1"/>
    <col min="3" max="3" width="58.2857142857143" customWidth="1"/>
    <col min="4" max="4" width="19.5714285714286" customWidth="1"/>
    <col min="5" max="5" width="11.1428571428571" customWidth="1"/>
    <col min="6" max="6" width="12.8571428571429" customWidth="1"/>
    <col min="7" max="19" width="12.4285714285714" customWidth="1"/>
    <col min="20" max="20" width="6.14285714285714" bestFit="1" customWidth="1"/>
  </cols>
  <sheetData>
    <row r="3" ht="12.75"/>
    <row r="4" spans="1:20" ht="12.75">
      <c r="A4" t="s">
        <v>1894</v>
      </c>
      <c r="B4" s="186" t="s">
        <v>69</v>
      </c>
      <c r="C4" t="s">
        <v>1895</v>
      </c>
      <c r="F4" t="s">
        <v>2018</v>
      </c>
      <c r="G4" t="s">
        <v>2019</v>
      </c>
      <c r="H4" s="185" t="s">
        <v>2020</v>
      </c>
      <c r="I4" s="185" t="s">
        <v>2021</v>
      </c>
      <c r="J4" s="185" t="s">
        <v>2022</v>
      </c>
      <c r="K4" s="185" t="s">
        <v>2023</v>
      </c>
      <c r="L4" s="185" t="s">
        <v>2024</v>
      </c>
      <c r="M4" s="185" t="s">
        <v>2025</v>
      </c>
      <c r="N4" s="185" t="s">
        <v>2031</v>
      </c>
      <c r="O4" t="s">
        <v>2026</v>
      </c>
      <c r="P4" t="s">
        <v>2027</v>
      </c>
      <c r="Q4" t="s">
        <v>2028</v>
      </c>
      <c r="R4" t="s">
        <v>2029</v>
      </c>
      <c r="S4" s="185" t="s">
        <v>2030</v>
      </c>
      <c r="T4" t="s">
        <v>65</v>
      </c>
    </row>
    <row r="5" spans="1:20" ht="12.75">
      <c r="A5" t="s">
        <v>1896</v>
      </c>
      <c r="B5" s="187" t="s">
        <v>2010</v>
      </c>
      <c r="C5" t="s">
        <v>1895</v>
      </c>
      <c r="F5">
        <f>IF('2_str'!A4&lt;&gt;0,'2_str'!A4,"")</f>
        <v>1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4" ht="12.75">
      <c r="A6" t="s">
        <v>65</v>
      </c>
      <c r="B6">
        <f>IF('1_str'!H19&lt;&gt;"",'1_str'!H19,"")</f>
        <v>2025</v>
      </c>
      <c r="C6" t="s">
        <v>1897</v>
      </c>
      <c r="D6" t="s">
        <v>1898</v>
      </c>
    </row>
    <row r="7" spans="1:4" ht="12.75">
      <c r="A7" t="s">
        <v>1899</v>
      </c>
      <c r="B7" s="186" t="str">
        <f>CONCATENATE("01.01.",'1_str'!H19)</f>
        <v>01.01.2025</v>
      </c>
      <c r="C7" t="s">
        <v>1900</v>
      </c>
      <c r="D7" t="s">
        <v>70</v>
      </c>
    </row>
    <row r="8" spans="1:4" ht="12.75">
      <c r="A8" t="s">
        <v>1901</v>
      </c>
      <c r="B8" s="186" t="str">
        <f>CONCATENATE("31.12.",'1_str'!H19)</f>
        <v>31.12.2025</v>
      </c>
      <c r="C8" t="s">
        <v>1902</v>
      </c>
      <c r="D8" s="186"/>
    </row>
    <row r="9" spans="1:4" ht="12.75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3" ht="12.75">
      <c r="A10" t="s">
        <v>1904</v>
      </c>
      <c r="B10">
        <f>'1_str'!J14</f>
        <v>0</v>
      </c>
      <c r="C10" t="s">
        <v>1905</v>
      </c>
    </row>
    <row r="11" spans="1:3" ht="12.75">
      <c r="A11" t="s">
        <v>1906</v>
      </c>
      <c r="B11" s="186" t="str">
        <f>IF('1_str'!A17&lt;&gt;"",'1_str'!A17,"")</f>
        <v>A</v>
      </c>
      <c r="C11" t="s">
        <v>1907</v>
      </c>
    </row>
    <row r="12" spans="1:3" ht="12.75">
      <c r="A12" t="s">
        <v>1908</v>
      </c>
      <c r="B12" s="188">
        <f>'2_str'!F23</f>
        <v>0</v>
      </c>
      <c r="C12" s="185" t="s">
        <v>2011</v>
      </c>
    </row>
    <row r="13" spans="1:3" ht="12.75">
      <c r="A13" t="s">
        <v>1909</v>
      </c>
      <c r="B13" t="str">
        <f>IF('2_str'!F26&lt;&gt;0,'2_str'!F26,"")</f>
        <v/>
      </c>
      <c r="C13" s="185" t="s">
        <v>2012</v>
      </c>
    </row>
    <row r="14" spans="1:3" ht="12.75">
      <c r="A14" t="s">
        <v>1910</v>
      </c>
      <c r="B14" s="188">
        <f>'2_str'!F28</f>
        <v>0</v>
      </c>
      <c r="C14" s="185" t="s">
        <v>2013</v>
      </c>
    </row>
    <row r="15" spans="1:3" ht="12.75">
      <c r="A15" t="s">
        <v>153</v>
      </c>
      <c r="B15" s="187" t="str">
        <f>IF('1_str'!$G$12&lt;&gt;"",TEXT('1_str'!$G$12,"dd.mm.rrrr"),"")</f>
        <v/>
      </c>
      <c r="C15" s="185" t="s">
        <v>2014</v>
      </c>
    </row>
    <row r="16" spans="1:3" ht="12.75">
      <c r="A16" t="s">
        <v>1912</v>
      </c>
      <c r="B16" s="186" t="str">
        <f>IF('1_str'!B17&lt;&gt;"",'1_str'!B17,"")</f>
        <v/>
      </c>
      <c r="C16" s="185" t="s">
        <v>2016</v>
      </c>
    </row>
    <row r="17" spans="1:3" ht="12.75">
      <c r="A17" t="s">
        <v>105</v>
      </c>
      <c r="B17" t="str">
        <f>IFERROR(VLOOKUP(ZAKL_DATA!B13,FU!B3:C17,2,FALSE),"")</f>
        <v/>
      </c>
      <c r="C17" t="s">
        <v>1913</v>
      </c>
    </row>
    <row r="18" spans="2:4" ht="12.75">
      <c r="B18" s="185"/>
      <c r="D18" t="s">
        <v>1911</v>
      </c>
    </row>
    <row r="19" spans="4:4" ht="12.75">
      <c r="D19" t="s">
        <v>71</v>
      </c>
    </row>
    <row r="20" spans="1:1" ht="12.75">
      <c r="A20" t="s">
        <v>1914</v>
      </c>
    </row>
    <row r="21" spans="1:3" ht="12.75">
      <c r="A21" t="s">
        <v>1915</v>
      </c>
      <c r="B21" s="186" t="str">
        <f>MID(ZAKL_DATA!D2,3,10)</f>
        <v/>
      </c>
      <c r="C21" t="s">
        <v>1916</v>
      </c>
    </row>
    <row r="22" spans="1:3" ht="12.75">
      <c r="A22" t="s">
        <v>1865</v>
      </c>
      <c r="B22" s="186" t="str">
        <f>+MID(ZAKL_DATA!D2,3,20)</f>
        <v/>
      </c>
      <c r="C22" t="s">
        <v>1916</v>
      </c>
    </row>
    <row r="23" spans="1:3" ht="12.75">
      <c r="A23" t="s">
        <v>1917</v>
      </c>
      <c r="B23" s="186" t="str">
        <f>IF(ZAKL_DATA!D4&gt;0,"P","F")</f>
        <v>F</v>
      </c>
      <c r="C23" t="s">
        <v>1918</v>
      </c>
    </row>
    <row r="24" spans="1:3" ht="12.75">
      <c r="A24" t="s">
        <v>1919</v>
      </c>
      <c r="B24" s="186" t="str">
        <f>IF(ZAKL_DATA!B5&lt;&gt;"",ZAKL_DATA!B5,"")</f>
        <v/>
      </c>
      <c r="C24" t="s">
        <v>1920</v>
      </c>
    </row>
    <row r="25" spans="1:3" ht="12.75">
      <c r="A25" t="s">
        <v>1921</v>
      </c>
      <c r="B25" s="186" t="str">
        <f>IF(ZAKL_DATA!B4&lt;&gt;"",ZAKL_DATA!B4,"")</f>
        <v/>
      </c>
      <c r="C25" t="s">
        <v>1922</v>
      </c>
    </row>
    <row r="26" spans="1:3" ht="12.75">
      <c r="A26" t="s">
        <v>1864</v>
      </c>
      <c r="B26" s="186" t="str">
        <f>IF(ZAKL_DATA!B7&lt;&gt;"",ZAKL_DATA!B7,"")</f>
        <v/>
      </c>
      <c r="C26" t="s">
        <v>1923</v>
      </c>
    </row>
    <row r="27" spans="1:3" ht="12.75">
      <c r="A27" t="s">
        <v>1924</v>
      </c>
      <c r="B27" s="186" t="str">
        <f>IF(ZAKL_DATA!D4&lt;&gt;"",ZAKL_DATA!D4,"")</f>
        <v/>
      </c>
      <c r="C27" t="s">
        <v>1925</v>
      </c>
    </row>
    <row r="28" spans="1:3" ht="12.75">
      <c r="A28" t="s">
        <v>1926</v>
      </c>
      <c r="B28" s="186" t="str">
        <f>IF(ZAKL_DATA!B18&lt;&gt;"",ZAKL_DATA!B18,"")</f>
        <v/>
      </c>
      <c r="C28" t="s">
        <v>1927</v>
      </c>
    </row>
    <row r="29" spans="1:3" ht="12.75">
      <c r="A29" t="s">
        <v>1928</v>
      </c>
      <c r="C29" t="s">
        <v>1929</v>
      </c>
    </row>
    <row r="30" spans="1:3" ht="12.75">
      <c r="A30" t="s">
        <v>1930</v>
      </c>
      <c r="B30" s="186" t="str">
        <f>IF(ZAKL_DATA!B16&lt;&gt;"",ZAKL_DATA!B16,"")</f>
        <v/>
      </c>
      <c r="C30" t="s">
        <v>1931</v>
      </c>
    </row>
    <row r="31" spans="1:3" ht="12.75">
      <c r="A31" t="s">
        <v>1872</v>
      </c>
      <c r="B31">
        <f>IF(ISNUMBER(FIND("/",ZAKL_DATA!B17)),LEFT(ZAKL_DATA!B17,(FIND("/",ZAKL_DATA!B17,1))-1),ZAKL_DATA!B17)</f>
        <v>0</v>
      </c>
      <c r="C31" t="s">
        <v>1932</v>
      </c>
    </row>
    <row r="32" spans="1:3" ht="12.75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 ht="12.75">
      <c r="A33" t="s">
        <v>1933</v>
      </c>
      <c r="B33" s="186" t="str">
        <f>IF(ZAKL_DATA!B19&lt;&gt;"",ZAKL_DATA!B19,"")</f>
        <v/>
      </c>
      <c r="C33" t="s">
        <v>1931</v>
      </c>
    </row>
    <row r="34" spans="1:3" ht="12.75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 ht="12.75">
      <c r="A35" t="s">
        <v>1936</v>
      </c>
      <c r="B35" s="186" t="str">
        <f>IF(ZAKL_DATA!B25&lt;&gt;"",ZAKL_DATA!B25,"")</f>
        <v/>
      </c>
      <c r="C35" t="s">
        <v>1937</v>
      </c>
    </row>
    <row r="36" spans="1:3" ht="12.75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 ht="12.75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 ht="12.75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 ht="12.75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 ht="12.75">
      <c r="A40" t="s">
        <v>1946</v>
      </c>
      <c r="B40" s="186" t="str">
        <f>IF(ZAKL_DATA!D31&lt;&gt;"",ZAKL_DATA!D31,"")</f>
        <v/>
      </c>
      <c r="C40" t="s">
        <v>1947</v>
      </c>
    </row>
    <row r="41" spans="1:3" ht="12.75">
      <c r="A41" t="s">
        <v>1948</v>
      </c>
      <c r="B41" s="186" t="str">
        <f>IF(ZAKL_DATA!D30&lt;&gt;"",ZAKL_DATA!D30,"")</f>
        <v/>
      </c>
      <c r="C41" t="s">
        <v>1949</v>
      </c>
    </row>
    <row r="42" spans="1:3" ht="12.75">
      <c r="A42" t="s">
        <v>1950</v>
      </c>
      <c r="B42" s="186" t="str">
        <f>IF(ZAKL_DATA!D32&lt;&gt;"",ZAKL_DATA!D32,"")</f>
        <v/>
      </c>
      <c r="C42" t="s">
        <v>1951</v>
      </c>
    </row>
    <row r="43" spans="1:3" ht="12.75">
      <c r="A43" t="s">
        <v>1952</v>
      </c>
      <c r="B43" s="186" t="str">
        <f>IF(ZAKL_DATA!D33&lt;&gt;"",ZAKL_DATA!D33,"")</f>
        <v/>
      </c>
      <c r="C43" t="s">
        <v>1953</v>
      </c>
    </row>
    <row r="44" spans="1:3" ht="12.75">
      <c r="A44" t="s">
        <v>1954</v>
      </c>
      <c r="B44" s="186" t="str">
        <f>IF('2_str'!I33&lt;&gt;"",'2_str'!I33,"")</f>
        <v/>
      </c>
      <c r="C44" t="s">
        <v>1955</v>
      </c>
    </row>
    <row r="45" spans="1:3" ht="12.75">
      <c r="A45" t="s">
        <v>1956</v>
      </c>
      <c r="B45" s="186" t="str">
        <f>IF(OR('2_str'!I33="4a",'2_str'!I33="4b"),"F",IF(OR('2_str'!I33="4c",'2_str'!I33="4d"),"P",""))</f>
        <v/>
      </c>
      <c r="C45" t="s">
        <v>1957</v>
      </c>
    </row>
    <row r="46" spans="1:3" ht="12.75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 ht="12.75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 ht="12.75">
      <c r="A48" t="s">
        <v>1962</v>
      </c>
      <c r="B48" s="185" t="str">
        <f>IF(EXACT(B45,"P"),'2_str'!A35,"")</f>
        <v/>
      </c>
      <c r="C48" s="185" t="s">
        <v>2017</v>
      </c>
    </row>
    <row r="49" spans="1:3" ht="12.75">
      <c r="A49" t="s">
        <v>1963</v>
      </c>
      <c r="B49" s="186" t="str">
        <f>IF(AND(LEN('2_str'!R35)&gt;6,ISNUMBER(SEARCH(".",'2_str'!R35)),'2_str'!I33&lt;&gt;""),'2_str'!R35,"")</f>
        <v/>
      </c>
      <c r="C49" t="s">
        <v>1964</v>
      </c>
    </row>
    <row r="50" spans="1:3" ht="12.75">
      <c r="A50" t="s">
        <v>1965</v>
      </c>
      <c r="B50" s="185" t="str">
        <f>IF(AND(LEN('2_str'!A37)&lt;=4,'2_str'!A37&lt;&gt;"",'2_str'!I33&lt;&gt;""),'2_str'!A37,"")</f>
        <v/>
      </c>
      <c r="C50" t="s">
        <v>1966</v>
      </c>
    </row>
    <row r="51" spans="1:3" ht="12.75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 ht="12.75">
      <c r="A52" t="s">
        <v>1969</v>
      </c>
      <c r="B52" s="184" t="str">
        <f>IFERROR(VLOOKUP(ZAKL_DATA!B14,FU!E3:F204,2,FALSE),"")</f>
        <v/>
      </c>
      <c r="C52" t="s">
        <v>1970</v>
      </c>
    </row>
    <row r="53" spans="1:3" ht="12.75">
      <c r="A53" t="s">
        <v>1971</v>
      </c>
      <c r="B53" s="187" t="str">
        <f>IF('1_str'!$I$41&lt;&gt;"",'1_str'!$I$41,"")</f>
        <v/>
      </c>
      <c r="C53" s="185" t="s">
        <v>2015</v>
      </c>
    </row>
    <row r="54" spans="1:3" ht="12.75">
      <c r="A54" t="s">
        <v>1972</v>
      </c>
      <c r="B54" s="186" t="str">
        <f>IF(ISNUMBER(FIND("@",'1_str'!D41)),'1_str'!D41,"")</f>
        <v/>
      </c>
      <c r="C54" t="s">
        <v>1973</v>
      </c>
    </row>
    <row r="55" ht="12.75"/>
    <row r="56" ht="12.75"/>
    <row r="57" ht="12.75"/>
    <row r="58" ht="12.75"/>
    <row r="59" ht="12.75"/>
    <row r="60" spans="2:2" ht="12.75">
      <c r="B60" s="188"/>
    </row>
    <row r="61" spans="2:2" ht="12.75">
      <c r="B61" s="188"/>
    </row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 thickBot="1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5" bottom="0.787401575" header="0.3" footer="0.3"/>
  <pageSetup orientation="portrait" paperSize="9" r:id="rId6"/>
  <drawing r:id="rId5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2023-01-04T14:23:51Z</cp:lastPrinted>
  <dcterms:created xsi:type="dcterms:W3CDTF">2000-01-03T15:03:18Z</dcterms:created>
  <dcterms:modified xsi:type="dcterms:W3CDTF">2025-11-24T09:44:08Z</dcterms:modified>
  <cp:category/>
</cp:coreProperties>
</file>