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93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bookViews>
    <workbookView xWindow="28680" yWindow="-120" windowWidth="38640" windowHeight="21840" firstSheet="2" activeTab="2"/>
  </bookViews>
  <sheets>
    <sheet name="FU" sheetId="61" state="hidden" r:id="rId2"/>
    <sheet name="XML export" sheetId="62" state="hidden" r:id="rId3"/>
    <sheet name="UVOD" sheetId="68" r:id="rId4"/>
    <sheet name="ZAKL_DATA" sheetId="57" r:id="rId5"/>
    <sheet name="DAP1" sheetId="1" r:id="rId6"/>
    <sheet name="DAP2" sheetId="31" r:id="rId7"/>
    <sheet name="Potvr_ZAM" sheetId="66" r:id="rId8"/>
    <sheet name="Prohl_manž" sheetId="67" r:id="rId9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'DAP2'!$A$1:$M$53</definedName>
    <definedName name="_xlnm.Print_Area" localSheetId="6">Potvr_ZAM!$A$1:$G$52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91029"/>
  <extLst/>
</workbook>
</file>

<file path=xl/calcChain.xml><?xml version="1.0" encoding="utf-8"?>
<calcChain xmlns="http://schemas.openxmlformats.org/spreadsheetml/2006/main">
  <c r="Z99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A44EFC9F-9804-4CC2-AD56-1443C1A9F383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2024 v hodnotě 18.900,- Kč.</t>
        </r>
      </text>
    </comment>
  </commentList>
</comments>
</file>

<file path=xl/sharedStrings.xml><?xml version="1.0" encoding="utf-8"?>
<sst xmlns="http://schemas.openxmlformats.org/spreadsheetml/2006/main" count="6687" uniqueCount="3359">
  <si>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</si>
  <si>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</si>
  <si>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</si>
  <si>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</si>
  <si>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</si>
  <si>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</si>
  <si>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</si>
  <si>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</si>
  <si>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</si>
  <si>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</si>
  <si>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</si>
  <si>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</si>
  <si>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</si>
  <si>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</si>
  <si>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</si>
  <si>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</si>
  <si>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</si>
  <si>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</si>
  <si>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</si>
  <si>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</si>
  <si>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</si>
  <si>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</si>
  <si>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</si>
  <si>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</si>
  <si>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</si>
  <si>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</si>
  <si>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</si>
  <si>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</si>
  <si>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</si>
  <si>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</si>
  <si>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</si>
  <si>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</si>
  <si>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</si>
  <si>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</si>
  <si>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</si>
  <si>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</si>
  <si>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</si>
  <si>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</si>
  <si>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</si>
  <si>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</si>
  <si>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</si>
  <si>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</si>
  <si>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</si>
  <si>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</si>
  <si>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</si>
  <si>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</si>
  <si>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</si>
  <si>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</si>
  <si>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</si>
  <si>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</si>
  <si>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</si>
  <si>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</si>
  <si>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</si>
  <si>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</si>
  <si>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</si>
  <si>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</si>
  <si>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</si>
  <si>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</si>
  <si>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</si>
  <si>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</si>
  <si>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</si>
  <si>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</si>
  <si>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</si>
  <si>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</si>
  <si>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</si>
  <si>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</si>
  <si>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</si>
  <si>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</si>
  <si>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</si>
  <si>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</si>
  <si>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</si>
  <si>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</si>
  <si>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</si>
  <si>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</si>
  <si>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</si>
  <si>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</si>
  <si>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</si>
  <si>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</si>
  <si>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</si>
  <si>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</si>
  <si>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</si>
  <si>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</si>
  <si>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</si>
  <si>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</si>
  <si>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</si>
  <si>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</si>
  <si>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</si>
  <si>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</si>
  <si>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</si>
  <si>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</si>
  <si>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</si>
  <si>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</si>
  <si>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</si>
  <si>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</si>
  <si>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</si>
  <si>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</si>
  <si>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</si>
  <si>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</si>
  <si>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</si>
  <si>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</si>
  <si>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</si>
  <si>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</si>
  <si>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</si>
  <si>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</si>
  <si>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</si>
  <si>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</si>
  <si>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</si>
  <si>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</si>
  <si>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</si>
  <si>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</si>
  <si>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</si>
  <si>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</si>
  <si>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</si>
  <si>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</si>
  <si>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</si>
  <si>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</si>
  <si>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</si>
  <si>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</si>
  <si>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</si>
  <si>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</si>
  <si>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</si>
  <si>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</si>
  <si>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</si>
  <si>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</si>
  <si>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</si>
  <si>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</si>
  <si>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</si>
  <si>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</si>
  <si>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</si>
  <si>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</si>
  <si>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</si>
  <si>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</si>
  <si>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</si>
  <si>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</si>
  <si>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</si>
  <si>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</si>
  <si>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</si>
  <si>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</si>
  <si>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</si>
  <si>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</si>
  <si>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</si>
  <si>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</si>
  <si>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</si>
  <si>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</si>
  <si>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</si>
  <si>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</si>
  <si>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</si>
  <si>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</si>
  <si>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</si>
  <si>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</si>
  <si>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</si>
  <si>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</si>
  <si>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</si>
  <si>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</si>
  <si>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</si>
  <si>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</si>
  <si>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</si>
  <si>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</si>
  <si>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</si>
  <si>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</si>
  <si>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</si>
  <si>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</si>
  <si>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</si>
  <si>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</si>
  <si>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</si>
  <si>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</si>
  <si>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</si>
  <si>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</si>
  <si>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</si>
  <si>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</si>
  <si>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</si>
  <si>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</si>
  <si>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</si>
  <si>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</si>
  <si>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</si>
  <si>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</si>
  <si>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</si>
  <si>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</si>
  <si>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</si>
  <si>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</si>
  <si>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</si>
  <si>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</si>
  <si>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</si>
  <si>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</si>
  <si>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</si>
  <si>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</si>
  <si>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</si>
  <si>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</si>
  <si>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</si>
  <si>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</si>
  <si>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</si>
  <si>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</si>
  <si>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</si>
  <si>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</si>
  <si>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</si>
  <si>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</si>
  <si>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</si>
  <si>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</si>
  <si>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</si>
  <si>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</si>
  <si>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</si>
  <si>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</si>
  <si>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</si>
  <si>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</si>
  <si>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</si>
  <si>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</si>
  <si>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</si>
  <si>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</si>
  <si>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</si>
  <si>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</si>
  <si>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</si>
  <si>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</si>
  <si>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</si>
  <si>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</si>
  <si>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</si>
  <si>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</si>
  <si>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</si>
  <si>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</si>
  <si>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</si>
  <si>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</si>
  <si>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</si>
  <si>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</si>
  <si>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</si>
  <si>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</si>
  <si>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</si>
  <si>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</si>
  <si>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</si>
  <si>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</si>
  <si>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</si>
  <si>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</si>
  <si>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</si>
  <si>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</si>
  <si>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</si>
  <si>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</si>
  <si>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</si>
  <si>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</si>
  <si>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</si>
  <si>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</si>
  <si>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</si>
  <si>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</si>
  <si>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</si>
  <si>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</si>
  <si>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</si>
  <si>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</si>
  <si>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</si>
  <si>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</si>
  <si>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</si>
  <si>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</si>
  <si>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</si>
  <si>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</si>
  <si>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</si>
  <si>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</si>
  <si>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</si>
  <si>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</si>
  <si>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</si>
  <si>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</si>
  <si>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</si>
  <si>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</si>
  <si>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</si>
  <si>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</si>
  <si>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</si>
  <si>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</si>
  <si>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</si>
  <si>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</si>
  <si>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</si>
  <si>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</si>
  <si>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</si>
  <si>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</si>
  <si>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</si>
  <si>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</si>
  <si>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</si>
  <si>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</si>
  <si>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</si>
  <si>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</si>
  <si>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</si>
  <si>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</si>
  <si>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</si>
  <si>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</si>
  <si>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</si>
  <si>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</si>
  <si>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</si>
  <si>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</si>
  <si>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</si>
  <si>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</si>
  <si>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</si>
  <si>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</si>
  <si>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</si>
  <si>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</si>
  <si>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</si>
  <si>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</si>
  <si>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</si>
  <si>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</si>
  <si>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</si>
  <si>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</si>
  <si>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</si>
  <si>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</si>
  <si>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</si>
  <si>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</si>
  <si>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</si>
  <si>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</si>
  <si>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</si>
  <si>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</si>
  <si>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</si>
  <si>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</si>
  <si>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</si>
  <si>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</si>
  <si>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</si>
  <si>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</si>
  <si>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</si>
  <si>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</si>
  <si>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</si>
  <si>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</si>
  <si>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</si>
  <si>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</si>
  <si>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</si>
  <si>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</si>
  <si>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</si>
  <si>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</si>
  <si>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</si>
  <si>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</si>
  <si>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</si>
  <si>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</si>
  <si>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</si>
  <si>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</si>
  <si>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</si>
  <si>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</si>
  <si>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</si>
  <si>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</si>
  <si>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</si>
  <si>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</si>
  <si>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</si>
  <si>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</si>
  <si>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</si>
  <si>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</si>
  <si>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</si>
  <si>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</si>
  <si>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</si>
  <si>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</si>
  <si>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</si>
  <si>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</si>
  <si>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</si>
  <si>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</si>
  <si>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</si>
  <si>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</si>
  <si>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</si>
  <si>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</si>
  <si>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</si>
  <si>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</si>
  <si>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</si>
  <si>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</si>
  <si>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</si>
  <si>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</si>
  <si>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</si>
  <si>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</si>
  <si>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</si>
  <si>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</si>
  <si>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</si>
  <si>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</si>
  <si>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</si>
  <si>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</si>
  <si>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</si>
  <si>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</si>
  <si>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</si>
  <si>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</si>
  <si>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</si>
  <si>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</si>
  <si>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</si>
  <si>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</si>
  <si>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</si>
  <si>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</si>
  <si>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</si>
  <si>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</si>
  <si>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</si>
  <si>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</si>
  <si>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</si>
  <si>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</si>
  <si>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</si>
  <si>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</si>
  <si>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</si>
  <si>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</si>
  <si>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</si>
  <si>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</si>
  <si>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</si>
  <si>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</si>
  <si>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</si>
  <si>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</si>
  <si>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</si>
  <si>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</si>
  <si>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</si>
  <si>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</si>
  <si>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</si>
  <si>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</si>
  <si>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</si>
  <si>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</si>
  <si>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</si>
  <si>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</si>
  <si>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</si>
  <si>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</si>
  <si>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</si>
  <si>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</si>
  <si>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</si>
  <si>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</si>
  <si>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</si>
  <si>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</si>
  <si>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</si>
  <si>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</si>
  <si>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</si>
  <si>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</si>
  <si>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</si>
  <si>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</si>
  <si>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</si>
  <si>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</si>
  <si>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</si>
  <si>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</si>
  <si>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</si>
  <si>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</si>
  <si>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</si>
  <si>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</si>
  <si>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</si>
  <si>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</si>
  <si>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</si>
  <si>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</si>
  <si>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</si>
  <si>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</si>
  <si>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</si>
  <si>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</si>
  <si>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</si>
  <si>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</si>
  <si>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</si>
  <si>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</si>
  <si>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</si>
  <si>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</si>
  <si>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</si>
  <si>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</si>
  <si>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</si>
  <si>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</si>
  <si>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</si>
  <si>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</si>
  <si>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</si>
  <si>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</si>
  <si>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</si>
  <si>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</si>
  <si>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</si>
  <si>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</si>
  <si>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</si>
  <si>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</si>
  <si>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</si>
  <si>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</si>
  <si>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</si>
  <si>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</si>
  <si>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</si>
  <si>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</si>
  <si>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</si>
  <si>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</si>
  <si>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</si>
  <si>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</si>
  <si>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</si>
  <si>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</si>
  <si>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</si>
  <si>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</si>
  <si>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</si>
  <si>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</si>
  <si>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</si>
  <si>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</si>
  <si>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</si>
  <si>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</si>
  <si>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</si>
  <si>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</si>
  <si>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</si>
  <si>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</si>
  <si>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</si>
  <si>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</si>
  <si>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</si>
  <si>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</si>
  <si>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</si>
  <si>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</si>
  <si>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</si>
  <si>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</si>
  <si>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</si>
  <si>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</si>
  <si>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</si>
  <si>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</si>
  <si>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</si>
  <si>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</si>
  <si>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</si>
  <si>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</si>
  <si>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</si>
  <si>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</si>
  <si>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</si>
  <si>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</si>
  <si>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</si>
  <si>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</si>
  <si>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</si>
  <si>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</si>
  <si>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</si>
  <si>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</si>
  <si>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</si>
  <si>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</si>
  <si>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</si>
  <si>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</si>
  <si>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</si>
  <si>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</si>
  <si>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</si>
  <si>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</si>
  <si>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</si>
  <si>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</si>
  <si>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</si>
  <si>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</si>
  <si>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</si>
  <si>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</si>
  <si>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</si>
  <si>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</si>
  <si>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</si>
  <si>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</si>
  <si>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</si>
  <si>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</si>
  <si>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</si>
  <si>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</si>
  <si>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</si>
  <si>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</si>
  <si>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</si>
  <si>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</si>
  <si>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</si>
  <si>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</si>
  <si>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</si>
  <si>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</si>
  <si>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</si>
  <si>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</si>
  <si>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</si>
  <si>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</si>
  <si>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</si>
  <si>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</si>
  <si>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</si>
  <si>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</si>
  <si>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</si>
  <si>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</si>
  <si>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</si>
  <si>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</si>
  <si>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</si>
  <si>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</si>
  <si>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</si>
  <si>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</si>
  <si>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</si>
  <si>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</si>
  <si>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</si>
  <si>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</si>
  <si>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</si>
  <si>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</si>
  <si>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</si>
  <si>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</si>
  <si>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</si>
  <si>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</si>
  <si>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</si>
  <si>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</si>
  <si>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</si>
  <si>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</si>
  <si>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</si>
  <si>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</si>
  <si>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</si>
  <si>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</si>
  <si>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</si>
  <si>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</si>
  <si>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</si>
  <si>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</si>
  <si>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</si>
  <si>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</si>
  <si>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</si>
  <si>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</si>
  <si>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</si>
  <si>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</si>
  <si>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</si>
  <si>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</si>
  <si>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</si>
  <si>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</si>
  <si>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</si>
  <si>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</si>
  <si>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</si>
  <si>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</si>
  <si>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</si>
  <si>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</si>
  <si>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</si>
  <si>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</si>
  <si>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</si>
  <si>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</si>
  <si>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</si>
  <si>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</si>
  <si>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</si>
  <si>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</si>
  <si>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</si>
  <si>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</si>
  <si>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</si>
  <si>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</si>
  <si>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</si>
  <si>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</si>
  <si>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</si>
  <si>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</si>
  <si>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</si>
  <si>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</si>
  <si>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</si>
  <si>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</si>
  <si>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</si>
  <si>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</si>
  <si>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</si>
  <si>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</si>
  <si>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</si>
  <si>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</si>
  <si>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</si>
  <si>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</si>
  <si>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</si>
  <si>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</si>
  <si>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</si>
  <si>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</si>
  <si>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</si>
  <si>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</si>
  <si>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</si>
  <si>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</si>
  <si>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</si>
  <si>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</si>
  <si>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</si>
  <si>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</si>
  <si>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</si>
  <si>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</si>
  <si>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</si>
  <si>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</si>
  <si>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</si>
  <si>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</si>
  <si>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</si>
  <si>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</si>
  <si>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</si>
  <si>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</si>
  <si>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</si>
  <si>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</si>
  <si>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</si>
  <si>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</si>
  <si>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</si>
  <si>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</si>
  <si>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</si>
  <si>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</si>
  <si>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</si>
  <si>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</si>
  <si>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</si>
  <si>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</si>
  <si>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</si>
  <si>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</si>
  <si>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</si>
  <si>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</si>
  <si>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</si>
  <si>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</si>
  <si>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</si>
  <si>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</si>
  <si>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</si>
  <si>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</si>
  <si>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</si>
  <si>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</si>
  <si>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</si>
  <si>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</si>
  <si>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</si>
  <si>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</si>
  <si>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</si>
  <si>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</si>
  <si>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</si>
  <si>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</si>
  <si>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</si>
  <si>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</si>
  <si>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</si>
  <si>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</si>
  <si>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</si>
  <si>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</si>
  <si>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</si>
  <si>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</si>
  <si>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</si>
  <si>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</si>
  <si>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</si>
  <si>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</si>
  <si>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</si>
  <si>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</si>
  <si>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</si>
  <si>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</si>
  <si>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</si>
  <si>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</si>
  <si>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</si>
  <si>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</si>
  <si>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</si>
  <si>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</si>
  <si>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</si>
  <si>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</si>
  <si>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</si>
  <si>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</si>
  <si>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</si>
  <si>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</si>
  <si>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</si>
  <si>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</si>
  <si>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</si>
  <si>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</si>
  <si>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</si>
  <si>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</si>
  <si>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</si>
  <si>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</si>
  <si>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</si>
  <si>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</si>
  <si>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</si>
  <si>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</si>
  <si>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</si>
  <si>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</si>
  <si>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</si>
  <si>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</si>
  <si>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</si>
  <si>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</si>
  <si>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</si>
  <si>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</si>
  <si>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</si>
  <si>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</si>
  <si>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</si>
  <si>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</si>
  <si>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</si>
  <si>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</si>
  <si>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</si>
  <si>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</si>
  <si>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</si>
  <si>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</si>
  <si>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</si>
  <si>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</si>
  <si>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</si>
  <si>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</si>
  <si>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</si>
  <si>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</si>
  <si>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</si>
  <si>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</si>
  <si>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</si>
  <si>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</si>
  <si>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</si>
  <si>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</si>
  <si>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</si>
  <si>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</si>
  <si>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</si>
  <si>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</si>
  <si>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</si>
  <si>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</si>
  <si>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</si>
  <si>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</si>
  <si>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</si>
  <si>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</si>
  <si>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</si>
  <si>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</si>
  <si>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</si>
  <si>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</si>
  <si>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</si>
  <si>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</si>
  <si>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</si>
  <si>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</si>
  <si>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</si>
  <si>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</si>
  <si>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</si>
  <si>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</si>
  <si>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</si>
  <si>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</si>
  <si>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</si>
  <si>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</si>
  <si>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</si>
  <si>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</si>
  <si>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</si>
  <si>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</si>
  <si>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</si>
  <si>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</si>
  <si>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</si>
  <si>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</si>
  <si>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</si>
  <si>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</si>
  <si>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</si>
  <si>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</si>
  <si>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</si>
  <si>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</si>
  <si>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</si>
  <si>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</si>
  <si>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</si>
  <si>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</si>
  <si>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</si>
  <si>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</si>
  <si>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</si>
  <si>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</si>
  <si>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</si>
  <si>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</si>
  <si>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</si>
  <si>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</si>
  <si>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</si>
  <si>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</si>
  <si>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</si>
  <si>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</si>
  <si>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</si>
  <si>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</si>
  <si>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</si>
  <si>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</si>
  <si>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</si>
  <si>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</si>
  <si>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</si>
  <si>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</si>
  <si>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</si>
  <si>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</si>
  <si>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</si>
  <si>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</si>
  <si>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</si>
  <si>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</si>
  <si>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</si>
  <si>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</si>
  <si>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</si>
  <si>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</si>
  <si>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</si>
  <si>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</si>
  <si>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</si>
  <si>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</si>
  <si>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</si>
  <si>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</si>
  <si>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</si>
  <si>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</si>
  <si>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</si>
  <si>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</si>
  <si>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</si>
  <si>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</si>
  <si>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</si>
  <si>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</si>
  <si>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</si>
  <si>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</si>
  <si>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</si>
  <si>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</si>
  <si>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</si>
  <si>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</si>
  <si>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</si>
  <si>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</si>
  <si>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</si>
  <si>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</si>
  <si>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</si>
  <si>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</si>
  <si>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</si>
  <si>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</si>
  <si>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</si>
  <si>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</si>
  <si>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</si>
  <si>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</si>
  <si>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</si>
  <si>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</si>
  <si>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</si>
  <si>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</si>
  <si>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</si>
  <si>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</si>
  <si>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</si>
  <si>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</si>
  <si>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</si>
  <si>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</si>
  <si>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</si>
  <si>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</si>
  <si>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</si>
  <si>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</si>
  <si>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</si>
  <si>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</si>
  <si>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</si>
  <si>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</si>
  <si>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</si>
  <si>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</si>
  <si>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</si>
  <si>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</si>
  <si>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</si>
  <si>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</si>
  <si>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</si>
  <si>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</si>
  <si>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</si>
  <si>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</si>
  <si>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</si>
  <si>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</si>
  <si>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</si>
  <si>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</si>
  <si>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</si>
  <si>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</si>
  <si>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</si>
  <si>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</si>
  <si>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</si>
  <si>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</si>
  <si>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</si>
  <si>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</si>
  <si>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</si>
  <si>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</si>
  <si>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</si>
  <si>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</si>
  <si>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</si>
  <si>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</si>
  <si>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</si>
  <si>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</si>
  <si>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</si>
  <si>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</si>
  <si>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</si>
  <si>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</si>
  <si>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</si>
  <si>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</si>
  <si>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</si>
  <si>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</si>
  <si>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</si>
  <si>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</si>
  <si>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</si>
  <si>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</si>
  <si>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</si>
  <si>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</si>
  <si>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</si>
  <si>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</si>
  <si>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</si>
  <si>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</si>
  <si>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</si>
  <si>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</si>
  <si>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</si>
  <si>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</si>
  <si>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</si>
  <si>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</si>
  <si>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</si>
  <si>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</si>
  <si>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</si>
  <si>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</si>
  <si>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</si>
  <si>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</si>
  <si>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</si>
  <si>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</si>
  <si>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</si>
  <si>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</si>
  <si>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</si>
  <si>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</si>
  <si>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</si>
  <si>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</si>
  <si>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</si>
  <si>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</si>
  <si>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</si>
  <si>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</si>
  <si>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</si>
  <si>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</si>
  <si>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</si>
  <si>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</si>
  <si>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</si>
  <si>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</si>
  <si>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</si>
  <si>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</si>
  <si>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</si>
  <si>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</si>
  <si>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</si>
  <si>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</si>
  <si>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</si>
  <si>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</si>
  <si>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</si>
  <si>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</si>
  <si>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</si>
  <si>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</si>
  <si>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</si>
  <si>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</si>
  <si>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</si>
  <si>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</si>
  <si>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</si>
  <si>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</si>
  <si>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</si>
  <si>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</si>
  <si>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</si>
  <si>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</si>
  <si>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</si>
  <si>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</si>
  <si>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</si>
  <si>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</si>
  <si>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</si>
  <si>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</si>
  <si>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</si>
  <si>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</si>
  <si>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</si>
  <si>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</si>
  <si>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</si>
  <si>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</si>
  <si>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</si>
  <si>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</si>
  <si>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</si>
  <si>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</si>
  <si>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</si>
  <si>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</si>
  <si>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</si>
  <si>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</si>
  <si>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</si>
  <si>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</si>
  <si>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</si>
  <si>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</si>
  <si>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</si>
  <si>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</si>
  <si>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</si>
  <si>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</si>
  <si>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</si>
  <si>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</si>
  <si>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</si>
  <si>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</si>
  <si>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</si>
  <si>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</si>
  <si>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</si>
  <si>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</si>
  <si>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</si>
  <si>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</si>
  <si>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</si>
  <si>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</si>
  <si>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</si>
  <si>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</si>
  <si>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</si>
  <si>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</si>
  <si>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</si>
  <si>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</si>
  <si>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</si>
  <si>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</si>
  <si>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</si>
  <si>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</si>
  <si>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</si>
  <si>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</si>
  <si>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</si>
  <si>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</si>
  <si>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</si>
  <si>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</si>
  <si>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</si>
  <si>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</si>
  <si>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</si>
  <si>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</si>
  <si>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</si>
  <si>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</si>
  <si>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</si>
  <si>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</si>
  <si>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</si>
  <si>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</si>
  <si>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</si>
  <si>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</si>
  <si>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</si>
  <si>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</si>
  <si>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</si>
  <si>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</si>
  <si>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</si>
  <si>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</si>
  <si>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</si>
  <si>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</si>
  <si>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</si>
  <si>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</si>
  <si>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</si>
  <si>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</si>
  <si>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</si>
  <si>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</si>
  <si>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</si>
  <si>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</si>
  <si>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</si>
  <si>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</si>
  <si>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</si>
  <si>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</si>
  <si>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</si>
  <si>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</si>
  <si>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</si>
  <si>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</si>
  <si>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</si>
  <si>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</si>
  <si>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</si>
  <si>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</si>
  <si>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</si>
  <si>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</si>
  <si>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</si>
  <si>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</si>
  <si>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</si>
  <si>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</si>
  <si>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</si>
  <si>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</si>
  <si>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</si>
  <si>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</si>
  <si>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</si>
  <si>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</si>
  <si>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</si>
  <si>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</si>
  <si>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</si>
  <si>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</si>
  <si>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</si>
  <si>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</si>
  <si>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</si>
  <si>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</si>
  <si>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</si>
  <si>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</si>
  <si>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</si>
  <si>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</si>
  <si>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</si>
  <si>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</si>
  <si>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</si>
  <si>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</si>
  <si>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</si>
  <si>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</si>
  <si>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</si>
  <si>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</si>
  <si>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</si>
  <si>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</si>
  <si>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</si>
  <si>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</si>
  <si>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</si>
  <si>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</si>
  <si>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</si>
  <si>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</si>
  <si>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</si>
  <si>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</si>
  <si>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</si>
  <si>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</si>
  <si>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</si>
  <si>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</si>
  <si>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</si>
  <si>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</si>
  <si>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</si>
  <si>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</si>
  <si>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</si>
  <si>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</si>
  <si>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</si>
  <si>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</si>
  <si>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</si>
  <si>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</si>
  <si>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</si>
  <si>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</si>
  <si>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</si>
  <si>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</si>
  <si>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</si>
  <si>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</si>
  <si>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</si>
  <si>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</si>
  <si>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</si>
  <si>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</si>
  <si>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</si>
  <si>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</si>
  <si>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</si>
  <si>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</si>
  <si>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</si>
  <si>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</si>
  <si>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</si>
  <si>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</si>
  <si>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</si>
  <si>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</si>
  <si>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</si>
  <si>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</si>
  <si>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</si>
  <si>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</si>
  <si>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</si>
  <si>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</si>
  <si>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</si>
  <si>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</si>
  <si>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</si>
  <si>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</si>
  <si>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</si>
  <si>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</si>
  <si>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</si>
  <si>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</si>
  <si>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</si>
  <si>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</si>
  <si>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</si>
  <si>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</si>
  <si>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</si>
  <si>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</si>
  <si>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</si>
  <si>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</si>
  <si>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</si>
  <si>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</si>
  <si>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</si>
  <si>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</si>
  <si>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</si>
  <si>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</si>
  <si>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</si>
  <si>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</si>
  <si>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</si>
  <si>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</si>
  <si>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</si>
  <si>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</si>
  <si>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</si>
  <si>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</si>
  <si>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</si>
  <si>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</si>
  <si>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</si>
  <si>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</si>
  <si>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</si>
  <si>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</si>
  <si>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</si>
  <si>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</si>
  <si>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</si>
  <si>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</si>
  <si>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</si>
  <si>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</si>
  <si>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</si>
  <si>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</si>
  <si>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</si>
  <si>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</si>
  <si>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</si>
  <si>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</si>
  <si>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</si>
  <si>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</si>
  <si>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</si>
  <si>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</si>
  <si>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</si>
  <si>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</si>
  <si>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</si>
  <si>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</si>
  <si>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</si>
  <si>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</si>
  <si>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</si>
  <si>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</si>
  <si>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</si>
  <si>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</si>
  <si>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</si>
  <si>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</si>
  <si>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</si>
  <si>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</si>
  <si>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</si>
  <si>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</si>
  <si>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</si>
  <si>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</si>
  <si>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</si>
  <si>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</si>
  <si>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</si>
  <si>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</si>
  <si>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</si>
  <si>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</si>
  <si>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</si>
  <si>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</si>
  <si>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</si>
  <si>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</si>
  <si>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</si>
  <si>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</si>
  <si>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</si>
  <si>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</si>
  <si>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</si>
  <si>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</si>
  <si>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</si>
  <si>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</si>
  <si>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</si>
  <si>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</si>
  <si>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</si>
  <si>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</si>
  <si>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</si>
  <si>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</si>
  <si>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</si>
  <si>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</si>
  <si>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</si>
  <si>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</si>
  <si>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</si>
  <si>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</si>
  <si>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</si>
  <si>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</si>
  <si>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</si>
  <si>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</si>
  <si>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</si>
  <si>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</si>
  <si>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</si>
  <si>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</si>
  <si>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</si>
  <si>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</si>
  <si>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</si>
  <si>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</si>
  <si>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</si>
  <si>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</si>
  <si>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</si>
  <si>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</si>
  <si>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</si>
  <si>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</si>
  <si>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</si>
  <si>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</si>
  <si>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</si>
  <si>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</si>
  <si>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</si>
  <si>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</si>
  <si>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</si>
  <si>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</si>
  <si>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</si>
  <si>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</si>
  <si>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</si>
  <si>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</si>
  <si>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</si>
  <si>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</si>
  <si>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</si>
  <si>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</si>
  <si>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</si>
  <si>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</si>
  <si>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</si>
  <si>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</si>
  <si>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</si>
  <si>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</si>
  <si>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</si>
  <si>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</si>
  <si>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</si>
  <si>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</si>
  <si>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</si>
  <si>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</si>
  <si>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</si>
  <si>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</si>
  <si>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</si>
  <si>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</si>
  <si>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</si>
  <si>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</si>
  <si>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</si>
  <si>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</si>
  <si>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</si>
  <si>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</si>
  <si>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</si>
  <si>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</si>
  <si>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</si>
  <si>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</si>
  <si>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</si>
  <si>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</si>
  <si>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</si>
  <si>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</si>
  <si>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</si>
  <si>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</si>
  <si>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</si>
  <si>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</si>
  <si>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</si>
  <si>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</si>
  <si>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</si>
  <si>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</si>
  <si>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</si>
  <si>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</si>
  <si>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</si>
  <si>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</si>
  <si>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</si>
  <si>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</si>
  <si>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</si>
  <si>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</si>
  <si>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</si>
  <si>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</si>
  <si>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</si>
  <si>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</si>
  <si>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</si>
  <si>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</si>
  <si>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</si>
  <si>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</si>
  <si>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</si>
  <si>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</si>
  <si>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</si>
  <si>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</si>
  <si>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</si>
  <si>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</si>
  <si>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</si>
  <si>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</si>
  <si>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</si>
  <si>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</si>
  <si>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</si>
  <si>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</si>
  <si>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</si>
  <si>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</si>
  <si>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</si>
  <si>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</si>
  <si>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</si>
  <si>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</si>
  <si>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</si>
  <si>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</si>
  <si>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</si>
  <si>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</si>
  <si>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</si>
  <si>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</si>
  <si>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</si>
  <si>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</si>
  <si>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</si>
  <si>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</si>
  <si>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</si>
  <si>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</si>
  <si>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</si>
  <si>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</si>
  <si>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</si>
  <si>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</si>
  <si>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</si>
  <si>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</si>
  <si>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</si>
  <si>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</si>
  <si>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</si>
  <si>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</si>
  <si>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</si>
  <si>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</si>
  <si>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</si>
  <si>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</si>
  <si>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</si>
  <si>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</si>
  <si>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</si>
  <si>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</si>
  <si>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</si>
  <si>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</si>
  <si>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</si>
  <si>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</si>
  <si>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</si>
  <si>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</si>
  <si>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</si>
  <si>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</si>
  <si>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</si>
  <si>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</si>
  <si>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</si>
  <si>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</si>
  <si>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</si>
  <si>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</si>
  <si>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</si>
  <si>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</si>
  <si>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</si>
  <si>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</si>
  <si>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</si>
  <si>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</si>
  <si>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</si>
  <si>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</si>
  <si>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</si>
  <si>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</si>
  <si>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</si>
  <si>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</si>
  <si>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</si>
  <si>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</si>
  <si>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</si>
  <si>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</si>
  <si>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</si>
  <si>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</si>
  <si>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</si>
  <si>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</si>
  <si>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</si>
  <si>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</si>
  <si>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</si>
  <si>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</si>
  <si>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</si>
  <si>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</si>
  <si>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</si>
  <si>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</si>
  <si>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</si>
  <si>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</si>
  <si>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</si>
  <si>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</si>
  <si>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</si>
  <si>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</si>
  <si>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</si>
  <si>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</si>
  <si>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</si>
  <si>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</si>
  <si>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</si>
  <si>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</si>
  <si>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</si>
  <si>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</si>
  <si>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</si>
  <si>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</si>
  <si>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</si>
  <si>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</si>
  <si>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</si>
  <si>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</si>
  <si>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</si>
  <si>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</si>
  <si>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</si>
  <si>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</si>
  <si>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</si>
  <si>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</si>
  <si>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</si>
  <si>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</si>
  <si>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</si>
  <si>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</si>
  <si>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</si>
  <si>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</si>
  <si>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</si>
  <si>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</si>
  <si>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</si>
  <si>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</si>
  <si>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</si>
  <si>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</si>
  <si>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</si>
  <si>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</si>
  <si>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</si>
  <si>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</si>
  <si>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</si>
  <si>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</si>
  <si>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</si>
  <si>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</si>
  <si>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</si>
  <si>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</si>
  <si>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</si>
  <si>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</si>
  <si>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</si>
  <si>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</si>
  <si>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</si>
  <si>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</si>
  <si>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</si>
  <si>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</si>
  <si>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</si>
  <si>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</si>
  <si>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</si>
  <si>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</si>
  <si>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</si>
  <si>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</si>
  <si>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</si>
  <si>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</si>
  <si>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</si>
  <si>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</si>
  <si>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</si>
  <si>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</si>
  <si>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</si>
  <si>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</si>
  <si>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</si>
  <si>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</si>
  <si>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</si>
  <si>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</si>
  <si>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</si>
  <si>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</si>
  <si>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</si>
  <si>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</si>
  <si>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</si>
  <si>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</si>
  <si>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</si>
  <si>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</si>
  <si>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</si>
  <si>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</si>
  <si>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</si>
  <si>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</si>
  <si>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</si>
  <si>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</si>
  <si>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</si>
  <si>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</si>
  <si>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</si>
  <si>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</si>
  <si>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</si>
  <si>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</si>
  <si>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</si>
  <si>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</si>
  <si>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</si>
  <si>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</si>
  <si>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</si>
  <si>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</si>
  <si>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</si>
  <si>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</si>
  <si>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</si>
  <si>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</si>
  <si>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</si>
  <si>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</si>
  <si>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</si>
  <si>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</si>
  <si>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</si>
  <si>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</si>
  <si>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</si>
  <si>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</si>
  <si>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</si>
  <si>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</si>
  <si>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</si>
  <si>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</si>
  <si>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</si>
  <si>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</si>
  <si>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</si>
  <si>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</si>
  <si>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</si>
  <si>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</si>
  <si>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</si>
  <si>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</si>
  <si>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</si>
  <si>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</si>
  <si>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</si>
  <si>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</si>
  <si>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</si>
  <si>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</si>
  <si>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</si>
  <si>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</si>
  <si>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</si>
  <si>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</si>
  <si>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</si>
  <si>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</si>
  <si>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</si>
  <si>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</si>
  <si>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</si>
  <si>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</si>
  <si>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</si>
  <si>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</si>
  <si>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</si>
  <si>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</si>
  <si>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</si>
  <si>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</si>
  <si>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</si>
  <si>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</si>
  <si>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</si>
  <si>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</si>
  <si>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</si>
  <si>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</si>
  <si>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</si>
  <si>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</si>
  <si>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</si>
  <si>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</si>
  <si>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</si>
  <si>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</si>
  <si>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</si>
  <si>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</si>
  <si>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</si>
  <si>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</si>
  <si>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</si>
  <si>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</si>
  <si>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</si>
  <si>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</si>
  <si>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</si>
  <si>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</si>
  <si>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</si>
  <si>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</si>
  <si>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</si>
  <si>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</si>
  <si>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</si>
  <si>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</si>
  <si>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</si>
  <si>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</si>
  <si>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</si>
  <si>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</si>
  <si>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</si>
  <si>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</si>
  <si>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</si>
  <si>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</si>
  <si>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</si>
  <si>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</si>
  <si>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</si>
  <si>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</si>
  <si>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</si>
  <si>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</si>
  <si>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</si>
  <si>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</si>
  <si>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</si>
  <si>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</si>
  <si>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</si>
  <si>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</si>
  <si>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</si>
  <si>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</si>
  <si>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</si>
  <si>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</si>
  <si>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</si>
  <si>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</si>
  <si>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</si>
  <si>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</si>
  <si>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</si>
  <si>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</si>
  <si>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</si>
  <si>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</si>
  <si>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</si>
  <si>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</si>
  <si>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</si>
  <si>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</si>
  <si>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</si>
  <si>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</si>
  <si>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</si>
  <si>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</si>
  <si>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</si>
  <si>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</si>
  <si>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</si>
  <si>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</si>
  <si>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</si>
  <si>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</si>
  <si>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</si>
  <si>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</si>
  <si>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</si>
  <si>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</si>
  <si>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</si>
  <si>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</si>
  <si>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</si>
  <si>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</si>
  <si>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</si>
  <si>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</si>
  <si>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</si>
  <si>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</si>
  <si>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</si>
  <si>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</si>
  <si>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</si>
  <si>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</si>
  <si>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</si>
  <si>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</si>
  <si>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</si>
  <si>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</si>
  <si>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</si>
  <si>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</si>
  <si>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</si>
  <si>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</si>
  <si>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</si>
  <si>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</si>
  <si>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</si>
  <si>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</si>
  <si>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</si>
  <si>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</si>
  <si>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</si>
  <si>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</si>
  <si>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</si>
  <si>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</si>
  <si>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</si>
  <si>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</si>
  <si>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</si>
  <si>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</si>
  <si>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</si>
  <si>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</si>
  <si>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</si>
  <si>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</si>
  <si>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</si>
  <si>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</si>
  <si>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</si>
  <si>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</si>
  <si>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</si>
  <si>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</si>
  <si>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</si>
  <si>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</si>
  <si>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</si>
  <si>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</si>
  <si>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</si>
  <si>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</si>
  <si>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</si>
  <si>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</si>
  <si>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</si>
  <si>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</si>
  <si>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</si>
  <si>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</si>
  <si>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</si>
  <si>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</si>
  <si>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</si>
  <si>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</si>
  <si>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</si>
  <si>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</si>
  <si>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</si>
  <si>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</si>
  <si>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</si>
  <si>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</si>
  <si>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</si>
  <si>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</si>
  <si>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</si>
  <si>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</si>
  <si>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</si>
  <si>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</si>
  <si>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</si>
  <si>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</si>
  <si>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</si>
  <si>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</si>
  <si>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</si>
  <si>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</si>
  <si>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</si>
  <si>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</si>
  <si>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</si>
  <si>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</si>
  <si>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</si>
  <si>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</si>
  <si>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</si>
  <si>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</si>
  <si>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</si>
  <si>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</si>
  <si>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</si>
  <si>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</si>
  <si>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</si>
  <si>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</si>
  <si>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</si>
  <si>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</si>
  <si>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</si>
  <si>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</si>
  <si>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</si>
  <si>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</si>
  <si>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</si>
  <si>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</si>
  <si>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</si>
  <si>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</si>
  <si>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</si>
  <si>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</si>
  <si>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</si>
  <si>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</si>
  <si>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</si>
  <si>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</si>
  <si>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</si>
  <si>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</si>
  <si>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</si>
  <si>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</si>
  <si>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</si>
  <si>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</si>
  <si>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</si>
  <si>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</si>
  <si>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</si>
  <si>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</si>
  <si>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</si>
  <si>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</si>
  <si>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</si>
  <si>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</si>
  <si>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</si>
  <si>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</si>
  <si>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</si>
  <si>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</si>
  <si>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</si>
  <si>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</si>
  <si>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</si>
  <si>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</si>
  <si>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</si>
  <si>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</si>
  <si>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</si>
  <si>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</si>
  <si>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</si>
  <si>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</si>
  <si>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</si>
  <si>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</si>
  <si>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</si>
  <si>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</si>
  <si>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</si>
  <si>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</si>
  <si>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</si>
  <si>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</si>
  <si>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</si>
  <si>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</si>
  <si>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</si>
  <si>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</si>
  <si>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</si>
  <si>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</si>
  <si>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</si>
  <si>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</si>
  <si>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</si>
  <si>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</si>
  <si>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</si>
  <si>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</si>
  <si>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</si>
  <si>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</si>
  <si>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</si>
  <si>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</si>
  <si>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</si>
  <si>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</si>
  <si>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</si>
  <si>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</si>
  <si>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</si>
  <si>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</si>
  <si>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</si>
  <si>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</si>
  <si>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</si>
  <si>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</si>
  <si>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</si>
  <si>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</si>
  <si>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</si>
  <si>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</si>
  <si>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</si>
  <si>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</si>
  <si>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</si>
  <si>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</si>
  <si>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</si>
  <si>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</si>
  <si>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</si>
  <si>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</si>
  <si>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</si>
  <si>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</si>
  <si>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</si>
  <si>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</si>
  <si>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</si>
  <si>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</si>
  <si>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</si>
  <si>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</si>
  <si>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</si>
  <si>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</si>
  <si>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</si>
  <si>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</si>
  <si>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</si>
  <si>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</si>
  <si>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</si>
  <si>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</si>
  <si>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</si>
  <si>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</si>
  <si>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</si>
  <si>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</si>
  <si>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</si>
  <si>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</si>
  <si>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</si>
  <si>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</si>
  <si>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</si>
  <si>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</si>
  <si>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</si>
  <si>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</si>
  <si>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</si>
  <si>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</si>
  <si>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</si>
  <si>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</si>
  <si>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</si>
  <si>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</si>
  <si>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</si>
  <si>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</si>
  <si>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</si>
  <si>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</si>
  <si>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</si>
  <si>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</si>
  <si>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</si>
  <si>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</si>
  <si>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</si>
  <si>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</si>
  <si>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</si>
  <si>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</si>
  <si>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</si>
  <si>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</si>
  <si>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</si>
  <si>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</si>
  <si>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</si>
  <si>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</si>
  <si>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</si>
  <si>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</si>
  <si>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</si>
  <si>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</si>
  <si>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</si>
  <si>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</si>
  <si>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</si>
  <si>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</si>
  <si>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</si>
  <si>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</si>
  <si>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</si>
  <si>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</si>
  <si>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</si>
  <si>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</si>
  <si>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</si>
  <si>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</si>
  <si>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</si>
  <si>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</si>
  <si>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</si>
  <si>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</si>
  <si>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</si>
  <si>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</si>
  <si>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</si>
  <si>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</si>
  <si>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</si>
  <si>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</si>
  <si>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</si>
  <si>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</si>
  <si>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</si>
  <si>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</si>
  <si>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</si>
  <si>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</si>
  <si>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</si>
  <si>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</si>
  <si>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</si>
  <si>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</si>
  <si>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</si>
  <si>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</si>
  <si>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</si>
  <si>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</si>
  <si>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</si>
  <si>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</si>
  <si>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</si>
  <si>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</si>
  <si>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</si>
  <si>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</si>
  <si>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</si>
  <si>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</si>
  <si>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</si>
  <si>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</si>
  <si>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</si>
  <si>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</si>
  <si>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</si>
  <si>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</si>
  <si>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</si>
  <si>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</si>
  <si>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</si>
  <si>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</si>
  <si>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</si>
  <si>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</si>
  <si>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</si>
  <si>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</si>
  <si>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</si>
  <si>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</si>
  <si>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</si>
  <si>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</si>
  <si>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</si>
  <si>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</si>
  <si>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</si>
  <si>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</si>
  <si>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</si>
  <si>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</si>
  <si>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</si>
  <si>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</si>
  <si>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</si>
  <si>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</si>
  <si>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</si>
  <si>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</si>
  <si>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</si>
  <si>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</si>
  <si>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</si>
  <si>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</si>
  <si>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</si>
  <si>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</si>
  <si>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</si>
  <si>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</si>
  <si>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</si>
  <si>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</si>
  <si>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</si>
  <si>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</si>
  <si>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</si>
  <si>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</si>
  <si>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</si>
  <si>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</si>
  <si>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</si>
  <si>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</si>
  <si>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</si>
  <si>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</si>
  <si>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</si>
  <si>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</si>
  <si>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</si>
  <si>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</si>
  <si>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</si>
  <si>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</si>
  <si>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</si>
  <si>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</si>
  <si>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</si>
  <si>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</si>
  <si>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</si>
  <si>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</si>
  <si>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</si>
  <si>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</si>
  <si>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</si>
  <si>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</si>
  <si>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</si>
  <si>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</si>
  <si>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</si>
  <si>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</si>
  <si>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</si>
  <si>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</si>
  <si>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</si>
  <si>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</si>
  <si>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</si>
  <si>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</si>
  <si>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</si>
  <si>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</si>
  <si>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</si>
  <si>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</si>
  <si>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</si>
  <si>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</si>
  <si>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</si>
  <si>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</si>
  <si>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</si>
  <si>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</si>
  <si>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</si>
  <si>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</si>
  <si>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</si>
  <si>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</si>
  <si>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</si>
  <si>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</si>
  <si>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</si>
  <si>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</si>
  <si>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</si>
  <si>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</si>
  <si>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</si>
  <si>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</si>
  <si>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</si>
  <si>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</si>
  <si>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</si>
  <si>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</si>
  <si>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</si>
  <si>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</si>
  <si>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</si>
  <si>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</si>
  <si>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</si>
  <si>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</si>
  <si>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</si>
  <si>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</si>
  <si>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</si>
  <si>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</si>
  <si>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</si>
  <si>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</si>
  <si>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</si>
  <si>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</si>
  <si>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</si>
  <si>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</si>
  <si>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</si>
  <si>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</si>
  <si>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</si>
  <si>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</si>
  <si>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</si>
  <si>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</si>
  <si>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</si>
  <si>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</si>
  <si>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</si>
  <si>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</si>
  <si>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</si>
  <si>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</si>
  <si>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</si>
  <si>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</si>
  <si>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</si>
  <si>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</si>
  <si>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</si>
  <si>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</si>
  <si>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</si>
  <si>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</si>
  <si>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</si>
  <si>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</si>
  <si>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</si>
  <si>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</si>
  <si>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</si>
  <si>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</si>
  <si>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</si>
  <si>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</si>
  <si>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</si>
  <si>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</si>
  <si>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</si>
  <si>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</si>
  <si>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</si>
  <si>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</si>
  <si>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</si>
  <si>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</si>
  <si>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</si>
  <si>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</si>
  <si>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</si>
  <si>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</si>
  <si>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</si>
  <si>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</si>
  <si>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</si>
  <si>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</si>
  <si>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</si>
  <si>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</si>
  <si>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</si>
  <si>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</si>
  <si>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</si>
  <si>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</si>
  <si>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</si>
  <si>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</si>
  <si>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</si>
  <si>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</si>
  <si>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</si>
  <si>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</si>
  <si>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</si>
  <si>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</si>
  <si>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</si>
  <si>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</si>
  <si>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</si>
  <si>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</si>
  <si>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</si>
  <si>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</si>
  <si>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</si>
  <si>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</si>
  <si>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</si>
  <si>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</si>
  <si>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</si>
  <si>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</si>
  <si>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</si>
  <si>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</si>
  <si>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</si>
  <si>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</si>
  <si>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</si>
  <si>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</si>
  <si>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</si>
  <si>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</si>
  <si>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</si>
  <si>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</si>
  <si>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</si>
  <si>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</si>
  <si>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</si>
  <si>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</si>
  <si>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</si>
  <si>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</si>
  <si>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</si>
  <si>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</si>
  <si>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</si>
  <si>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</si>
  <si>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</si>
  <si>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</si>
  <si>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</si>
  <si>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</si>
  <si>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</si>
  <si>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</si>
  <si>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</si>
  <si>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</si>
  <si>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</si>
  <si>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</si>
  <si>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</si>
  <si>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</si>
  <si>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</si>
  <si>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</si>
  <si>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</si>
  <si>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</si>
  <si>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</si>
  <si>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</si>
  <si>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</si>
  <si>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</si>
  <si>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</si>
  <si>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</si>
  <si>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</si>
  <si>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</si>
  <si>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</si>
  <si>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</si>
  <si>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</si>
  <si>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</si>
  <si>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</si>
  <si>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</si>
  <si>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</si>
  <si>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</si>
  <si>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</si>
  <si>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</si>
  <si>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</si>
  <si>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</si>
  <si>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</si>
  <si>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</si>
  <si>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</si>
  <si>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</si>
  <si>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</si>
  <si>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</si>
  <si>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</si>
  <si>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</si>
  <si>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</si>
  <si>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</si>
  <si>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</si>
  <si>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</si>
  <si>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</si>
  <si>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</si>
  <si>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</si>
  <si>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</si>
  <si>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</si>
  <si>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</si>
  <si>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</si>
  <si>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</si>
  <si>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</si>
  <si>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</si>
  <si>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</si>
  <si>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</si>
  <si>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</si>
  <si>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</si>
  <si>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</si>
  <si>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</si>
  <si>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</si>
  <si>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</si>
  <si>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</si>
  <si>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</si>
  <si>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</si>
  <si>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</si>
  <si>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</si>
  <si>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</si>
  <si>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</si>
  <si>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</si>
  <si>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</si>
  <si>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</si>
  <si>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</si>
  <si>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</si>
  <si>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</si>
  <si>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</si>
  <si>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</si>
  <si>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</si>
  <si>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</si>
  <si>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</si>
  <si>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</si>
  <si>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</si>
  <si>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</si>
  <si>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</si>
  <si>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</si>
  <si>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</si>
  <si>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</si>
  <si>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</si>
  <si>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</si>
  <si>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</si>
  <si>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</si>
  <si>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</si>
  <si>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</si>
  <si>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</si>
  <si>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</si>
  <si>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</si>
  <si>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</si>
  <si>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</si>
  <si>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</si>
  <si>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</si>
  <si>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</si>
  <si>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</si>
  <si>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</si>
  <si>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</si>
  <si>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</si>
  <si>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</si>
  <si>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</si>
  <si>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</si>
  <si>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</si>
  <si>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</si>
  <si>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</si>
  <si>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</si>
  <si>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</si>
  <si>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</si>
  <si>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</si>
  <si>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</si>
  <si>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</si>
  <si>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</si>
  <si>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</si>
  <si>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</si>
  <si>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</si>
  <si>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</si>
  <si>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</si>
  <si>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</si>
  <si>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</si>
  <si>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</si>
  <si>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</si>
  <si>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</si>
  <si>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</si>
  <si>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</si>
  <si>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</si>
  <si>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</si>
  <si>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</si>
  <si>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</si>
  <si>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</si>
  <si>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</si>
  <si>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</si>
  <si>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</si>
  <si>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</si>
  <si>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</si>
  <si>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</si>
  <si>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</si>
  <si>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</si>
  <si>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</si>
  <si>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</si>
  <si>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</si>
  <si>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</si>
  <si>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</si>
  <si>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</si>
  <si>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</si>
  <si>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</si>
  <si>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</si>
  <si>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</si>
  <si>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</si>
  <si>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</si>
  <si>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</si>
  <si>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</si>
  <si>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</si>
  <si>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</si>
  <si>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</si>
  <si>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</si>
  <si>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</si>
  <si>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</si>
  <si>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</si>
  <si>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</si>
  <si>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</si>
  <si>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</si>
  <si>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</si>
  <si>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</si>
  <si>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</si>
  <si>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</si>
  <si>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</si>
  <si>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</si>
  <si>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</si>
  <si>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</si>
  <si>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</si>
  <si>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</si>
  <si>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</si>
  <si>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</si>
  <si>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</si>
  <si>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</si>
  <si>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</si>
  <si>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</si>
  <si>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</si>
  <si>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</si>
  <si>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</si>
  <si>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</si>
  <si>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</si>
  <si>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</si>
  <si>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</si>
  <si>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</si>
  <si>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</si>
  <si>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</si>
  <si>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</si>
  <si>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</si>
  <si>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</si>
  <si>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</si>
  <si>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</si>
  <si>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</si>
  <si>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</si>
  <si>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</si>
  <si>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</si>
  <si>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</si>
  <si>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</si>
  <si>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</si>
  <si>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</si>
  <si>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</si>
  <si>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</si>
  <si>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</si>
  <si>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</si>
  <si>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</si>
  <si>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</si>
  <si>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</si>
  <si>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</si>
  <si>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</si>
  <si>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</si>
  <si>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</si>
  <si>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</si>
  <si>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</si>
  <si>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</si>
  <si>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</si>
  <si>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</si>
  <si>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</si>
  <si>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</si>
  <si>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</si>
  <si>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</si>
  <si>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</si>
  <si>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</si>
  <si>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</si>
  <si>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</si>
  <si>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</si>
  <si>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</si>
  <si>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</si>
  <si>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</si>
  <si>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</si>
  <si>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</si>
  <si>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</si>
  <si>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</si>
  <si>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</si>
  <si>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</si>
  <si>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</si>
  <si>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</si>
  <si>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</si>
  <si>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</si>
  <si>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</si>
  <si>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</si>
  <si>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</si>
  <si>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</si>
  <si>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</si>
  <si>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</si>
  <si>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</si>
  <si>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</si>
  <si>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</si>
  <si>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</si>
  <si>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</si>
  <si>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</si>
  <si>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</si>
  <si>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</si>
  <si>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</si>
  <si>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</si>
  <si>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</si>
  <si>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</si>
  <si>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</si>
  <si>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</si>
  <si>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</si>
  <si>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</si>
  <si>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</si>
  <si>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</si>
  <si>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</si>
  <si>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</si>
  <si>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</si>
  <si>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</si>
  <si>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</si>
  <si>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</si>
  <si>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</si>
  <si>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</si>
  <si>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</si>
  <si>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</si>
  <si>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</si>
  <si>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</si>
  <si>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</si>
  <si>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</si>
  <si>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</si>
  <si>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</si>
  <si>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</si>
  <si>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</si>
  <si>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</si>
  <si>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</si>
  <si>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</si>
  <si>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</si>
  <si>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</si>
  <si>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</si>
  <si>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</si>
  <si>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</si>
  <si>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</si>
  <si>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</si>
  <si>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</si>
  <si>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</si>
  <si>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</si>
  <si>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</si>
  <si>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</si>
  <si>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</si>
  <si>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</si>
  <si>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</si>
  <si>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</si>
  <si>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</si>
  <si>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</si>
  <si>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</si>
  <si>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</si>
  <si>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</si>
  <si>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</si>
  <si>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</si>
  <si>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</si>
  <si>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</si>
  <si>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</si>
  <si>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</si>
  <si>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</si>
  <si>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</si>
  <si>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</si>
  <si>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</si>
  <si>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</si>
  <si>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</si>
  <si>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</si>
  <si>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</si>
  <si>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</si>
  <si>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</si>
  <si>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</si>
  <si>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</si>
  <si>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</si>
  <si>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</si>
  <si>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</si>
  <si>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</si>
  <si>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</si>
  <si>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</si>
  <si>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</si>
  <si>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</si>
  <si>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</si>
  <si>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</si>
  <si>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</si>
  <si>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</si>
  <si>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</si>
  <si>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</si>
  <si>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</si>
  <si>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</si>
  <si>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</si>
  <si>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</si>
  <si>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</si>
  <si>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</si>
  <si>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</si>
  <si>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</si>
  <si>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</si>
  <si>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</si>
  <si>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</si>
  <si>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</si>
  <si>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</si>
  <si>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</si>
  <si>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</si>
  <si>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</si>
  <si>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</si>
  <si>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</si>
  <si>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</si>
  <si>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</si>
  <si>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</si>
  <si>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</si>
  <si>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</si>
  <si>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</si>
  <si>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</si>
  <si>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</si>
  <si>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</si>
  <si>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</si>
  <si>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</si>
  <si>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</si>
  <si>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</si>
  <si>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</si>
  <si>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</si>
  <si>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</si>
  <si>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</si>
  <si>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</si>
  <si>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</si>
  <si>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</si>
  <si>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</si>
  <si>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</si>
  <si>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</si>
  <si>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</si>
  <si>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</si>
  <si>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</si>
  <si>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</si>
  <si>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</si>
  <si>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</si>
  <si>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</si>
  <si>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</si>
  <si>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</si>
  <si>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</si>
  <si>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</si>
  <si>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</si>
  <si>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</si>
  <si>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</si>
  <si>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</si>
  <si>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</si>
  <si>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</si>
  <si>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</si>
  <si>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</si>
  <si>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</si>
  <si>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</si>
  <si>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</si>
  <si>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</si>
  <si>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</si>
  <si>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</si>
  <si>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</si>
  <si>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</si>
  <si>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</si>
  <si>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</si>
  <si>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</si>
  <si>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</si>
  <si>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</si>
  <si>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</si>
  <si>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</si>
  <si>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</si>
  <si>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</si>
  <si>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</si>
  <si>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</si>
  <si>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</si>
  <si>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</si>
  <si>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</si>
  <si>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</si>
  <si>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</si>
  <si>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</si>
  <si>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</si>
  <si>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</si>
  <si>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</si>
  <si>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</si>
  <si>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</si>
  <si>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</si>
  <si>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</si>
  <si>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</si>
  <si>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</si>
  <si>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</si>
  <si>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</si>
  <si>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</si>
  <si>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</si>
  <si>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</si>
  <si>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</si>
  <si>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</si>
  <si>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</si>
  <si>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</si>
  <si>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</si>
  <si>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</si>
  <si>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</si>
  <si>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</si>
  <si>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</si>
  <si>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</si>
  <si>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</si>
  <si>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</si>
  <si>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</si>
  <si>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</si>
  <si>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</si>
  <si>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</si>
  <si>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</si>
  <si>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</si>
  <si>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</si>
  <si>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</si>
  <si>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</si>
  <si>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</si>
  <si>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</si>
  <si>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</si>
  <si>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</si>
  <si>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</si>
  <si>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</si>
  <si>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</si>
  <si>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</si>
  <si>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</si>
  <si>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</si>
  <si>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</si>
  <si>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</si>
  <si>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</si>
  <si>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</si>
  <si>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</si>
  <si>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</si>
  <si>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</si>
  <si>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</si>
  <si>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</si>
  <si>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</si>
  <si>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</si>
  <si>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</si>
  <si>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</si>
  <si>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</si>
  <si>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</si>
  <si>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</si>
  <si>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</si>
  <si>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</si>
  <si>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</si>
  <si>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</si>
  <si>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</si>
  <si>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</si>
  <si>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</si>
  <si>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</si>
  <si>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</si>
  <si>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</si>
  <si>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</si>
  <si>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</si>
  <si>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</si>
  <si>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</si>
  <si>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</si>
  <si>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</si>
  <si>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</si>
  <si>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</si>
  <si>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</si>
  <si>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</si>
  <si>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</si>
  <si>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</si>
  <si>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</si>
  <si>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</si>
  <si>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</si>
  <si>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</si>
  <si>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</si>
  <si>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</si>
  <si>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</si>
  <si>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</si>
  <si>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</si>
  <si>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</si>
  <si>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</si>
  <si>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</si>
  <si>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</si>
  <si>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</si>
  <si>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</si>
  <si>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</si>
  <si>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</si>
  <si>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</si>
  <si>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</si>
  <si>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</si>
  <si>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</si>
  <si>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</si>
  <si>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</si>
  <si>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</si>
  <si>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</si>
  <si>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</si>
  <si>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</si>
  <si>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</si>
  <si>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</si>
  <si>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</si>
  <si>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</si>
  <si>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</si>
  <si>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</si>
  <si>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</si>
  <si>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</si>
  <si>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</si>
  <si>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</si>
  <si>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</si>
  <si>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</si>
  <si>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</si>
  <si>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</si>
  <si>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</si>
  <si>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</si>
  <si>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</si>
  <si>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</si>
  <si>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</si>
  <si>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</si>
  <si>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</si>
  <si>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</si>
  <si>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</si>
  <si>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</si>
  <si>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</si>
  <si>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</si>
  <si>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</si>
  <si>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</si>
  <si>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</si>
  <si>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</si>
  <si>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</si>
  <si>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</si>
  <si>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</si>
  <si>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</si>
  <si>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</si>
  <si>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</si>
  <si>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</si>
  <si>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</si>
  <si>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</si>
  <si>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</si>
  <si>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</si>
  <si>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</si>
  <si>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</si>
  <si>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</si>
  <si>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</si>
  <si>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</si>
  <si>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</si>
  <si>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</si>
  <si>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</si>
  <si>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</si>
  <si>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</si>
  <si>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</si>
  <si>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</si>
  <si>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</si>
  <si>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</si>
  <si>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</si>
  <si>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</si>
  <si>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</si>
  <si>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</si>
  <si>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</si>
  <si>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</si>
  <si>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</si>
  <si>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</si>
  <si>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</si>
  <si>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</si>
  <si>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</si>
  <si>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</si>
  <si>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</si>
  <si>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</si>
  <si>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</si>
  <si>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</si>
  <si>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</si>
  <si>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</si>
  <si>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</si>
  <si>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</si>
  <si>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</si>
  <si>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</si>
  <si>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</si>
  <si>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</si>
  <si>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</si>
  <si>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</si>
  <si>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</si>
  <si>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</si>
  <si>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</si>
  <si>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</si>
  <si>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</si>
  <si>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</si>
  <si>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</si>
  <si>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</si>
  <si>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</si>
  <si>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</si>
  <si>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</si>
  <si>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</si>
  <si>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</si>
  <si>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</si>
  <si>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</si>
  <si>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</si>
  <si>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</si>
  <si>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</si>
  <si>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</si>
  <si>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</si>
  <si>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</si>
  <si>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</si>
  <si>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</si>
  <si>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</si>
  <si>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</si>
  <si>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</si>
  <si>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</si>
  <si>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</si>
  <si>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</si>
  <si>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</si>
  <si>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</si>
  <si>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</si>
  <si>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</si>
  <si>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</si>
  <si>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</si>
  <si>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</si>
  <si>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</si>
  <si>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</si>
  <si>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</si>
  <si>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</si>
  <si>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</si>
  <si>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</si>
  <si>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</si>
  <si>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</si>
  <si>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</si>
  <si>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</si>
  <si>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</si>
  <si>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</si>
  <si>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</si>
  <si>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</si>
  <si>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</si>
  <si>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</si>
  <si>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</si>
  <si>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</si>
  <si>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</si>
  <si>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</si>
  <si>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</si>
  <si>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</si>
  <si>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</si>
  <si>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</si>
  <si>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</si>
  <si>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</si>
  <si>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</si>
  <si>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</si>
  <si>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</si>
  <si>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</si>
  <si>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</si>
  <si>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</si>
  <si>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</si>
  <si>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</si>
  <si>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</si>
  <si>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</si>
  <si>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</si>
  <si>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</si>
  <si>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</si>
  <si>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</si>
  <si>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</si>
  <si>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</si>
  <si>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</si>
  <si>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</si>
  <si>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</si>
  <si>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</si>
  <si>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</si>
  <si>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</si>
  <si>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</si>
  <si>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</si>
  <si>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</si>
  <si>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</si>
  <si>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</si>
  <si>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</si>
  <si>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</si>
  <si>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</si>
  <si>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</si>
  <si>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</si>
  <si>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</si>
  <si>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</si>
  <si>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</si>
  <si>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</si>
  <si>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</si>
  <si>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</si>
  <si>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</si>
  <si>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</si>
  <si>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</si>
  <si>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</si>
  <si>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</si>
  <si>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</si>
  <si>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</si>
  <si>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</si>
  <si>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</si>
  <si>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</si>
  <si>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</si>
  <si>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</si>
  <si>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</si>
  <si>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</si>
  <si>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</si>
  <si>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</si>
  <si>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</si>
  <si>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</si>
  <si>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</si>
  <si>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</si>
  <si>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</si>
  <si>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</si>
  <si>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</si>
  <si>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</si>
  <si>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</si>
  <si>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</si>
  <si>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</si>
  <si>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</si>
  <si>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</si>
  <si>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</si>
  <si>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</si>
  <si>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</si>
  <si>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</si>
  <si>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</si>
  <si>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</si>
  <si>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</si>
  <si>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</si>
  <si>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</si>
  <si>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</si>
  <si>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</si>
  <si>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</si>
  <si>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</si>
  <si>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</si>
  <si>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</si>
  <si>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</si>
  <si>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</si>
  <si>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</si>
  <si>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</si>
  <si>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</si>
  <si>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</si>
  <si>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</si>
  <si>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</si>
  <si>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</si>
  <si>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</si>
  <si>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</si>
  <si>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</si>
  <si>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</si>
  <si>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</si>
  <si>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</si>
  <si>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</si>
  <si>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</si>
  <si>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</si>
  <si>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</si>
  <si>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</si>
  <si>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</si>
  <si>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</si>
  <si>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</si>
  <si>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</si>
  <si>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</si>
  <si>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</si>
  <si>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</si>
  <si>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</si>
  <si>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</si>
  <si>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</si>
  <si>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</si>
  <si>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</si>
  <si>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</si>
  <si>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</si>
  <si>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</si>
  <si>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</si>
  <si>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</si>
  <si>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</si>
  <si>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</si>
  <si>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</si>
  <si>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</si>
  <si>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</si>
  <si>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</si>
  <si>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</si>
  <si>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</si>
  <si>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</si>
  <si>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</si>
  <si>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</si>
  <si>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</si>
  <si>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</si>
  <si>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</si>
  <si>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</si>
  <si>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</si>
  <si>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</si>
  <si>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</si>
  <si>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</si>
  <si>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</si>
  <si>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</si>
  <si>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</si>
  <si>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</si>
  <si>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</si>
  <si>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</si>
  <si>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</si>
  <si>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</si>
  <si>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</si>
  <si>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</si>
  <si>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</si>
  <si>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</si>
  <si>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</si>
  <si>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</si>
  <si>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</si>
  <si>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</si>
  <si>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</si>
  <si>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</si>
  <si>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</si>
  <si>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</si>
  <si>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</si>
  <si>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</si>
  <si>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</si>
  <si>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</si>
  <si>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</si>
  <si>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</si>
  <si>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</si>
  <si>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</si>
  <si>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</si>
  <si>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</si>
  <si>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</si>
  <si>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</si>
  <si>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</si>
  <si>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</si>
  <si>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</si>
  <si>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</si>
  <si>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</si>
  <si>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</si>
  <si>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</si>
  <si>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</si>
  <si>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</si>
  <si>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</si>
  <si>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</si>
  <si>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</si>
  <si>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</si>
  <si>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</si>
  <si>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</si>
  <si>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</si>
  <si>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</si>
  <si>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</si>
  <si>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</si>
  <si>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</si>
  <si>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</si>
  <si>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</si>
  <si>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</si>
  <si>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</si>
  <si>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</si>
  <si>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</si>
  <si>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</si>
  <si>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</si>
  <si>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</si>
  <si>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</si>
  <si>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</si>
  <si>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</si>
  <si>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</si>
  <si>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</si>
  <si>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</si>
  <si>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</si>
  <si>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</si>
  <si>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</si>
  <si>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</si>
  <si>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</si>
  <si>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</si>
  <si>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</si>
  <si>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</si>
  <si>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</si>
  <si>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</si>
  <si>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</si>
  <si>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</si>
  <si>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</si>
  <si>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</si>
  <si>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</si>
  <si>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</si>
  <si>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</si>
  <si>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</si>
  <si>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</si>
  <si>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</si>
  <si>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</si>
  <si>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</si>
  <si>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</si>
  <si>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</si>
  <si>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</si>
  <si>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</si>
  <si>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</si>
  <si>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</si>
  <si>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</si>
  <si>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</si>
  <si>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</si>
  <si>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</si>
  <si>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</si>
  <si>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</si>
  <si>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</si>
  <si>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</si>
  <si>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</si>
  <si>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</si>
  <si>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</si>
  <si>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</si>
  <si>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</si>
  <si>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</si>
  <si>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</si>
  <si>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</si>
  <si>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</si>
  <si>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</si>
  <si>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</si>
  <si>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</si>
  <si>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</si>
  <si>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</si>
  <si>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</si>
  <si>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</si>
  <si>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</si>
  <si>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</si>
  <si>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</si>
  <si>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</si>
  <si>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</si>
  <si>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</si>
  <si>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</si>
  <si>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</si>
  <si>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</si>
  <si>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</si>
  <si>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</si>
  <si>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</si>
  <si>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</si>
  <si>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</si>
  <si>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</si>
  <si>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</si>
  <si>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</si>
  <si>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</si>
  <si>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</si>
  <si>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</si>
  <si>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</si>
  <si>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</si>
  <si>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</si>
  <si>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</si>
  <si>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</si>
  <si>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</si>
  <si>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</si>
  <si>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</si>
  <si>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</si>
  <si>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</si>
  <si>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</si>
  <si>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</si>
  <si>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</si>
  <si>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</si>
  <si>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</si>
  <si>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</si>
  <si>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</si>
  <si>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</si>
  <si>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</si>
  <si>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</si>
  <si>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</si>
  <si>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</si>
  <si>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</si>
  <si>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</si>
  <si>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</si>
  <si>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</si>
  <si>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</si>
  <si>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</si>
  <si>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</si>
  <si>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</si>
  <si>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</si>
  <si>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</si>
  <si>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</si>
  <si>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</si>
  <si>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</si>
  <si>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</si>
  <si>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</si>
  <si>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</si>
  <si>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</si>
  <si>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</si>
  <si>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</si>
  <si>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</si>
  <si>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</si>
  <si>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</si>
  <si>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</si>
  <si>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</si>
  <si>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</si>
  <si>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</si>
  <si>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</si>
  <si>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</si>
  <si>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</si>
  <si>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</si>
  <si>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</si>
  <si>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</si>
  <si>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</si>
  <si>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</si>
  <si>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</si>
  <si>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</si>
  <si>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</si>
  <si>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</si>
  <si>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</si>
  <si>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</si>
  <si>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</si>
  <si>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</si>
  <si>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</si>
  <si>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</si>
  <si>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</si>
  <si>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</si>
  <si>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</si>
  <si>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</si>
  <si>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</si>
  <si>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</si>
  <si>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</si>
  <si>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</si>
  <si>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</si>
  <si>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</si>
  <si>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</si>
  <si>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</si>
  <si>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</si>
  <si>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</si>
  <si>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</si>
  <si>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</si>
  <si>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</si>
  <si>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</si>
  <si>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Vyhotovil:</t>
  </si>
  <si>
    <t>Dne: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</si>
  <si>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</si>
  <si>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</si>
  <si>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</si>
  <si>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</si>
  <si>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</si>
  <si>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</si>
  <si>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</si>
  <si>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</si>
  <si>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</si>
  <si>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</si>
  <si>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</si>
  <si>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</si>
  <si>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</si>
  <si>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</si>
  <si>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</si>
  <si>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</si>
  <si>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</si>
  <si>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</si>
  <si>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</si>
  <si>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</si>
  <si>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</si>
  <si>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</si>
  <si>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</si>
  <si>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</si>
  <si>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</si>
  <si>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</si>
  <si>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</si>
  <si>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</si>
  <si>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</si>
  <si>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</si>
  <si>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</si>
  <si>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</si>
  <si>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</si>
  <si>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</si>
  <si>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</si>
  <si>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</si>
  <si>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</si>
  <si>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</si>
  <si>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</si>
  <si>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</si>
  <si>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</si>
  <si>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</si>
  <si>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</si>
  <si>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</si>
  <si>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</si>
  <si>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</si>
  <si>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</si>
  <si>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</si>
  <si>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</si>
  <si>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</si>
  <si>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</si>
  <si>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</si>
  <si>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</si>
  <si>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</si>
  <si>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</si>
  <si>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</si>
  <si>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</si>
  <si>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</si>
  <si>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</si>
  <si>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</si>
  <si>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</si>
  <si>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</si>
  <si>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</si>
  <si>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</si>
  <si>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</si>
  <si>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</si>
  <si>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</si>
  <si>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</si>
  <si>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</si>
  <si>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Základ daně snížený o nezdanitelné části základu daně (ř. 24 - ř. 31) zaokrouhlený na celá sta Kč dolů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</si>
  <si>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</si>
  <si>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</si>
  <si>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</si>
  <si>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</si>
  <si>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</si>
  <si>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</si>
  <si>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</si>
  <si>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</si>
  <si>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</si>
  <si>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</si>
  <si>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</si>
  <si>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</si>
  <si>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</si>
  <si>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</si>
  <si>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</si>
  <si>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</si>
  <si>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</si>
  <si>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</si>
  <si>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</si>
  <si>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</si>
  <si>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</si>
  <si>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</si>
  <si>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</si>
  <si>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</si>
  <si>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</si>
  <si>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</si>
  <si>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</si>
  <si>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</si>
  <si>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</si>
  <si>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</si>
  <si>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</si>
  <si>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</si>
  <si>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</si>
  <si>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</si>
  <si>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</si>
  <si>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</si>
  <si>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</si>
  <si>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</si>
  <si>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</si>
  <si>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</si>
  <si>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</si>
  <si>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</si>
  <si>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</si>
  <si>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</si>
  <si>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</si>
  <si>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</si>
  <si>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</si>
  <si>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</si>
  <si>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</si>
  <si>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</si>
  <si>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</si>
  <si>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</si>
  <si>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</si>
  <si>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</si>
  <si>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</si>
  <si>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</si>
  <si>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</si>
  <si>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</si>
  <si>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</si>
  <si>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</si>
  <si>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</si>
  <si>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</si>
  <si>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</si>
  <si>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</si>
  <si>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</si>
  <si>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</si>
  <si>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</si>
  <si>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</si>
  <si>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</si>
  <si>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</si>
  <si>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</si>
  <si>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</si>
  <si>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</si>
  <si>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</si>
  <si>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</si>
  <si>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</si>
  <si>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</si>
  <si>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</si>
  <si>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</si>
  <si>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</si>
  <si>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</si>
  <si>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</si>
  <si>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</si>
  <si>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</si>
  <si>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</si>
  <si>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</si>
  <si>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</si>
  <si>
    <t>Sleva za zastavenou exekuci podle § 35 odst. 4 zákona</t>
  </si>
  <si>
    <t>Daň po uplatnění slev podle § 35ba zákona (ř. 34 - ř. 44)</t>
  </si>
  <si>
    <t>Usnesení o zastavení exekuce</t>
  </si>
  <si>
    <t>Podle ust. § 154 a 155b zákona č. 280/2009 Sb., daňového řádu, ve znění pozdějších přepisů, žádám o vrácení:</t>
  </si>
  <si>
    <t>25 5405/D MFin 5405/D vzor č. 6</t>
  </si>
  <si>
    <t>3. ODDÍL - Nezdanitelné části základu daně</t>
  </si>
  <si>
    <t>§ 15 odst. 1 (hodnota bezúplatného plnění - daru/darů)</t>
  </si>
  <si>
    <t>§ 15 odst. 3 a 4 (odečet úroků) počet měs./částka</t>
  </si>
  <si>
    <t>§ 15a odst. 1 písm. a), b) a c) (penzijní připojištění, doplňkové penzijní spoření a penzijní pojištění)</t>
  </si>
  <si>
    <t>§ 15a odst. 1 písm. d) zákona (soukromé životní pojištění)</t>
  </si>
  <si>
    <t>§ 15a odst. 1 písm. e) zákona (dlouhodobý investiční produkt)</t>
  </si>
  <si>
    <t>§ 15c zákona (pojištění dlouhodobé péče)</t>
  </si>
  <si>
    <t>Úhrn slev na dani (ř. 35 + ř. 36 + ř. 37 + ř. 38 + ř. 39 + ř. 40 + ř. 41)</t>
  </si>
  <si>
    <t>Další přílohy výše neuvedené</t>
  </si>
  <si>
    <t>Potvrzení o zaplaceném pojistném na pojištění dlouhodobé péče</t>
  </si>
  <si>
    <t>Potvrzení o majetku připsaném ve prospěch dlouhodobého investičního produktu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</si>
  <si>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</si>
  <si>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</si>
  <si>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</si>
  <si>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(řádek 32)</t>
  </si>
  <si>
    <t xml:space="preserve">Daňové identifikační číslo plátce daně </t>
  </si>
  <si>
    <t>7</t>
  </si>
  <si>
    <r>
      <t>potvrzení vydané dne</t>
    </r>
    <r>
      <rPr>
        <vertAlign val="superscript"/>
        <sz val="9"/>
        <color theme="1"/>
        <rFont val="Arial"/>
        <family val="2"/>
        <charset val="-18"/>
      </rPr>
      <t>1)</t>
    </r>
  </si>
  <si>
    <t>25 5558 Mfin 5558 - vzor č. 3</t>
  </si>
  <si>
    <t>POKYNY</t>
  </si>
  <si>
    <r>
      <rPr>
        <vertAlign val="superscript"/>
        <sz val="8"/>
        <color theme="1"/>
        <rFont val="Arial"/>
        <family val="2"/>
        <charset val="-18"/>
      </rPr>
      <t>1)</t>
    </r>
    <r>
      <rPr>
        <sz val="8"/>
        <color theme="1"/>
        <rFont val="Arial"/>
        <family val="2"/>
        <charset val="-18"/>
      </rPr>
      <t xml:space="preserve"> Pokud bylo již dříve poplatníkovi vystaveno potvrzení za stejné zdaňovací období, vyplňte datum vystavení tohoto předchozího potvrzení a důvody pro vydání nového potvrzení uveďte v příloze. V opačném případě nevyplňujte.</t>
    </r>
  </si>
  <si>
    <t>25 5405/D Mfin 5405/D vzor č. 6, formulář je platný pro zdaňovací období započatá v roce 2025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</si>
  <si>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(a lze je využít i pro jiné šablony),</t>
    </r>
  </si>
  <si>
    <t>prohlašuji, že jsem v roce 2025 neuplatnil / neuplatnila daňové zvýhodnění na vyživované děti: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</si>
</sst>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9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  <font>
      <b/>
      <sz val="10"/>
      <color rgb="FFFF0000"/>
      <name val="Arial"/>
      <family val="2"/>
      <charset val="-18"/>
    </font>
    <font>
      <i/>
      <sz val="9"/>
      <color theme="1"/>
      <name val="Arial"/>
      <family val="2"/>
      <charset val="-18"/>
    </font>
    <font>
      <vertAlign val="superscript"/>
      <sz val="9"/>
      <color theme="1"/>
      <name val="Arial"/>
      <family val="2"/>
      <charset val="-18"/>
    </font>
    <font>
      <vertAlign val="superscript"/>
      <sz val="8"/>
      <color theme="1"/>
      <name val="Arial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3" fillId="0" borderId="0" applyNumberFormat="0" applyFill="0" applyBorder="0">
      <alignment/>
      <protection locked="0"/>
    </xf>
    <xf numFmtId="0" fontId="28" fillId="0" borderId="0" applyNumberFormat="0" applyFill="0" applyBorder="0">
      <alignment/>
      <protection locked="0"/>
    </xf>
    <xf numFmtId="0" fontId="4" fillId="0" borderId="0">
      <alignment/>
      <protection/>
    </xf>
    <xf numFmtId="0" fontId="4" fillId="0" borderId="0">
      <alignment/>
      <protection/>
    </xf>
    <xf numFmtId="0" fontId="28" fillId="0" borderId="0" applyNumberFormat="0" applyFill="0" applyBorder="0">
      <alignment/>
      <protection locked="0"/>
    </xf>
    <xf numFmtId="0" fontId="0" fillId="0" borderId="0">
      <alignment/>
      <protection/>
    </xf>
    <xf numFmtId="0" fontId="37" fillId="0" borderId="0">
      <alignment/>
      <protection/>
    </xf>
    <xf numFmtId="0" fontId="50" fillId="2" borderId="0" applyNumberFormat="0" applyBorder="0" applyAlignment="0" applyProtection="0"/>
  </cellStyleXfs>
  <cellXfs count="710">
    <xf numFmtId="0" fontId="0" fillId="0" borderId="0" xfId="0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4" fillId="3" borderId="0" xfId="0" applyFont="1" applyFill="1" applyProtection="1"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3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2" fillId="4" borderId="0" xfId="0" applyFont="1" applyFill="1"/>
    <xf numFmtId="0" fontId="2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8" fillId="9" borderId="6" xfId="25" applyFill="1" applyBorder="1" applyAlignment="1" applyProtection="1">
      <alignment vertical="center"/>
      <protection locked="0"/>
    </xf>
    <xf numFmtId="0" fontId="29" fillId="0" borderId="0" xfId="0" applyFont="1"/>
    <xf numFmtId="49" fontId="0" fillId="0" borderId="0" xfId="0" applyNumberFormat="1"/>
    <xf numFmtId="0" fontId="30" fillId="0" borderId="0" xfId="0" applyFont="1"/>
    <xf numFmtId="0" fontId="29" fillId="0" borderId="0" xfId="0" applyFont="1"/>
    <xf numFmtId="0" fontId="30" fillId="0" borderId="0" xfId="0" applyFont="1"/>
    <xf numFmtId="0" fontId="4" fillId="0" borderId="0" xfId="26">
      <alignment/>
      <protection/>
    </xf>
    <xf numFmtId="0" fontId="4" fillId="0" borderId="0" xfId="26" applyAlignment="1">
      <alignment horizontal="center" vertical="center"/>
      <protection/>
    </xf>
    <xf numFmtId="0" fontId="0" fillId="0" borderId="0" xfId="0" applyFont="1"/>
    <xf numFmtId="0" fontId="4" fillId="0" borderId="10" xfId="26" applyBorder="1" applyAlignment="1">
      <alignment horizontal="center" vertical="center"/>
      <protection/>
    </xf>
    <xf numFmtId="0" fontId="4" fillId="0" borderId="11" xfId="26" applyBorder="1" applyAlignment="1">
      <alignment horizontal="center" vertical="center"/>
      <protection/>
    </xf>
    <xf numFmtId="0" fontId="4" fillId="0" borderId="12" xfId="26" applyBorder="1" applyAlignment="1">
      <alignment horizontal="center" vertical="center"/>
      <protection/>
    </xf>
    <xf numFmtId="0" fontId="4" fillId="0" borderId="13" xfId="26" applyBorder="1" applyAlignment="1">
      <alignment horizontal="center" vertical="center"/>
      <protection/>
    </xf>
    <xf numFmtId="0" fontId="4" fillId="0" borderId="14" xfId="26" applyBorder="1" applyAlignment="1">
      <alignment horizontal="center" vertical="center"/>
      <protection/>
    </xf>
    <xf numFmtId="0" fontId="4" fillId="0" borderId="15" xfId="26" applyBorder="1">
      <alignment/>
      <protection/>
    </xf>
    <xf numFmtId="0" fontId="0" fillId="0" borderId="16" xfId="0" applyBorder="1"/>
    <xf numFmtId="0" fontId="0" fillId="0" borderId="1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/>
    <xf numFmtId="0" fontId="4" fillId="0" borderId="17" xfId="26" applyBorder="1">
      <alignment/>
      <protection/>
    </xf>
    <xf numFmtId="0" fontId="4" fillId="0" borderId="18" xfId="26" applyBorder="1" applyAlignment="1">
      <alignment horizontal="center" vertical="center"/>
      <protection/>
    </xf>
    <xf numFmtId="0" fontId="4" fillId="0" borderId="17" xfId="26" applyBorder="1" applyAlignment="1">
      <alignment horizontal="center" vertical="center"/>
      <protection/>
    </xf>
    <xf numFmtId="0" fontId="31" fillId="3" borderId="19" xfId="26" applyFont="1" applyFill="1" applyBorder="1" applyAlignment="1">
      <alignment vertical="center" wrapText="1"/>
      <protection/>
    </xf>
    <xf numFmtId="0" fontId="31" fillId="3" borderId="18" xfId="26" applyFont="1" applyFill="1" applyBorder="1" applyAlignment="1">
      <alignment horizontal="center" vertical="center" wrapText="1"/>
      <protection/>
    </xf>
    <xf numFmtId="0" fontId="4" fillId="0" borderId="19" xfId="26" applyBorder="1">
      <alignment/>
      <protection/>
    </xf>
    <xf numFmtId="0" fontId="4" fillId="0" borderId="20" xfId="26" applyBorder="1">
      <alignment/>
      <protection/>
    </xf>
    <xf numFmtId="1" fontId="4" fillId="0" borderId="21" xfId="27" applyNumberFormat="1" applyBorder="1" applyAlignment="1">
      <alignment horizontal="left"/>
      <protection/>
    </xf>
    <xf numFmtId="49" fontId="4" fillId="0" borderId="0" xfId="27" applyNumberFormat="1" applyAlignment="1">
      <alignment horizontal="center"/>
      <protection/>
    </xf>
    <xf numFmtId="0" fontId="0" fillId="0" borderId="22" xfId="0" applyBorder="1"/>
    <xf numFmtId="49" fontId="0" fillId="0" borderId="3" xfId="0" applyNumberFormat="1" applyBorder="1"/>
    <xf numFmtId="49" fontId="32" fillId="0" borderId="23" xfId="0" applyNumberFormat="1" applyFont="1" applyBorder="1" applyAlignment="1">
      <alignment horizontal="center" vertical="center"/>
    </xf>
    <xf numFmtId="0" fontId="0" fillId="0" borderId="21" xfId="0" applyBorder="1"/>
    <xf numFmtId="0" fontId="4" fillId="0" borderId="1" xfId="26" applyBorder="1">
      <alignment/>
      <protection/>
    </xf>
    <xf numFmtId="0" fontId="4" fillId="0" borderId="24" xfId="26" applyBorder="1" applyAlignment="1">
      <alignment horizontal="center" vertical="center"/>
      <protection/>
    </xf>
    <xf numFmtId="0" fontId="31" fillId="3" borderId="3" xfId="26" applyFont="1" applyFill="1" applyBorder="1" applyAlignment="1">
      <alignment vertical="center" wrapText="1"/>
      <protection/>
    </xf>
    <xf numFmtId="0" fontId="31" fillId="3" borderId="24" xfId="26" applyFont="1" applyFill="1" applyBorder="1" applyAlignment="1">
      <alignment horizontal="center" vertical="center" wrapText="1"/>
      <protection/>
    </xf>
    <xf numFmtId="0" fontId="4" fillId="0" borderId="3" xfId="26" applyBorder="1">
      <alignment/>
      <protection/>
    </xf>
    <xf numFmtId="0" fontId="4" fillId="0" borderId="25" xfId="26" applyBorder="1">
      <alignment/>
      <protection/>
    </xf>
    <xf numFmtId="0" fontId="4" fillId="0" borderId="26" xfId="27" applyBorder="1" applyAlignment="1">
      <alignment horizontal="left"/>
      <protection/>
    </xf>
    <xf numFmtId="1" fontId="4" fillId="0" borderId="26" xfId="27" applyNumberFormat="1" applyBorder="1" applyAlignment="1">
      <alignment horizontal="left"/>
      <protection/>
    </xf>
    <xf numFmtId="0" fontId="4" fillId="0" borderId="2" xfId="26" applyBorder="1">
      <alignment/>
      <protection/>
    </xf>
    <xf numFmtId="0" fontId="4" fillId="0" borderId="27" xfId="26" applyBorder="1" applyAlignment="1">
      <alignment horizontal="center" vertical="center"/>
      <protection/>
    </xf>
    <xf numFmtId="1" fontId="4" fillId="0" borderId="26" xfId="27" applyNumberFormat="1" applyBorder="1" applyAlignment="1">
      <alignment horizontal="left" vertical="top" wrapText="1"/>
      <protection/>
    </xf>
    <xf numFmtId="49" fontId="4" fillId="0" borderId="0" xfId="27" applyNumberFormat="1" applyAlignment="1">
      <alignment horizontal="center" vertical="top"/>
      <protection/>
    </xf>
    <xf numFmtId="49" fontId="33" fillId="0" borderId="23" xfId="0" applyNumberFormat="1" applyFont="1" applyBorder="1" applyAlignment="1">
      <alignment horizontal="center" vertical="center"/>
    </xf>
    <xf numFmtId="1" fontId="34" fillId="0" borderId="26" xfId="0" applyNumberFormat="1" applyFont="1" applyBorder="1" applyAlignment="1">
      <alignment horizontal="left"/>
    </xf>
    <xf numFmtId="49" fontId="34" fillId="0" borderId="0" xfId="0" applyNumberFormat="1" applyFont="1" applyAlignment="1">
      <alignment horizontal="center"/>
    </xf>
    <xf numFmtId="0" fontId="31" fillId="3" borderId="28" xfId="26" applyFont="1" applyFill="1" applyBorder="1" applyAlignment="1">
      <alignment vertical="center" wrapText="1"/>
      <protection/>
    </xf>
    <xf numFmtId="0" fontId="31" fillId="3" borderId="27" xfId="26" applyFont="1" applyFill="1" applyBorder="1" applyAlignment="1">
      <alignment horizontal="center" vertical="center" wrapText="1"/>
      <protection/>
    </xf>
    <xf numFmtId="0" fontId="4" fillId="0" borderId="28" xfId="26" applyBorder="1">
      <alignment/>
      <protection/>
    </xf>
    <xf numFmtId="0" fontId="4" fillId="0" borderId="29" xfId="26" applyBorder="1">
      <alignment/>
      <protection/>
    </xf>
    <xf numFmtId="1" fontId="4" fillId="0" borderId="30" xfId="27" applyNumberFormat="1" applyBorder="1" applyAlignment="1">
      <alignment horizontal="left"/>
      <protection/>
    </xf>
    <xf numFmtId="49" fontId="0" fillId="0" borderId="28" xfId="0" applyNumberFormat="1" applyBorder="1"/>
    <xf numFmtId="49" fontId="33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2" fillId="0" borderId="0" xfId="0" applyFont="1"/>
    <xf numFmtId="49" fontId="0" fillId="0" borderId="0" xfId="0" applyNumberFormat="1" applyFont="1"/>
    <xf numFmtId="14" fontId="0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35" fillId="0" borderId="0" xfId="0" applyFont="1"/>
    <xf numFmtId="0" fontId="0" fillId="10" borderId="0" xfId="0" applyFont="1" applyFill="1"/>
    <xf numFmtId="3" fontId="0" fillId="0" borderId="0" xfId="0" applyNumberFormat="1" applyFont="1"/>
    <xf numFmtId="1" fontId="0" fillId="0" borderId="0" xfId="0" applyNumberFormat="1"/>
    <xf numFmtId="0" fontId="36" fillId="0" borderId="0" xfId="0" applyFont="1"/>
    <xf numFmtId="0" fontId="0" fillId="11" borderId="0" xfId="0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5" fillId="0" borderId="0" xfId="0" applyNumberFormat="1" applyFont="1"/>
    <xf numFmtId="0" fontId="0" fillId="12" borderId="0" xfId="0" applyFill="1"/>
    <xf numFmtId="0" fontId="0" fillId="0" borderId="32" xfId="0" applyBorder="1"/>
    <xf numFmtId="0" fontId="0" fillId="0" borderId="0" xfId="0" applyFont="1" quotePrefix="1"/>
    <xf numFmtId="0" fontId="32" fillId="13" borderId="0" xfId="30" applyFont="1" applyFill="1">
      <alignment/>
      <protection/>
    </xf>
    <xf numFmtId="0" fontId="32" fillId="13" borderId="0" xfId="30" applyFont="1" applyFill="1" applyAlignment="1">
      <alignment wrapText="1"/>
      <protection/>
    </xf>
    <xf numFmtId="0" fontId="32" fillId="14" borderId="33" xfId="30" applyFont="1" applyFill="1" applyBorder="1" applyAlignment="1">
      <alignment horizontal="center" vertical="center"/>
      <protection/>
    </xf>
    <xf numFmtId="0" fontId="32" fillId="14" borderId="34" xfId="30" applyFont="1" applyFill="1" applyBorder="1" applyAlignment="1">
      <alignment horizontal="center" vertical="center"/>
      <protection/>
    </xf>
    <xf numFmtId="0" fontId="32" fillId="14" borderId="35" xfId="30" applyFont="1" applyFill="1" applyBorder="1" applyAlignment="1">
      <alignment horizontal="center" vertical="center" wrapText="1"/>
      <protection/>
    </xf>
    <xf numFmtId="0" fontId="32" fillId="13" borderId="0" xfId="30" applyFont="1" applyFill="1" applyAlignment="1">
      <alignment horizontal="center" vertical="center"/>
      <protection/>
    </xf>
    <xf numFmtId="49" fontId="40" fillId="14" borderId="25" xfId="30" applyNumberFormat="1" applyFont="1" applyFill="1" applyBorder="1" applyAlignment="1" applyProtection="1">
      <alignment horizontal="center" vertical="center"/>
      <protection locked="0"/>
    </xf>
    <xf numFmtId="49" fontId="40" fillId="14" borderId="29" xfId="30" applyNumberFormat="1" applyFont="1" applyFill="1" applyBorder="1" applyAlignment="1" applyProtection="1">
      <alignment horizontal="center" vertical="center"/>
      <protection locked="0"/>
    </xf>
    <xf numFmtId="0" fontId="32" fillId="14" borderId="0" xfId="30" applyFont="1" applyFill="1" applyAlignment="1">
      <alignment horizontal="right" vertical="center"/>
      <protection/>
    </xf>
    <xf numFmtId="14" fontId="40" fillId="14" borderId="0" xfId="30" applyNumberFormat="1" applyFont="1" applyFill="1" applyAlignment="1">
      <alignment horizontal="center" vertical="center"/>
      <protection/>
    </xf>
    <xf numFmtId="0" fontId="2" fillId="13" borderId="0" xfId="30" applyFont="1" applyFill="1">
      <alignment/>
      <protection/>
    </xf>
    <xf numFmtId="0" fontId="37" fillId="13" borderId="0" xfId="30" applyFill="1" applyAlignment="1">
      <alignment wrapText="1"/>
      <protection/>
    </xf>
    <xf numFmtId="0" fontId="37" fillId="13" borderId="0" xfId="30" applyFill="1">
      <alignment/>
      <protection/>
    </xf>
    <xf numFmtId="0" fontId="38" fillId="13" borderId="0" xfId="30" applyFont="1" applyFill="1" applyAlignment="1">
      <alignment vertical="center"/>
      <protection/>
    </xf>
    <xf numFmtId="0" fontId="32" fillId="14" borderId="0" xfId="30" applyFont="1" applyFill="1" applyAlignment="1">
      <alignment vertical="center"/>
      <protection/>
    </xf>
    <xf numFmtId="49" fontId="41" fillId="14" borderId="32" xfId="30" applyNumberFormat="1" applyFont="1" applyFill="1" applyBorder="1" applyAlignment="1">
      <alignment horizontal="center" vertical="center"/>
      <protection/>
    </xf>
    <xf numFmtId="49" fontId="41" fillId="14" borderId="0" xfId="30" applyNumberFormat="1" applyFont="1" applyFill="1" applyAlignment="1">
      <alignment vertical="center"/>
      <protection/>
    </xf>
    <xf numFmtId="49" fontId="40" fillId="14" borderId="0" xfId="30" applyNumberFormat="1" applyFont="1" applyFill="1" applyAlignment="1">
      <alignment vertical="center"/>
      <protection/>
    </xf>
    <xf numFmtId="0" fontId="37" fillId="14" borderId="0" xfId="30" applyFill="1">
      <alignment/>
      <protection/>
    </xf>
    <xf numFmtId="0" fontId="40" fillId="14" borderId="3" xfId="30" applyFont="1" applyFill="1" applyBorder="1" applyAlignment="1" applyProtection="1">
      <alignment horizontal="left" vertical="center" indent="1"/>
      <protection locked="0"/>
    </xf>
    <xf numFmtId="0" fontId="13" fillId="9" borderId="7" xfId="24" applyFill="1" applyBorder="1" applyAlignment="1" applyProtection="1">
      <alignment vertical="center"/>
      <protection locked="0"/>
    </xf>
    <xf numFmtId="0" fontId="40" fillId="14" borderId="36" xfId="30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/>
    <xf numFmtId="0" fontId="9" fillId="8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0" fontId="0" fillId="15" borderId="0" xfId="0" applyFill="1" applyAlignment="1">
      <alignment vertical="center"/>
    </xf>
    <xf numFmtId="0" fontId="2" fillId="16" borderId="0" xfId="0" applyFont="1" applyFill="1" applyAlignment="1">
      <alignment vertical="center"/>
    </xf>
    <xf numFmtId="0" fontId="5" fillId="15" borderId="0" xfId="0" applyFont="1" applyFill="1"/>
    <xf numFmtId="0" fontId="7" fillId="6" borderId="0" xfId="0" applyFont="1" applyFill="1" applyAlignment="1">
      <alignment vertical="center"/>
    </xf>
    <xf numFmtId="0" fontId="11" fillId="15" borderId="0" xfId="0" applyFont="1" applyFill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3" borderId="0" xfId="0" applyFont="1" applyFill="1"/>
    <xf numFmtId="49" fontId="7" fillId="14" borderId="39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40" xfId="0" applyNumberFormat="1" applyFont="1" applyFill="1" applyBorder="1" applyAlignment="1">
      <alignment horizontal="center" wrapText="1"/>
    </xf>
    <xf numFmtId="49" fontId="7" fillId="14" borderId="41" xfId="0" applyNumberFormat="1" applyFont="1" applyFill="1" applyBorder="1" applyAlignment="1">
      <alignment horizontal="center" wrapText="1"/>
    </xf>
    <xf numFmtId="49" fontId="7" fillId="14" borderId="42" xfId="0" applyNumberFormat="1" applyFont="1" applyFill="1" applyBorder="1" applyAlignment="1">
      <alignment horizontal="center" wrapText="1"/>
    </xf>
    <xf numFmtId="49" fontId="7" fillId="14" borderId="43" xfId="0" applyNumberFormat="1" applyFont="1" applyFill="1" applyBorder="1" applyAlignment="1">
      <alignment horizontal="center" wrapText="1"/>
    </xf>
    <xf numFmtId="0" fontId="7" fillId="15" borderId="44" xfId="0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49" fontId="9" fillId="6" borderId="46" xfId="0" applyNumberFormat="1" applyFont="1" applyFill="1" applyBorder="1" applyAlignment="1">
      <alignment horizontal="right" vertical="center"/>
    </xf>
    <xf numFmtId="49" fontId="9" fillId="6" borderId="24" xfId="0" applyNumberFormat="1" applyFont="1" applyFill="1" applyBorder="1" applyAlignment="1">
      <alignment horizontal="right" vertical="center"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/>
    <xf numFmtId="49" fontId="7" fillId="14" borderId="0" xfId="0" applyNumberFormat="1" applyFont="1" applyFill="1" applyAlignment="1">
      <alignment horizontal="left"/>
    </xf>
    <xf numFmtId="3" fontId="0" fillId="0" borderId="2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/>
    <xf numFmtId="0" fontId="7" fillId="6" borderId="0" xfId="0" applyFont="1" applyFill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Alignment="1">
      <alignment horizontal="left" vertical="center"/>
    </xf>
    <xf numFmtId="0" fontId="2" fillId="16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0" fontId="5" fillId="14" borderId="34" xfId="0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top"/>
    </xf>
    <xf numFmtId="0" fontId="7" fillId="15" borderId="47" xfId="0" applyFont="1" applyFill="1" applyBorder="1" applyAlignment="1">
      <alignment horizontal="center" vertical="center"/>
    </xf>
    <xf numFmtId="3" fontId="7" fillId="15" borderId="46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46" fillId="15" borderId="34" xfId="0" applyFont="1" applyFill="1" applyBorder="1" applyAlignment="1">
      <alignment horizontal="center" vertical="center" wrapText="1"/>
    </xf>
    <xf numFmtId="49" fontId="0" fillId="0" borderId="51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>
      <alignment horizontal="righ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>
      <alignment horizontal="center" vertical="center"/>
    </xf>
    <xf numFmtId="3" fontId="7" fillId="15" borderId="24" xfId="0" applyNumberFormat="1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9" borderId="6" xfId="0" applyFont="1" applyFill="1" applyBorder="1" applyAlignment="1" applyProtection="1">
      <alignment vertical="center"/>
      <protection locked="0"/>
    </xf>
    <xf numFmtId="0" fontId="32" fillId="14" borderId="0" xfId="30" applyFont="1" applyFill="1" applyAlignment="1">
      <alignment horizontal="left" vertical="center"/>
      <protection/>
    </xf>
    <xf numFmtId="0" fontId="32" fillId="14" borderId="34" xfId="30" applyFont="1" applyFill="1" applyBorder="1" applyAlignment="1">
      <alignment horizontal="center" vertical="center" wrapText="1"/>
      <protection/>
    </xf>
    <xf numFmtId="14" fontId="40" fillId="14" borderId="36" xfId="30" applyNumberFormat="1" applyFont="1" applyFill="1" applyBorder="1" applyAlignment="1" applyProtection="1">
      <alignment horizontal="center" vertical="center"/>
      <protection locked="0"/>
    </xf>
    <xf numFmtId="0" fontId="40" fillId="14" borderId="36" xfId="30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/>
    <xf numFmtId="0" fontId="47" fillId="14" borderId="3" xfId="30" applyFont="1" applyFill="1" applyBorder="1" applyAlignment="1">
      <alignment horizontal="center" vertical="center"/>
      <protection/>
    </xf>
    <xf numFmtId="0" fontId="32" fillId="14" borderId="0" xfId="30" applyFont="1" applyFill="1" applyAlignment="1">
      <alignment horizontal="center" vertical="center" wrapText="1"/>
      <protection/>
    </xf>
    <xf numFmtId="0" fontId="40" fillId="14" borderId="48" xfId="30" applyFont="1" applyFill="1" applyBorder="1" applyAlignment="1">
      <alignment horizontal="center" vertical="center"/>
      <protection/>
    </xf>
    <xf numFmtId="0" fontId="48" fillId="14" borderId="39" xfId="29" applyFont="1" applyFill="1" applyBorder="1" applyAlignment="1">
      <alignment vertical="center"/>
      <protection/>
    </xf>
    <xf numFmtId="0" fontId="0" fillId="14" borderId="0" xfId="29" applyFill="1" applyAlignment="1">
      <alignment vertical="center"/>
      <protection/>
    </xf>
    <xf numFmtId="0" fontId="49" fillId="14" borderId="25" xfId="29" applyFont="1" applyFill="1" applyBorder="1" applyAlignment="1" applyProtection="1">
      <alignment horizontal="center" vertical="center"/>
      <protection locked="0"/>
    </xf>
    <xf numFmtId="0" fontId="41" fillId="14" borderId="0" xfId="30" applyFont="1" applyFill="1" applyAlignment="1">
      <alignment horizontal="center" vertical="center" wrapText="1"/>
      <protection/>
    </xf>
    <xf numFmtId="0" fontId="41" fillId="14" borderId="0" xfId="30" applyFont="1" applyFill="1" applyAlignment="1" applyProtection="1">
      <alignment horizontal="center" vertical="center" wrapText="1"/>
      <protection locked="0"/>
    </xf>
    <xf numFmtId="0" fontId="32" fillId="14" borderId="1" xfId="30" applyFont="1" applyFill="1" applyBorder="1" applyAlignment="1">
      <alignment horizontal="left" vertical="center" indent="1"/>
      <protection/>
    </xf>
    <xf numFmtId="0" fontId="40" fillId="14" borderId="23" xfId="30" applyFont="1" applyFill="1" applyBorder="1" applyAlignment="1" applyProtection="1">
      <alignment horizontal="left" vertical="center" indent="1"/>
      <protection locked="0"/>
    </xf>
    <xf numFmtId="0" fontId="40" fillId="14" borderId="3" xfId="30" applyFont="1" applyFill="1" applyBorder="1" applyAlignment="1" applyProtection="1">
      <alignment horizontal="center" vertical="center"/>
      <protection locked="0"/>
    </xf>
    <xf numFmtId="49" fontId="32" fillId="14" borderId="1" xfId="30" applyNumberFormat="1" applyFont="1" applyFill="1" applyBorder="1" applyAlignment="1">
      <alignment horizontal="left" vertical="center" indent="1"/>
      <protection/>
    </xf>
    <xf numFmtId="49" fontId="40" fillId="14" borderId="23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3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3" xfId="30" applyNumberFormat="1" applyFont="1" applyFill="1" applyBorder="1" applyAlignment="1" applyProtection="1">
      <alignment horizontal="center" vertical="center"/>
      <protection locked="0"/>
    </xf>
    <xf numFmtId="49" fontId="40" fillId="14" borderId="31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28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28" xfId="30" applyNumberFormat="1" applyFont="1" applyFill="1" applyBorder="1" applyAlignment="1" applyProtection="1">
      <alignment horizontal="center" vertical="center"/>
      <protection locked="0"/>
    </xf>
    <xf numFmtId="0" fontId="44" fillId="2" borderId="44" xfId="31" applyFont="1" applyBorder="1" applyAlignment="1">
      <alignment/>
    </xf>
    <xf numFmtId="0" fontId="44" fillId="2" borderId="52" xfId="31" applyFont="1" applyBorder="1" applyAlignment="1" applyProtection="1">
      <alignment horizontal="center"/>
      <protection/>
    </xf>
    <xf numFmtId="0" fontId="44" fillId="2" borderId="53" xfId="31" applyFont="1" applyBorder="1" applyAlignment="1">
      <alignment horizontal="center"/>
    </xf>
    <xf numFmtId="0" fontId="44" fillId="2" borderId="34" xfId="31" applyFont="1" applyBorder="1" applyAlignment="1">
      <alignment horizontal="center"/>
    </xf>
    <xf numFmtId="0" fontId="44" fillId="2" borderId="35" xfId="31" applyFont="1" applyBorder="1" applyAlignment="1">
      <alignment horizontal="center"/>
    </xf>
    <xf numFmtId="0" fontId="7" fillId="6" borderId="47" xfId="0" applyFont="1" applyFill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vertical="center"/>
    </xf>
    <xf numFmtId="3" fontId="7" fillId="15" borderId="14" xfId="0" applyNumberFormat="1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vertical="center"/>
    </xf>
    <xf numFmtId="0" fontId="7" fillId="1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49" fontId="0" fillId="0" borderId="3" xfId="0" applyNumberFormat="1" applyFont="1" applyBorder="1" applyAlignment="1">
      <alignment horizontal="center" vertical="center"/>
    </xf>
    <xf numFmtId="0" fontId="9" fillId="15" borderId="51" xfId="0" applyFont="1" applyFill="1" applyBorder="1" applyAlignment="1">
      <alignment vertical="center"/>
    </xf>
    <xf numFmtId="0" fontId="0" fillId="6" borderId="0" xfId="29" applyFill="1">
      <alignment/>
      <protection/>
    </xf>
    <xf numFmtId="0" fontId="0" fillId="3" borderId="0" xfId="29" applyFill="1">
      <alignment/>
      <protection/>
    </xf>
    <xf numFmtId="0" fontId="18" fillId="3" borderId="0" xfId="29" applyFont="1" applyFill="1">
      <alignment/>
      <protection/>
    </xf>
    <xf numFmtId="0" fontId="0" fillId="3" borderId="0" xfId="29" applyFill="1" applyAlignment="1">
      <alignment vertical="top" wrapText="1"/>
      <protection/>
    </xf>
    <xf numFmtId="0" fontId="0" fillId="3" borderId="0" xfId="29" applyFill="1" applyProtection="1">
      <alignment/>
      <protection locked="0"/>
    </xf>
    <xf numFmtId="0" fontId="0" fillId="0" borderId="0" xfId="29">
      <alignment/>
      <protection/>
    </xf>
    <xf numFmtId="0" fontId="55" fillId="5" borderId="0" xfId="0" applyFont="1" applyFill="1"/>
    <xf numFmtId="49" fontId="56" fillId="14" borderId="2" xfId="30" applyNumberFormat="1" applyFont="1" applyFill="1" applyBorder="1" applyAlignment="1">
      <alignment horizontal="left" vertical="center" indent="1"/>
      <protection/>
    </xf>
    <xf numFmtId="0" fontId="12" fillId="6" borderId="0" xfId="29" applyFont="1" applyFill="1" applyAlignment="1">
      <alignment horizontal="center" wrapText="1"/>
      <protection/>
    </xf>
    <xf numFmtId="0" fontId="53" fillId="8" borderId="0" xfId="29" applyFont="1" applyFill="1" applyAlignment="1">
      <alignment horizontal="center" wrapText="1"/>
      <protection/>
    </xf>
    <xf numFmtId="0" fontId="0" fillId="3" borderId="0" xfId="29" applyFill="1" applyAlignment="1">
      <alignment vertical="top" wrapText="1"/>
      <protection/>
    </xf>
    <xf numFmtId="0" fontId="8" fillId="6" borderId="0" xfId="29" applyFont="1" applyFill="1" applyAlignment="1">
      <alignment horizontal="center" wrapText="1"/>
      <protection/>
    </xf>
    <xf numFmtId="0" fontId="12" fillId="6" borderId="0" xfId="29" applyFont="1" applyFill="1" applyAlignment="1">
      <alignment horizontal="left" vertical="center" wrapText="1"/>
      <protection/>
    </xf>
    <xf numFmtId="0" fontId="54" fillId="6" borderId="0" xfId="29" applyFont="1" applyFill="1" applyAlignment="1">
      <alignment horizontal="left" vertical="center" wrapText="1"/>
      <protection/>
    </xf>
    <xf numFmtId="0" fontId="25" fillId="6" borderId="0" xfId="29" applyFont="1" applyFill="1" applyAlignment="1">
      <alignment horizontal="left" wrapText="1" shrinkToFit="1"/>
      <protection/>
    </xf>
    <xf numFmtId="0" fontId="25" fillId="6" borderId="0" xfId="29" applyFont="1" applyFill="1" applyAlignment="1">
      <alignment horizontal="left" vertical="center" wrapText="1"/>
      <protection/>
    </xf>
    <xf numFmtId="0" fontId="25" fillId="6" borderId="0" xfId="29" applyFont="1" applyFill="1" applyAlignment="1">
      <alignment horizontal="left" vertical="center" wrapText="1" shrinkToFit="1"/>
      <protection/>
    </xf>
    <xf numFmtId="0" fontId="45" fillId="6" borderId="0" xfId="29" applyFont="1" applyFill="1" applyAlignment="1">
      <alignment horizontal="left" vertical="center" wrapText="1"/>
      <protection/>
    </xf>
    <xf numFmtId="0" fontId="10" fillId="6" borderId="0" xfId="29" applyFont="1" applyFill="1" applyAlignment="1">
      <alignment horizontal="center" wrapText="1"/>
      <protection/>
    </xf>
    <xf numFmtId="0" fontId="17" fillId="6" borderId="0" xfId="29" applyFont="1" applyFill="1" applyAlignment="1">
      <alignment horizontal="left" wrapText="1"/>
      <protection/>
    </xf>
    <xf numFmtId="0" fontId="21" fillId="3" borderId="0" xfId="29" applyFont="1" applyFill="1" applyAlignment="1">
      <alignment vertical="center"/>
      <protection/>
    </xf>
    <xf numFmtId="0" fontId="16" fillId="6" borderId="0" xfId="29" applyFont="1" applyFill="1" applyAlignment="1">
      <alignment horizontal="center" wrapText="1"/>
      <protection/>
    </xf>
    <xf numFmtId="0" fontId="51" fillId="6" borderId="0" xfId="29" applyFont="1" applyFill="1" applyAlignment="1">
      <alignment horizontal="center"/>
      <protection/>
    </xf>
    <xf numFmtId="0" fontId="12" fillId="6" borderId="0" xfId="29" applyFont="1" applyFill="1" applyAlignment="1">
      <alignment horizontal="center" vertical="center" wrapText="1"/>
      <protection/>
    </xf>
    <xf numFmtId="0" fontId="8" fillId="6" borderId="0" xfId="29" applyFont="1" applyFill="1" applyAlignment="1">
      <alignment horizontal="center"/>
      <protection/>
    </xf>
    <xf numFmtId="0" fontId="25" fillId="0" borderId="0" xfId="29" applyFont="1" applyAlignment="1">
      <alignment horizontal="left" vertical="center" wrapText="1"/>
      <protection/>
    </xf>
    <xf numFmtId="0" fontId="0" fillId="17" borderId="0" xfId="0" applyFont="1" applyFill="1"/>
    <xf numFmtId="0" fontId="0" fillId="0" borderId="0" xfId="0"/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3" fillId="5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0" fontId="10" fillId="6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0" xfId="0" applyBorder="1" applyProtection="1">
      <protection locked="0"/>
    </xf>
    <xf numFmtId="0" fontId="0" fillId="0" borderId="23" xfId="0" applyBorder="1" applyProtection="1">
      <protection locked="0"/>
    </xf>
    <xf numFmtId="0" fontId="7" fillId="6" borderId="60" xfId="0" applyFont="1" applyFill="1" applyBorder="1" applyAlignment="1">
      <alignment vertical="center"/>
    </xf>
    <xf numFmtId="0" fontId="0" fillId="0" borderId="60" xfId="0" applyBorder="1"/>
    <xf numFmtId="49" fontId="7" fillId="1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61" xfId="0" applyNumberFormat="1" applyFont="1" applyFill="1" applyBorder="1" applyAlignment="1">
      <alignment horizontal="center" wrapText="1"/>
    </xf>
    <xf numFmtId="49" fontId="7" fillId="14" borderId="62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49" fontId="6" fillId="14" borderId="64" xfId="0" applyNumberFormat="1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49" fontId="7" fillId="14" borderId="65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49" fontId="7" fillId="14" borderId="6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0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7" fillId="6" borderId="60" xfId="0" applyFont="1" applyFill="1" applyBorder="1" applyAlignment="1">
      <alignment horizontal="left" vertical="center"/>
    </xf>
    <xf numFmtId="0" fontId="0" fillId="0" borderId="60" xfId="0" applyBorder="1" applyAlignment="1">
      <alignment horizontal="left"/>
    </xf>
    <xf numFmtId="0" fontId="7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7" xfId="0" applyBorder="1"/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0" fillId="0" borderId="32" xfId="0" applyBorder="1"/>
    <xf numFmtId="0" fontId="7" fillId="15" borderId="41" xfId="0" applyFont="1" applyFill="1" applyBorder="1" applyAlignment="1">
      <alignment horizontal="left" vertical="center"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0" xfId="0" applyNumberFormat="1" applyFont="1" applyFill="1" applyBorder="1" applyAlignment="1" applyProtection="1">
      <alignment horizontal="left" vertical="center"/>
      <protection locked="0"/>
    </xf>
    <xf numFmtId="49" fontId="4" fillId="14" borderId="69" xfId="0" applyNumberFormat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0" fillId="0" borderId="70" xfId="0" applyBorder="1"/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4" xfId="0" applyNumberFormat="1" applyFont="1" applyFill="1" applyBorder="1" applyAlignment="1">
      <alignment horizontal="center" vertical="center"/>
    </xf>
    <xf numFmtId="49" fontId="5" fillId="14" borderId="61" xfId="0" applyNumberFormat="1" applyFont="1" applyFill="1" applyBorder="1" applyAlignment="1">
      <alignment horizontal="center" vertical="center"/>
    </xf>
    <xf numFmtId="49" fontId="5" fillId="14" borderId="62" xfId="0" applyNumberFormat="1" applyFont="1" applyFill="1" applyBorder="1" applyAlignment="1">
      <alignment horizontal="center" vertical="center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left" wrapText="1"/>
    </xf>
    <xf numFmtId="49" fontId="7" fillId="14" borderId="39" xfId="0" applyNumberFormat="1" applyFont="1" applyFill="1" applyBorder="1" applyAlignment="1">
      <alignment horizontal="left" wrapText="1"/>
    </xf>
    <xf numFmtId="49" fontId="7" fillId="14" borderId="22" xfId="0" applyNumberFormat="1" applyFont="1" applyFill="1" applyBorder="1" applyAlignment="1">
      <alignment horizontal="left"/>
    </xf>
    <xf numFmtId="49" fontId="7" fillId="14" borderId="0" xfId="0" applyNumberFormat="1" applyFont="1" applyFill="1" applyAlignment="1">
      <alignment horizontal="left"/>
    </xf>
    <xf numFmtId="0" fontId="1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0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0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0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9" fillId="0" borderId="0" xfId="0" applyFont="1"/>
    <xf numFmtId="0" fontId="5" fillId="15" borderId="11" xfId="0" applyFont="1" applyFill="1" applyBorder="1" applyAlignment="1">
      <alignment horizontal="center" vertical="center" wrapText="1"/>
    </xf>
    <xf numFmtId="0" fontId="4" fillId="14" borderId="36" xfId="0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>
      <alignment horizontal="center" wrapText="1"/>
    </xf>
    <xf numFmtId="49" fontId="4" fillId="14" borderId="50" xfId="0" applyNumberFormat="1" applyFont="1" applyFill="1" applyBorder="1" applyAlignment="1">
      <alignment horizontal="center" wrapText="1"/>
    </xf>
    <xf numFmtId="49" fontId="7" fillId="14" borderId="22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39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/>
    </xf>
    <xf numFmtId="49" fontId="10" fillId="6" borderId="0" xfId="0" applyNumberFormat="1" applyFont="1" applyFill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Font="1" applyFill="1" applyBorder="1" applyAlignment="1" applyProtection="1">
      <alignment horizontal="center" wrapText="1"/>
      <protection locked="0"/>
    </xf>
    <xf numFmtId="0" fontId="4" fillId="14" borderId="71" xfId="0" applyFont="1" applyFill="1" applyBorder="1" applyAlignment="1" applyProtection="1">
      <alignment horizontal="center" wrapText="1"/>
      <protection locked="0"/>
    </xf>
    <xf numFmtId="1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2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Font="1" applyFill="1" applyBorder="1" applyAlignment="1" applyProtection="1">
      <alignment horizontal="left"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/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24" applyFont="1" applyFill="1" applyBorder="1" applyAlignment="1" applyProtection="1">
      <alignment horizontal="left" vertical="center"/>
      <protection/>
    </xf>
    <xf numFmtId="0" fontId="0" fillId="3" borderId="60" xfId="24" applyFont="1" applyFill="1" applyBorder="1" applyAlignment="1" applyProtection="1">
      <alignment horizontal="left" vertical="center"/>
      <protection/>
    </xf>
    <xf numFmtId="0" fontId="4" fillId="3" borderId="60" xfId="0" applyFont="1" applyFill="1" applyBorder="1" applyAlignment="1">
      <alignment horizontal="left" vertical="center"/>
    </xf>
    <xf numFmtId="0" fontId="0" fillId="5" borderId="60" xfId="0" applyFont="1" applyFill="1" applyBorder="1" applyAlignment="1">
      <alignment horizontal="left" vertical="center"/>
    </xf>
    <xf numFmtId="0" fontId="0" fillId="5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0" fillId="0" borderId="60" xfId="0" applyBorder="1" applyAlignment="1">
      <alignment vertical="center"/>
    </xf>
    <xf numFmtId="0" fontId="7" fillId="15" borderId="67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5" borderId="70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6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60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0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0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70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7" fillId="14" borderId="65" xfId="0" applyFont="1" applyFill="1" applyBorder="1"/>
    <xf numFmtId="0" fontId="0" fillId="0" borderId="63" xfId="0" applyBorder="1"/>
    <xf numFmtId="0" fontId="6" fillId="14" borderId="64" xfId="0" applyFont="1" applyFill="1" applyBorder="1"/>
    <xf numFmtId="0" fontId="0" fillId="0" borderId="61" xfId="0" applyBorder="1"/>
    <xf numFmtId="0" fontId="5" fillId="14" borderId="77" xfId="0" applyFont="1" applyFill="1" applyBorder="1"/>
    <xf numFmtId="0" fontId="0" fillId="0" borderId="62" xfId="0" applyBorder="1"/>
    <xf numFmtId="0" fontId="7" fillId="14" borderId="47" xfId="0" applyFont="1" applyFill="1" applyBorder="1"/>
    <xf numFmtId="0" fontId="0" fillId="0" borderId="69" xfId="0" applyBorder="1"/>
    <xf numFmtId="0" fontId="7" fillId="14" borderId="66" xfId="0" applyFont="1" applyFill="1" applyBorder="1" applyAlignment="1">
      <alignment horizontal="left" vertical="center"/>
    </xf>
    <xf numFmtId="0" fontId="0" fillId="0" borderId="68" xfId="0" applyBorder="1"/>
    <xf numFmtId="49" fontId="7" fillId="14" borderId="22" xfId="0" applyNumberFormat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7" fillId="18" borderId="65" xfId="0" applyFont="1" applyFill="1" applyBorder="1"/>
    <xf numFmtId="0" fontId="7" fillId="14" borderId="61" xfId="0" applyFont="1" applyFill="1" applyBorder="1" applyAlignment="1">
      <alignment horizontal="right"/>
    </xf>
    <xf numFmtId="0" fontId="7" fillId="14" borderId="78" xfId="0" applyFont="1" applyFill="1" applyBorder="1" applyAlignment="1">
      <alignment horizontal="right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6" fillId="6" borderId="0" xfId="0" applyFont="1" applyFill="1"/>
    <xf numFmtId="0" fontId="9" fillId="6" borderId="53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0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3" fontId="0" fillId="14" borderId="28" xfId="0" applyNumberFormat="1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9" fillId="15" borderId="0" xfId="0" applyFont="1" applyFill="1" applyAlignment="1">
      <alignment horizontal="left"/>
    </xf>
    <xf numFmtId="0" fontId="7" fillId="15" borderId="79" xfId="0" applyFont="1" applyFill="1" applyBorder="1" applyAlignment="1">
      <alignment horizontal="center" vertical="center"/>
    </xf>
    <xf numFmtId="0" fontId="7" fillId="15" borderId="80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6" fillId="6" borderId="11" xfId="0" applyFont="1" applyFill="1" applyBorder="1"/>
    <xf numFmtId="0" fontId="0" fillId="0" borderId="11" xfId="0" applyBorder="1"/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1" xfId="0" applyNumberFormat="1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3" fontId="0" fillId="0" borderId="51" xfId="0" applyNumberFormat="1" applyFont="1" applyBorder="1" applyAlignment="1">
      <alignment horizontal="center" vertical="center"/>
    </xf>
    <xf numFmtId="3" fontId="0" fillId="0" borderId="8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73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60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3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1" xfId="0" applyNumberFormat="1" applyFont="1" applyBorder="1" applyAlignment="1" applyProtection="1">
      <alignment horizontal="center" vertical="center"/>
      <protection locked="0"/>
    </xf>
    <xf numFmtId="3" fontId="0" fillId="0" borderId="84" xfId="0" applyNumberFormat="1" applyFont="1" applyBorder="1" applyAlignment="1" applyProtection="1">
      <alignment horizontal="center" vertical="center"/>
      <protection locked="0"/>
    </xf>
    <xf numFmtId="0" fontId="9" fillId="15" borderId="53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0" fontId="9" fillId="15" borderId="3" xfId="0" applyFont="1" applyFill="1" applyBorder="1" applyAlignment="1">
      <alignment horizontal="left" vertical="center" wrapText="1"/>
    </xf>
    <xf numFmtId="0" fontId="9" fillId="15" borderId="31" xfId="0" applyFont="1" applyFill="1" applyBorder="1" applyAlignment="1">
      <alignment horizontal="left" vertical="center" wrapText="1"/>
    </xf>
    <xf numFmtId="0" fontId="9" fillId="15" borderId="28" xfId="0" applyFont="1" applyFill="1" applyBorder="1" applyAlignment="1">
      <alignment horizontal="left" vertical="center" wrapText="1"/>
    </xf>
    <xf numFmtId="0" fontId="7" fillId="6" borderId="61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7" fillId="6" borderId="77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4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/>
    </xf>
    <xf numFmtId="0" fontId="9" fillId="8" borderId="46" xfId="0" applyFont="1" applyFill="1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41" xfId="0" applyFont="1" applyFill="1" applyBorder="1" applyAlignment="1">
      <alignment horizontal="left" vertical="center"/>
    </xf>
    <xf numFmtId="0" fontId="7" fillId="6" borderId="86" xfId="0" applyFont="1" applyFill="1" applyBorder="1" applyAlignment="1">
      <alignment horizontal="left" vertical="center"/>
    </xf>
    <xf numFmtId="4" fontId="0" fillId="15" borderId="34" xfId="0" applyNumberFormat="1" applyFont="1" applyFill="1" applyBorder="1" applyAlignment="1">
      <alignment horizontal="center" vertical="center"/>
    </xf>
    <xf numFmtId="4" fontId="0" fillId="15" borderId="35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75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27" xfId="0" applyNumberFormat="1" applyFont="1" applyFill="1" applyBorder="1" applyAlignment="1">
      <alignment horizontal="center" vertical="center"/>
    </xf>
    <xf numFmtId="49" fontId="4" fillId="6" borderId="75" xfId="0" applyNumberFormat="1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center"/>
    </xf>
    <xf numFmtId="3" fontId="0" fillId="14" borderId="34" xfId="0" applyNumberFormat="1" applyFont="1" applyFill="1" applyBorder="1" applyAlignment="1">
      <alignment horizontal="center" vertical="center"/>
    </xf>
    <xf numFmtId="3" fontId="0" fillId="14" borderId="3" xfId="0" applyNumberFormat="1" applyFont="1" applyFill="1" applyBorder="1" applyAlignment="1">
      <alignment horizontal="center" vertical="center"/>
    </xf>
    <xf numFmtId="0" fontId="7" fillId="15" borderId="75" xfId="0" applyFont="1" applyFill="1" applyBorder="1" applyAlignment="1">
      <alignment horizontal="left" vertical="center"/>
    </xf>
    <xf numFmtId="0" fontId="6" fillId="6" borderId="61" xfId="0" applyFont="1" applyFill="1" applyBorder="1"/>
    <xf numFmtId="4" fontId="0" fillId="14" borderId="13" xfId="0" applyNumberFormat="1" applyFont="1" applyFill="1" applyBorder="1" applyAlignment="1">
      <alignment horizontal="center" vertical="center"/>
    </xf>
    <xf numFmtId="4" fontId="0" fillId="14" borderId="15" xfId="0" applyNumberFormat="1" applyFont="1" applyFill="1" applyBorder="1" applyAlignment="1">
      <alignment horizontal="center" vertical="center"/>
    </xf>
    <xf numFmtId="3" fontId="7" fillId="15" borderId="56" xfId="0" applyNumberFormat="1" applyFont="1" applyFill="1" applyBorder="1" applyAlignment="1">
      <alignment horizontal="left" vertical="center" wrapText="1"/>
    </xf>
    <xf numFmtId="3" fontId="7" fillId="15" borderId="13" xfId="0" applyNumberFormat="1" applyFont="1" applyFill="1" applyBorder="1" applyAlignment="1">
      <alignment horizontal="left" vertical="center" wrapText="1"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13" fillId="5" borderId="0" xfId="24" applyFill="1" applyAlignment="1" applyProtection="1">
      <alignment/>
      <protection/>
    </xf>
    <xf numFmtId="0" fontId="7" fillId="6" borderId="47" xfId="0" applyFont="1" applyFill="1" applyBorder="1" applyAlignment="1">
      <alignment horizontal="left" vertical="center" wrapText="1"/>
    </xf>
    <xf numFmtId="0" fontId="7" fillId="6" borderId="60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7" fillId="15" borderId="53" xfId="0" applyFont="1" applyFill="1" applyBorder="1" applyAlignment="1">
      <alignment horizontal="left" vertical="center" wrapText="1"/>
    </xf>
    <xf numFmtId="0" fontId="7" fillId="15" borderId="34" xfId="0" applyFont="1" applyFill="1" applyBorder="1" applyAlignment="1">
      <alignment horizontal="left" vertical="center" wrapText="1"/>
    </xf>
    <xf numFmtId="3" fontId="0" fillId="0" borderId="69" xfId="0" applyNumberFormat="1" applyFont="1" applyBorder="1" applyAlignment="1">
      <alignment vertical="center"/>
    </xf>
    <xf numFmtId="0" fontId="9" fillId="15" borderId="60" xfId="0" applyFont="1" applyFill="1" applyBorder="1" applyAlignment="1">
      <alignment horizontal="left" vertical="center" wrapText="1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60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3" fontId="0" fillId="0" borderId="87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0" fontId="9" fillId="15" borderId="87" xfId="0" applyFont="1" applyFill="1" applyBorder="1" applyAlignment="1">
      <alignment horizontal="left" vertical="center" wrapText="1"/>
    </xf>
    <xf numFmtId="0" fontId="9" fillId="15" borderId="75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 wrapText="1"/>
    </xf>
    <xf numFmtId="3" fontId="7" fillId="15" borderId="3" xfId="0" applyNumberFormat="1" applyFont="1" applyFill="1" applyBorder="1" applyAlignment="1">
      <alignment horizontal="left" vertical="center" wrapText="1"/>
    </xf>
    <xf numFmtId="3" fontId="0" fillId="0" borderId="85" xfId="0" applyNumberFormat="1" applyFont="1" applyBorder="1" applyAlignment="1" applyProtection="1">
      <alignment vertical="center"/>
      <protection locked="0"/>
    </xf>
    <xf numFmtId="3" fontId="0" fillId="0" borderId="69" xfId="0" applyNumberFormat="1" applyFont="1" applyBorder="1" applyAlignment="1" applyProtection="1">
      <alignment vertical="center"/>
      <protection locked="0"/>
    </xf>
    <xf numFmtId="0" fontId="32" fillId="14" borderId="0" xfId="30" applyFont="1" applyFill="1" applyAlignment="1">
      <alignment horizontal="center"/>
      <protection/>
    </xf>
    <xf numFmtId="0" fontId="42" fillId="18" borderId="0" xfId="30" applyFont="1" applyFill="1" applyAlignment="1">
      <alignment horizontal="justify" vertical="center" wrapText="1"/>
      <protection/>
    </xf>
    <xf numFmtId="0" fontId="42" fillId="14" borderId="0" xfId="30" applyFont="1" applyFill="1" applyAlignment="1">
      <alignment wrapText="1"/>
      <protection/>
    </xf>
    <xf numFmtId="0" fontId="9" fillId="0" borderId="0" xfId="0" applyFont="1" applyAlignment="1">
      <alignment wrapText="1"/>
    </xf>
    <xf numFmtId="0" fontId="32" fillId="14" borderId="32" xfId="30" applyFont="1" applyFill="1" applyBorder="1" applyAlignment="1">
      <alignment horizontal="center" vertical="center"/>
      <protection/>
    </xf>
    <xf numFmtId="0" fontId="0" fillId="0" borderId="32" xfId="0" applyBorder="1" applyAlignment="1">
      <alignment horizontal="center" vertical="center"/>
    </xf>
    <xf numFmtId="0" fontId="42" fillId="14" borderId="0" xfId="30" applyFont="1" applyFill="1" applyAlignment="1">
      <alignment horizontal="left"/>
      <protection/>
    </xf>
    <xf numFmtId="0" fontId="32" fillId="14" borderId="4" xfId="30" applyFont="1" applyFill="1" applyBorder="1" applyAlignment="1">
      <alignment horizontal="center"/>
      <protection/>
    </xf>
    <xf numFmtId="0" fontId="3" fillId="18" borderId="0" xfId="30" applyFont="1" applyFill="1" applyAlignment="1">
      <alignment horizontal="center" vertical="center"/>
      <protection/>
    </xf>
    <xf numFmtId="0" fontId="32" fillId="14" borderId="0" xfId="30" applyFont="1" applyFill="1" applyAlignment="1">
      <alignment horizontal="left" vertical="center"/>
      <protection/>
    </xf>
    <xf numFmtId="0" fontId="42" fillId="14" borderId="67" xfId="30" applyFont="1" applyFill="1" applyBorder="1" applyAlignment="1" applyProtection="1">
      <alignment horizontal="center"/>
      <protection locked="0"/>
    </xf>
    <xf numFmtId="0" fontId="42" fillId="14" borderId="37" xfId="30" applyFont="1" applyFill="1" applyBorder="1" applyAlignment="1" applyProtection="1">
      <alignment horizontal="center"/>
      <protection locked="0"/>
    </xf>
    <xf numFmtId="0" fontId="42" fillId="14" borderId="73" xfId="30" applyFont="1" applyFill="1" applyBorder="1" applyAlignment="1" applyProtection="1">
      <alignment horizontal="center"/>
      <protection locked="0"/>
    </xf>
    <xf numFmtId="0" fontId="42" fillId="14" borderId="48" xfId="30" applyFont="1" applyFill="1" applyBorder="1" applyAlignment="1" applyProtection="1">
      <alignment horizontal="center"/>
      <protection locked="0"/>
    </xf>
    <xf numFmtId="0" fontId="42" fillId="14" borderId="0" xfId="30" applyFont="1" applyFill="1" applyAlignment="1" applyProtection="1">
      <alignment horizontal="center"/>
      <protection locked="0"/>
    </xf>
    <xf numFmtId="0" fontId="42" fillId="14" borderId="70" xfId="30" applyFont="1" applyFill="1" applyBorder="1" applyAlignment="1" applyProtection="1">
      <alignment horizontal="center"/>
      <protection locked="0"/>
    </xf>
    <xf numFmtId="0" fontId="42" fillId="14" borderId="18" xfId="30" applyFont="1" applyFill="1" applyBorder="1" applyAlignment="1" applyProtection="1">
      <alignment horizontal="center"/>
      <protection locked="0"/>
    </xf>
    <xf numFmtId="0" fontId="42" fillId="14" borderId="32" xfId="30" applyFont="1" applyFill="1" applyBorder="1" applyAlignment="1" applyProtection="1">
      <alignment horizontal="center"/>
      <protection locked="0"/>
    </xf>
    <xf numFmtId="0" fontId="42" fillId="14" borderId="74" xfId="30" applyFont="1" applyFill="1" applyBorder="1" applyAlignment="1" applyProtection="1">
      <alignment horizontal="center"/>
      <protection locked="0"/>
    </xf>
    <xf numFmtId="0" fontId="32" fillId="14" borderId="37" xfId="30" applyFont="1" applyFill="1" applyBorder="1" applyAlignment="1">
      <alignment horizontal="center"/>
      <protection/>
    </xf>
    <xf numFmtId="165" fontId="40" fillId="14" borderId="24" xfId="30" applyNumberFormat="1" applyFont="1" applyFill="1" applyBorder="1" applyAlignment="1" applyProtection="1">
      <alignment horizontal="center" vertical="center"/>
      <protection locked="0"/>
    </xf>
    <xf numFmtId="165" fontId="40" fillId="14" borderId="23" xfId="30" applyNumberFormat="1" applyFont="1" applyFill="1" applyBorder="1" applyAlignment="1" applyProtection="1">
      <alignment horizontal="center" vertical="center"/>
      <protection locked="0"/>
    </xf>
    <xf numFmtId="0" fontId="32" fillId="14" borderId="0" xfId="30" applyFont="1" applyFill="1" applyAlignment="1">
      <alignment horizontal="center" vertical="center"/>
      <protection/>
    </xf>
    <xf numFmtId="14" fontId="40" fillId="14" borderId="24" xfId="30" applyNumberFormat="1" applyFont="1" applyFill="1" applyBorder="1" applyAlignment="1" applyProtection="1">
      <alignment horizontal="center" vertical="center"/>
      <protection locked="0"/>
    </xf>
    <xf numFmtId="14" fontId="40" fillId="14" borderId="23" xfId="30" applyNumberFormat="1" applyFont="1" applyFill="1" applyBorder="1" applyAlignment="1" applyProtection="1">
      <alignment horizontal="center" vertical="center"/>
      <protection locked="0"/>
    </xf>
    <xf numFmtId="0" fontId="32" fillId="14" borderId="66" xfId="30" applyFont="1" applyFill="1" applyBorder="1" applyAlignment="1">
      <alignment horizontal="left" vertical="center"/>
      <protection/>
    </xf>
    <xf numFmtId="0" fontId="0" fillId="0" borderId="37" xfId="29" applyBorder="1" applyAlignment="1">
      <alignment vertical="center"/>
      <protection/>
    </xf>
    <xf numFmtId="0" fontId="40" fillId="14" borderId="47" xfId="30" applyFont="1" applyFill="1" applyBorder="1" applyAlignment="1" applyProtection="1">
      <alignment horizontal="left" vertical="center"/>
      <protection locked="0"/>
    </xf>
    <xf numFmtId="0" fontId="40" fillId="14" borderId="60" xfId="30" applyFont="1" applyFill="1" applyBorder="1" applyAlignment="1" applyProtection="1">
      <alignment horizontal="left" vertical="center"/>
      <protection locked="0"/>
    </xf>
    <xf numFmtId="0" fontId="18" fillId="0" borderId="60" xfId="29" applyFont="1" applyBorder="1" applyAlignment="1">
      <alignment vertical="center"/>
      <protection/>
    </xf>
    <xf numFmtId="0" fontId="18" fillId="0" borderId="23" xfId="29" applyFont="1" applyBorder="1" applyAlignment="1">
      <alignment vertical="center"/>
      <protection/>
    </xf>
    <xf numFmtId="49" fontId="40" fillId="14" borderId="40" xfId="30" applyNumberFormat="1" applyFont="1" applyFill="1" applyBorder="1" applyAlignment="1">
      <alignment horizontal="left" vertical="center"/>
      <protection/>
    </xf>
    <xf numFmtId="49" fontId="40" fillId="14" borderId="41" xfId="30" applyNumberFormat="1" applyFont="1" applyFill="1" applyBorder="1" applyAlignment="1">
      <alignment horizontal="left" vertical="center"/>
      <protection/>
    </xf>
    <xf numFmtId="0" fontId="0" fillId="0" borderId="41" xfId="29" applyBorder="1" applyAlignment="1">
      <alignment vertical="center"/>
      <protection/>
    </xf>
    <xf numFmtId="0" fontId="0" fillId="0" borderId="42" xfId="29" applyBorder="1" applyAlignment="1">
      <alignment vertical="center"/>
      <protection/>
    </xf>
    <xf numFmtId="0" fontId="32" fillId="14" borderId="0" xfId="30" applyFont="1" applyFill="1" applyAlignment="1">
      <alignment horizontal="left" vertical="center" wrapText="1"/>
      <protection/>
    </xf>
    <xf numFmtId="0" fontId="0" fillId="0" borderId="0" xfId="29" applyAlignment="1">
      <alignment vertical="center" wrapText="1"/>
      <protection/>
    </xf>
    <xf numFmtId="0" fontId="32" fillId="14" borderId="41" xfId="30" applyFont="1" applyFill="1" applyBorder="1" applyAlignment="1">
      <alignment horizontal="left" vertical="center" wrapText="1"/>
      <protection/>
    </xf>
    <xf numFmtId="0" fontId="0" fillId="0" borderId="41" xfId="29" applyBorder="1" applyAlignment="1">
      <alignment horizontal="left" vertical="center" wrapText="1"/>
      <protection/>
    </xf>
    <xf numFmtId="0" fontId="41" fillId="14" borderId="0" xfId="30" applyFont="1" applyFill="1" applyAlignment="1">
      <alignment horizontal="left" vertical="center"/>
      <protection/>
    </xf>
    <xf numFmtId="49" fontId="40" fillId="14" borderId="24" xfId="30" applyNumberFormat="1" applyFont="1" applyFill="1" applyBorder="1" applyAlignment="1" applyProtection="1">
      <alignment horizontal="center" vertical="center"/>
      <protection locked="0"/>
    </xf>
    <xf numFmtId="49" fontId="40" fillId="14" borderId="23" xfId="30" applyNumberFormat="1" applyFont="1" applyFill="1" applyBorder="1" applyAlignment="1" applyProtection="1">
      <alignment horizontal="center" vertical="center"/>
      <protection locked="0"/>
    </xf>
    <xf numFmtId="0" fontId="41" fillId="14" borderId="0" xfId="30" applyFont="1" applyFill="1" applyAlignment="1">
      <alignment vertical="center"/>
      <protection/>
    </xf>
    <xf numFmtId="0" fontId="18" fillId="0" borderId="60" xfId="29" applyFont="1" applyBorder="1" applyAlignment="1" applyProtection="1">
      <alignment vertical="center"/>
      <protection locked="0"/>
    </xf>
    <xf numFmtId="0" fontId="18" fillId="0" borderId="69" xfId="29" applyFont="1" applyBorder="1" applyAlignment="1" applyProtection="1">
      <alignment vertical="center"/>
      <protection locked="0"/>
    </xf>
    <xf numFmtId="0" fontId="0" fillId="0" borderId="0" xfId="29" applyAlignment="1">
      <alignment horizontal="left" vertical="center" wrapText="1"/>
      <protection/>
    </xf>
    <xf numFmtId="0" fontId="32" fillId="14" borderId="64" xfId="30" applyFont="1" applyFill="1" applyBorder="1" applyAlignment="1">
      <alignment horizontal="left" vertical="center"/>
      <protection/>
    </xf>
    <xf numFmtId="0" fontId="32" fillId="14" borderId="61" xfId="30" applyFont="1" applyFill="1" applyBorder="1" applyAlignment="1">
      <alignment horizontal="left" vertical="center"/>
      <protection/>
    </xf>
    <xf numFmtId="0" fontId="0" fillId="0" borderId="61" xfId="29" applyBorder="1" applyAlignment="1">
      <alignment vertical="center"/>
      <protection/>
    </xf>
    <xf numFmtId="2" fontId="32" fillId="14" borderId="87" xfId="30" applyNumberFormat="1" applyFont="1" applyFill="1" applyBorder="1" applyAlignment="1">
      <alignment horizontal="left" vertical="center"/>
      <protection/>
    </xf>
    <xf numFmtId="2" fontId="32" fillId="14" borderId="85" xfId="30" applyNumberFormat="1" applyFont="1" applyFill="1" applyBorder="1" applyAlignment="1">
      <alignment horizontal="left" vertical="center"/>
      <protection/>
    </xf>
    <xf numFmtId="0" fontId="40" fillId="14" borderId="47" xfId="30" applyFont="1" applyFill="1" applyBorder="1" applyAlignment="1">
      <alignment horizontal="left" vertical="center"/>
      <protection/>
    </xf>
    <xf numFmtId="0" fontId="40" fillId="14" borderId="60" xfId="30" applyFont="1" applyFill="1" applyBorder="1" applyAlignment="1">
      <alignment horizontal="left" vertical="center"/>
      <protection/>
    </xf>
    <xf numFmtId="2" fontId="40" fillId="14" borderId="24" xfId="30" applyNumberFormat="1" applyFont="1" applyFill="1" applyBorder="1" applyAlignment="1">
      <alignment horizontal="left" vertical="center"/>
      <protection/>
    </xf>
    <xf numFmtId="0" fontId="0" fillId="0" borderId="69" xfId="29" applyBorder="1" applyAlignment="1">
      <alignment horizontal="left" vertical="center"/>
      <protection/>
    </xf>
    <xf numFmtId="0" fontId="32" fillId="14" borderId="37" xfId="30" applyFont="1" applyFill="1" applyBorder="1" applyAlignment="1">
      <alignment horizontal="left" vertical="center"/>
      <protection/>
    </xf>
    <xf numFmtId="0" fontId="0" fillId="0" borderId="0" xfId="29" applyAlignment="1">
      <alignment vertical="center"/>
      <protection/>
    </xf>
    <xf numFmtId="0" fontId="0" fillId="0" borderId="39" xfId="29" applyBorder="1" applyAlignment="1">
      <alignment vertical="center"/>
      <protection/>
    </xf>
    <xf numFmtId="0" fontId="40" fillId="14" borderId="23" xfId="30" applyFont="1" applyFill="1" applyBorder="1" applyAlignment="1" applyProtection="1">
      <alignment horizontal="left" vertical="center"/>
      <protection locked="0"/>
    </xf>
    <xf numFmtId="0" fontId="40" fillId="14" borderId="24" xfId="30" applyFont="1" applyFill="1" applyBorder="1" applyAlignment="1" applyProtection="1">
      <alignment horizontal="left" vertical="center"/>
      <protection locked="0"/>
    </xf>
    <xf numFmtId="0" fontId="40" fillId="14" borderId="22" xfId="30" applyFont="1" applyFill="1" applyBorder="1" applyAlignment="1">
      <alignment horizontal="center" vertical="center"/>
      <protection/>
    </xf>
    <xf numFmtId="0" fontId="40" fillId="14" borderId="0" xfId="30" applyFont="1" applyFill="1" applyAlignment="1">
      <alignment horizontal="center" vertical="center"/>
      <protection/>
    </xf>
    <xf numFmtId="0" fontId="32" fillId="14" borderId="45" xfId="30" applyFont="1" applyFill="1" applyBorder="1" applyAlignment="1">
      <alignment horizontal="left" vertical="center"/>
      <protection/>
    </xf>
    <xf numFmtId="0" fontId="32" fillId="14" borderId="75" xfId="30" applyFont="1" applyFill="1" applyBorder="1" applyAlignment="1">
      <alignment horizontal="left" vertical="center"/>
      <protection/>
    </xf>
    <xf numFmtId="0" fontId="0" fillId="0" borderId="75" xfId="29" applyBorder="1" applyAlignment="1">
      <alignment vertical="center"/>
      <protection/>
    </xf>
    <xf numFmtId="0" fontId="0" fillId="0" borderId="76" xfId="29" applyBorder="1" applyAlignment="1">
      <alignment vertical="center"/>
      <protection/>
    </xf>
    <xf numFmtId="0" fontId="38" fillId="14" borderId="0" xfId="30" applyFont="1" applyFill="1" applyAlignment="1">
      <alignment horizontal="center" vertical="center"/>
      <protection/>
    </xf>
    <xf numFmtId="0" fontId="39" fillId="14" borderId="0" xfId="30" applyFont="1" applyFill="1" applyAlignment="1">
      <alignment horizontal="center" vertical="center"/>
      <protection/>
    </xf>
    <xf numFmtId="0" fontId="32" fillId="14" borderId="0" xfId="30" applyFont="1" applyFill="1" applyAlignment="1">
      <alignment horizontal="left"/>
      <protection/>
    </xf>
    <xf numFmtId="0" fontId="0" fillId="0" borderId="62" xfId="0" applyBorder="1" applyAlignment="1">
      <alignment vertical="center"/>
    </xf>
    <xf numFmtId="49" fontId="41" fillId="14" borderId="47" xfId="30" applyNumberFormat="1" applyFont="1" applyFill="1" applyBorder="1" applyAlignment="1" applyProtection="1">
      <alignment horizontal="left" vertical="center"/>
      <protection locked="0"/>
    </xf>
    <xf numFmtId="49" fontId="41" fillId="14" borderId="60" xfId="30" applyNumberFormat="1" applyFont="1" applyFill="1" applyBorder="1" applyAlignment="1" applyProtection="1">
      <alignment horizontal="left" vertical="center"/>
      <protection locked="0"/>
    </xf>
    <xf numFmtId="49" fontId="41" fillId="14" borderId="69" xfId="30" applyNumberFormat="1" applyFont="1" applyFill="1" applyBorder="1" applyAlignment="1" applyProtection="1">
      <alignment horizontal="left" vertical="center"/>
      <protection locked="0"/>
    </xf>
    <xf numFmtId="0" fontId="32" fillId="14" borderId="22" xfId="30" applyFont="1" applyFill="1" applyBorder="1" applyAlignment="1">
      <alignment horizontal="left" vertical="center"/>
      <protection/>
    </xf>
    <xf numFmtId="0" fontId="32" fillId="14" borderId="39" xfId="30" applyFont="1" applyFill="1" applyBorder="1" applyAlignment="1">
      <alignment horizontal="left" vertical="center"/>
      <protection/>
    </xf>
    <xf numFmtId="49" fontId="40" fillId="14" borderId="47" xfId="30" applyNumberFormat="1" applyFont="1" applyFill="1" applyBorder="1" applyAlignment="1" applyProtection="1">
      <alignment horizontal="left" vertical="center"/>
      <protection locked="0"/>
    </xf>
    <xf numFmtId="49" fontId="40" fillId="14" borderId="60" xfId="30" applyNumberFormat="1" applyFont="1" applyFill="1" applyBorder="1" applyAlignment="1" applyProtection="1">
      <alignment horizontal="left" vertical="center"/>
      <protection locked="0"/>
    </xf>
    <xf numFmtId="49" fontId="40" fillId="14" borderId="69" xfId="30" applyNumberFormat="1" applyFont="1" applyFill="1" applyBorder="1" applyAlignment="1" applyProtection="1">
      <alignment horizontal="left" vertical="center"/>
      <protection locked="0"/>
    </xf>
    <xf numFmtId="0" fontId="41" fillId="14" borderId="0" xfId="30" applyFont="1" applyFill="1" applyAlignment="1">
      <alignment horizontal="center" vertical="center"/>
      <protection/>
    </xf>
    <xf numFmtId="0" fontId="40" fillId="14" borderId="0" xfId="30" applyFont="1" applyFill="1" applyAlignment="1" applyProtection="1">
      <alignment horizontal="center" vertical="center"/>
      <protection locked="0"/>
    </xf>
    <xf numFmtId="0" fontId="40" fillId="14" borderId="36" xfId="30" applyFont="1" applyFill="1" applyBorder="1" applyAlignment="1" applyProtection="1">
      <alignment horizontal="center" vertical="center"/>
      <protection locked="0"/>
    </xf>
    <xf numFmtId="0" fontId="37" fillId="14" borderId="0" xfId="30" applyFill="1" applyAlignment="1">
      <alignment horizontal="center" vertical="center"/>
      <protection/>
    </xf>
    <xf numFmtId="0" fontId="37" fillId="14" borderId="0" xfId="30" applyFill="1" applyAlignment="1">
      <alignment horizontal="center"/>
      <protection/>
    </xf>
    <xf numFmtId="0" fontId="0" fillId="3" borderId="0" xfId="29" applyFill="1" applyProtection="1">
      <alignment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6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/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17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202.0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451.0</v>
      </c>
      <c r="D3" s="75">
        <f>IF(ISNUMBER(SEARCH(ZAKL_DATA!$B$14,E3)),MAX($D$2:D2)+1,0)</f>
        <v>1.0</v>
      </c>
      <c r="E3" s="76" t="s">
        <v>438</v>
      </c>
      <c r="F3" s="77">
        <v>2001.0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1.0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0.0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0.0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0.0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452.0</v>
      </c>
      <c r="D4" s="75">
        <f>IF(ISNUMBER(SEARCH(ZAKL_DATA!$B$14,E4)),MAX($D$2:D3)+1,0)</f>
        <v>2.0</v>
      </c>
      <c r="E4" s="88" t="s">
        <v>443</v>
      </c>
      <c r="F4" s="89">
        <v>2002.0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2.0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0.0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0.0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0.0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453.0</v>
      </c>
      <c r="D5" s="75">
        <f>IF(ISNUMBER(SEARCH(ZAKL_DATA!$B$14,E5)),MAX($D$2:D4)+1,0)</f>
        <v>3.0</v>
      </c>
      <c r="E5" s="88" t="s">
        <v>449</v>
      </c>
      <c r="F5" s="89">
        <v>2003.0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3.0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0.0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0.0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0.0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454.0</v>
      </c>
      <c r="D6" s="75">
        <f>IF(ISNUMBER(SEARCH(ZAKL_DATA!$B$14,E6)),MAX($D$2:D5)+1,0)</f>
        <v>4.0</v>
      </c>
      <c r="E6" s="88" t="s">
        <v>455</v>
      </c>
      <c r="F6" s="89">
        <v>2004.0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4.0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0.0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0.0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0.0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455.0</v>
      </c>
      <c r="D7" s="75">
        <f>IF(ISNUMBER(SEARCH(ZAKL_DATA!$B$14,E7)),MAX($D$2:D6)+1,0)</f>
        <v>5.0</v>
      </c>
      <c r="E7" s="88" t="s">
        <v>461</v>
      </c>
      <c r="F7" s="89">
        <v>2005.0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5.0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0.0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0.0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0.0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456.0</v>
      </c>
      <c r="D8" s="75">
        <f>IF(ISNUMBER(SEARCH(ZAKL_DATA!$B$14,E8)),MAX($D$2:D7)+1,0)</f>
        <v>6.0</v>
      </c>
      <c r="E8" s="88" t="s">
        <v>467</v>
      </c>
      <c r="F8" s="89">
        <v>2006.0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6.0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0.0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0.0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0.0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457.0</v>
      </c>
      <c r="D9" s="75">
        <f>IF(ISNUMBER(SEARCH(ZAKL_DATA!$B$14,E9)),MAX($D$2:D8)+1,0)</f>
        <v>7.0</v>
      </c>
      <c r="E9" s="88" t="s">
        <v>473</v>
      </c>
      <c r="F9" s="89">
        <v>2007.0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7.0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0.0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0.0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0.0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458.0</v>
      </c>
      <c r="D10" s="75">
        <f>IF(ISNUMBER(SEARCH(ZAKL_DATA!$B$14,E10)),MAX($D$2:D9)+1,0)</f>
        <v>8.0</v>
      </c>
      <c r="E10" s="88" t="s">
        <v>479</v>
      </c>
      <c r="F10" s="89">
        <v>2008.0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8.0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0.0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0.0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0.0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459.0</v>
      </c>
      <c r="D11" s="75">
        <f>IF(ISNUMBER(SEARCH(ZAKL_DATA!$B$14,E11)),MAX($D$2:D10)+1,0)</f>
        <v>9.0</v>
      </c>
      <c r="E11" s="88" t="s">
        <v>485</v>
      </c>
      <c r="F11" s="89">
        <v>2009.0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9.0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0.0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0.0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0.0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460.0</v>
      </c>
      <c r="D12" s="75">
        <f>IF(ISNUMBER(SEARCH(ZAKL_DATA!$B$14,E12)),MAX($D$2:D11)+1,0)</f>
        <v>10.0</v>
      </c>
      <c r="E12" s="88" t="s">
        <v>491</v>
      </c>
      <c r="F12" s="89">
        <v>2010.0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10.0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0.0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0.0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0.0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461.0</v>
      </c>
      <c r="D13" s="75">
        <f>IF(ISNUMBER(SEARCH(ZAKL_DATA!$B$14,E13)),MAX($D$2:D12)+1,0)</f>
        <v>11.0</v>
      </c>
      <c r="E13" s="88" t="s">
        <v>497</v>
      </c>
      <c r="F13" s="89">
        <v>2011.0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11.0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0.0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0.0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0.0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462.0</v>
      </c>
      <c r="D14" s="75">
        <f>IF(ISNUMBER(SEARCH(ZAKL_DATA!$B$14,E14)),MAX($D$2:D13)+1,0)</f>
        <v>12.0</v>
      </c>
      <c r="E14" s="88" t="s">
        <v>503</v>
      </c>
      <c r="F14" s="89">
        <v>2012.0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12.0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0.0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0.0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0.0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463.0</v>
      </c>
      <c r="D15" s="75">
        <f>IF(ISNUMBER(SEARCH(ZAKL_DATA!$B$14,E15)),MAX($D$2:D14)+1,0)</f>
        <v>13.0</v>
      </c>
      <c r="E15" s="88" t="s">
        <v>509</v>
      </c>
      <c r="F15" s="89">
        <v>2101.0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13.0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0.0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0.0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0.0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464.0</v>
      </c>
      <c r="D16" s="75">
        <f>IF(ISNUMBER(SEARCH(ZAKL_DATA!$B$14,E16)),MAX($D$2:D15)+1,0)</f>
        <v>14.0</v>
      </c>
      <c r="E16" s="88" t="s">
        <v>515</v>
      </c>
      <c r="F16" s="89">
        <v>2102.0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14.0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0.0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0.0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0.0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13.0</v>
      </c>
      <c r="D17" s="75">
        <f>IF(ISNUMBER(SEARCH(ZAKL_DATA!$B$14,E17)),MAX($D$2:D16)+1,0)</f>
        <v>15.0</v>
      </c>
      <c r="E17" s="88" t="s">
        <v>521</v>
      </c>
      <c r="F17" s="89">
        <v>2103.0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15.0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0.0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0.0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0.0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16.0</v>
      </c>
      <c r="E18" s="88" t="s">
        <v>526</v>
      </c>
      <c r="F18" s="89">
        <v>2104.0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16.0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0.0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0.0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0.0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17.0</v>
      </c>
      <c r="E19" s="88" t="s">
        <v>531</v>
      </c>
      <c r="F19" s="89">
        <v>2105.0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17.0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0.0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0.0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0.0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18.0</v>
      </c>
      <c r="E20" s="88" t="s">
        <v>536</v>
      </c>
      <c r="F20" s="89">
        <v>2106.0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18.0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0.0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0.0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0.0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19.0</v>
      </c>
      <c r="E21" s="88" t="s">
        <v>541</v>
      </c>
      <c r="F21" s="89">
        <v>2107.0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19.0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0.0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0.0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0.0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20.0</v>
      </c>
      <c r="E22" s="88" t="s">
        <v>546</v>
      </c>
      <c r="F22" s="89">
        <v>2108.0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20.0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0.0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0.0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0.0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21.0</v>
      </c>
      <c r="E23" s="88" t="s">
        <v>551</v>
      </c>
      <c r="F23" s="89">
        <v>2109.0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21.0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0.0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0.0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0.0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22.0</v>
      </c>
      <c r="E24" s="88" t="s">
        <v>556</v>
      </c>
      <c r="F24" s="89">
        <v>2110.0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22.0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0.0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0.0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0.0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23.0</v>
      </c>
      <c r="E25" s="88" t="s">
        <v>561</v>
      </c>
      <c r="F25" s="89">
        <v>2111.0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23.0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0.0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0.0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0.0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24.0</v>
      </c>
      <c r="E26" s="88" t="s">
        <v>566</v>
      </c>
      <c r="F26" s="89">
        <v>2112.0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24.0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0.0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0.0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0.0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25.0</v>
      </c>
      <c r="E27" s="88" t="s">
        <v>571</v>
      </c>
      <c r="F27" s="89">
        <v>2113.0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25.0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0.0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0.0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0.0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26.0</v>
      </c>
      <c r="E28" s="88" t="s">
        <v>576</v>
      </c>
      <c r="F28" s="89">
        <v>2114.0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26.0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0.0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0.0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0.0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27.0</v>
      </c>
      <c r="E29" s="88" t="s">
        <v>581</v>
      </c>
      <c r="F29" s="89">
        <v>2115.0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27.0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0.0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0.0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0.0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28.0</v>
      </c>
      <c r="E30" s="88" t="s">
        <v>586</v>
      </c>
      <c r="F30" s="89">
        <v>2116.0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28.0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0.0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0.0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0.0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29.0</v>
      </c>
      <c r="E31" s="88" t="s">
        <v>591</v>
      </c>
      <c r="F31" s="89">
        <v>2117.0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29.0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0.0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0.0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0.0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30.0</v>
      </c>
      <c r="E32" s="88" t="s">
        <v>596</v>
      </c>
      <c r="F32" s="89">
        <v>2118.0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30.0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0.0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0.0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0.0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31.0</v>
      </c>
      <c r="E33" s="88" t="s">
        <v>601</v>
      </c>
      <c r="F33" s="89">
        <v>2119.0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31.0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0.0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0.0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0.0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32.0</v>
      </c>
      <c r="E34" s="88" t="s">
        <v>606</v>
      </c>
      <c r="F34" s="89">
        <v>2120.0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32.0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0.0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0.0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0.0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33.0</v>
      </c>
      <c r="E35" s="88" t="s">
        <v>611</v>
      </c>
      <c r="F35" s="89">
        <v>2121.0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33.0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0.0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0.0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0.0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34.0</v>
      </c>
      <c r="E36" s="88" t="s">
        <v>616</v>
      </c>
      <c r="F36" s="89">
        <v>2122.0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34.0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0.0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0.0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0.0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35.0</v>
      </c>
      <c r="E37" s="88" t="s">
        <v>621</v>
      </c>
      <c r="F37" s="89">
        <v>2123.0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35.0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0.0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0.0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0.0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36.0</v>
      </c>
      <c r="E38" s="88" t="s">
        <v>626</v>
      </c>
      <c r="F38" s="89">
        <v>2124.0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36.0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0.0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0.0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0.0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37.0</v>
      </c>
      <c r="E39" s="88" t="s">
        <v>631</v>
      </c>
      <c r="F39" s="89">
        <v>2125.0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37.0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0.0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0.0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0.0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38.0</v>
      </c>
      <c r="E40" s="88" t="s">
        <v>636</v>
      </c>
      <c r="F40" s="89">
        <v>2126.0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38.0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0.0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0.0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0.0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39.0</v>
      </c>
      <c r="E41" s="88" t="s">
        <v>641</v>
      </c>
      <c r="F41" s="89">
        <v>2201.0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39.0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0.0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0.0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0.0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40.0</v>
      </c>
      <c r="E42" s="88" t="s">
        <v>646</v>
      </c>
      <c r="F42" s="89">
        <v>2202.0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40.0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0.0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0.0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0.0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41.0</v>
      </c>
      <c r="E43" s="88" t="s">
        <v>651</v>
      </c>
      <c r="F43" s="89">
        <v>2203.0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41.0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0.0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0.0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0.0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42.0</v>
      </c>
      <c r="E44" s="88" t="s">
        <v>656</v>
      </c>
      <c r="F44" s="89">
        <v>2204.0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42.0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0.0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0.0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0.0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43.0</v>
      </c>
      <c r="E45" s="88" t="s">
        <v>661</v>
      </c>
      <c r="F45" s="89">
        <v>2205.0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43.0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0.0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0.0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0.0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44.0</v>
      </c>
      <c r="E46" s="88" t="s">
        <v>666</v>
      </c>
      <c r="F46" s="89">
        <v>2206.0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44.0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0.0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0.0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0.0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45.0</v>
      </c>
      <c r="E47" s="88" t="s">
        <v>670</v>
      </c>
      <c r="F47" s="89">
        <v>2207.0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45.0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0.0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0.0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0.0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46.0</v>
      </c>
      <c r="E48" s="88" t="s">
        <v>675</v>
      </c>
      <c r="F48" s="89">
        <v>2208.0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46.0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0.0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0.0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0.0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47.0</v>
      </c>
      <c r="E49" s="88" t="s">
        <v>680</v>
      </c>
      <c r="F49" s="89">
        <v>2209.0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47.0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0.0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0.0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0.0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48.0</v>
      </c>
      <c r="E50" s="88" t="s">
        <v>685</v>
      </c>
      <c r="F50" s="89">
        <v>2210.0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48.0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0.0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0.0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0.0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49.0</v>
      </c>
      <c r="E51" s="88" t="s">
        <v>690</v>
      </c>
      <c r="F51" s="89">
        <v>2211.0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49.0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0.0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0.0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0.0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50.0</v>
      </c>
      <c r="E52" s="88" t="s">
        <v>695</v>
      </c>
      <c r="F52" s="89">
        <v>2212.0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50.0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0.0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0.0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0.0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51.0</v>
      </c>
      <c r="E53" s="88" t="s">
        <v>700</v>
      </c>
      <c r="F53" s="89">
        <v>2213.0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51.0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0.0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0.0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0.0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52.0</v>
      </c>
      <c r="E54" s="88" t="s">
        <v>705</v>
      </c>
      <c r="F54" s="89">
        <v>2214.0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52.0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0.0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0.0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0.0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53.0</v>
      </c>
      <c r="E55" s="88" t="s">
        <v>710</v>
      </c>
      <c r="F55" s="89">
        <v>2215.0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53.0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0.0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0.0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0.0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54.0</v>
      </c>
      <c r="E56" s="88" t="s">
        <v>715</v>
      </c>
      <c r="F56" s="89">
        <v>2216.0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54.0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0.0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0.0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0.0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55.0</v>
      </c>
      <c r="E57" s="88" t="s">
        <v>720</v>
      </c>
      <c r="F57" s="89">
        <v>2217.0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55.0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0.0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0.0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0.0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56.0</v>
      </c>
      <c r="E58" s="88" t="s">
        <v>725</v>
      </c>
      <c r="F58" s="89">
        <v>2301.0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56.0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0.0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0.0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0.0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57.0</v>
      </c>
      <c r="E59" s="88" t="s">
        <v>730</v>
      </c>
      <c r="F59" s="89">
        <v>2302.0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57.0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0.0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0.0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0.0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58.0</v>
      </c>
      <c r="E60" s="88" t="s">
        <v>735</v>
      </c>
      <c r="F60" s="89">
        <v>2303.0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58.0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0.0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0.0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0.0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59.0</v>
      </c>
      <c r="E61" s="88" t="s">
        <v>740</v>
      </c>
      <c r="F61" s="89">
        <v>2304.0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59.0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0.0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0.0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0.0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60.0</v>
      </c>
      <c r="E62" s="88" t="s">
        <v>745</v>
      </c>
      <c r="F62" s="89">
        <v>2305.0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60.0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0.0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0.0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0.0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61.0</v>
      </c>
      <c r="E63" s="88" t="s">
        <v>750</v>
      </c>
      <c r="F63" s="89">
        <v>2306.0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61.0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0.0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0.0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0.0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62.0</v>
      </c>
      <c r="E64" s="88" t="s">
        <v>755</v>
      </c>
      <c r="F64" s="89">
        <v>2307.0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62.0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0.0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0.0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0.0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63.0</v>
      </c>
      <c r="E65" s="88" t="s">
        <v>760</v>
      </c>
      <c r="F65" s="89">
        <v>2308.0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63.0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0.0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0.0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0.0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64.0</v>
      </c>
      <c r="E66" s="88" t="s">
        <v>764</v>
      </c>
      <c r="F66" s="89">
        <v>2309.0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64.0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0.0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0.0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0.0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65.0</v>
      </c>
      <c r="E67" s="88" t="s">
        <v>769</v>
      </c>
      <c r="F67" s="89">
        <v>2310.0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65.0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0.0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0.0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0.0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66.0</v>
      </c>
      <c r="E68" s="88" t="s">
        <v>774</v>
      </c>
      <c r="F68" s="89">
        <v>2311.0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66.0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0.0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0.0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0.0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67.0</v>
      </c>
      <c r="E69" s="88" t="s">
        <v>779</v>
      </c>
      <c r="F69" s="89">
        <v>2312.0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67.0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0.0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0.0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0.0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68.0</v>
      </c>
      <c r="E70" s="88" t="s">
        <v>784</v>
      </c>
      <c r="F70" s="89">
        <v>2313.0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68.0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0.0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0.0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0.0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69.0</v>
      </c>
      <c r="E71" s="88" t="s">
        <v>789</v>
      </c>
      <c r="F71" s="89">
        <v>2314.0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69.0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0.0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0.0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0.0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70.0</v>
      </c>
      <c r="E72" s="88" t="s">
        <v>794</v>
      </c>
      <c r="F72" s="89">
        <v>2315.0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70.0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0.0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0.0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0.0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71.0</v>
      </c>
      <c r="E73" s="88" t="s">
        <v>799</v>
      </c>
      <c r="F73" s="89">
        <v>2401.0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71.0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0.0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0.0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0.0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72.0</v>
      </c>
      <c r="E74" s="88" t="s">
        <v>804</v>
      </c>
      <c r="F74" s="89">
        <v>2402.0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72.0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0.0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0.0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0.0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73.0</v>
      </c>
      <c r="E75" s="88" t="s">
        <v>809</v>
      </c>
      <c r="F75" s="89">
        <v>2403.0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73.0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0.0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0.0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0.0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74.0</v>
      </c>
      <c r="E76" s="88" t="s">
        <v>814</v>
      </c>
      <c r="F76" s="89">
        <v>2404.0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74.0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0.0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0.0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0.0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75.0</v>
      </c>
      <c r="E77" s="88" t="s">
        <v>819</v>
      </c>
      <c r="F77" s="89">
        <v>2405.0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75.0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0.0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0.0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0.0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76.0</v>
      </c>
      <c r="E78" s="88" t="s">
        <v>824</v>
      </c>
      <c r="F78" s="89">
        <v>2406.0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76.0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0.0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0.0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0.0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77.0</v>
      </c>
      <c r="E79" s="88" t="s">
        <v>829</v>
      </c>
      <c r="F79" s="89">
        <v>2407.0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77.0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0.0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0.0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0.0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78.0</v>
      </c>
      <c r="E80" s="88" t="s">
        <v>834</v>
      </c>
      <c r="F80" s="89">
        <v>2501.0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78.0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0.0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0.0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0.0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79.0</v>
      </c>
      <c r="E81" s="88" t="s">
        <v>839</v>
      </c>
      <c r="F81" s="89">
        <v>2502.0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79.0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0.0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0.0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0.0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80.0</v>
      </c>
      <c r="E82" s="88" t="s">
        <v>844</v>
      </c>
      <c r="F82" s="89">
        <v>2503.0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80.0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0.0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0.0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0.0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81.0</v>
      </c>
      <c r="E83" s="88" t="s">
        <v>849</v>
      </c>
      <c r="F83" s="89">
        <v>2504.0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81.0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0.0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0.0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0.0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82.0</v>
      </c>
      <c r="E84" s="88" t="s">
        <v>854</v>
      </c>
      <c r="F84" s="89">
        <v>2505.0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82.0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0.0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0.0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0.0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83.0</v>
      </c>
      <c r="E85" s="88" t="s">
        <v>859</v>
      </c>
      <c r="F85" s="89">
        <v>2506.0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83.0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0.0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0.0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0.0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84.0</v>
      </c>
      <c r="E86" s="88" t="s">
        <v>864</v>
      </c>
      <c r="F86" s="89">
        <v>2507.0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84.0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0.0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0.0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0.0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85.0</v>
      </c>
      <c r="E87" s="88" t="s">
        <v>869</v>
      </c>
      <c r="F87" s="89">
        <v>2508.0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85.0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0.0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0.0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0.0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86.0</v>
      </c>
      <c r="E88" s="88" t="s">
        <v>874</v>
      </c>
      <c r="F88" s="89">
        <v>2509.0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86.0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0.0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0.0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0.0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87.0</v>
      </c>
      <c r="E89" s="88" t="s">
        <v>879</v>
      </c>
      <c r="F89" s="89">
        <v>2510.0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87.0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0.0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0.0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0.0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88.0</v>
      </c>
      <c r="E90" s="88" t="s">
        <v>884</v>
      </c>
      <c r="F90" s="89">
        <v>2511.0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88.0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0.0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0.0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0.0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89.0</v>
      </c>
      <c r="E91" s="88" t="s">
        <v>889</v>
      </c>
      <c r="F91" s="89">
        <v>2512.0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89.0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0.0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0.0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0.0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90.0</v>
      </c>
      <c r="E92" s="88" t="s">
        <v>894</v>
      </c>
      <c r="F92" s="89">
        <v>2513.0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90.0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0.0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0.0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0.0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91.0</v>
      </c>
      <c r="E93" s="88" t="s">
        <v>899</v>
      </c>
      <c r="F93" s="89">
        <v>2514.0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91.0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0.0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0.0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0.0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92.0</v>
      </c>
      <c r="E94" s="88" t="s">
        <v>904</v>
      </c>
      <c r="F94" s="89">
        <v>2515.0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92.0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0.0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0.0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0.0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93.0</v>
      </c>
      <c r="E95" s="88" t="s">
        <v>909</v>
      </c>
      <c r="F95" s="89">
        <v>2601.0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93.0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0.0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0.0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0.0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94.0</v>
      </c>
      <c r="E96" s="88" t="s">
        <v>914</v>
      </c>
      <c r="F96" s="89">
        <v>2602.0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94.0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0.0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0.0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0.0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95.0</v>
      </c>
      <c r="E97" s="88" t="s">
        <v>919</v>
      </c>
      <c r="F97" s="89">
        <v>2603.0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95.0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0.0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0.0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0.0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96.0</v>
      </c>
      <c r="E98" s="88" t="s">
        <v>924</v>
      </c>
      <c r="F98" s="89">
        <v>2604.0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96.0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0.0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0.0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0.0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97.0</v>
      </c>
      <c r="E99" s="88" t="s">
        <v>929</v>
      </c>
      <c r="F99" s="89">
        <v>2605.0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97.0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0.0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0.0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0.0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98.0</v>
      </c>
      <c r="E100" s="88" t="s">
        <v>934</v>
      </c>
      <c r="F100" s="89">
        <v>2606.0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98.0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0.0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0.0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0.0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99.0</v>
      </c>
      <c r="E101" s="88" t="s">
        <v>939</v>
      </c>
      <c r="F101" s="89">
        <v>2607.0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99.0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0.0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0.0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0.0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100.0</v>
      </c>
      <c r="E102" s="88" t="s">
        <v>944</v>
      </c>
      <c r="F102" s="89">
        <v>2608.0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100.0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0.0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0.0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0.0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101.0</v>
      </c>
      <c r="E103" s="88" t="s">
        <v>949</v>
      </c>
      <c r="F103" s="89">
        <v>2609.0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101.0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0.0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0.0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0.0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102.0</v>
      </c>
      <c r="E104" s="88" t="s">
        <v>954</v>
      </c>
      <c r="F104" s="89">
        <v>2610.0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102.0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0.0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0.0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0.0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103.0</v>
      </c>
      <c r="E105" s="88" t="s">
        <v>959</v>
      </c>
      <c r="F105" s="89">
        <v>2701.0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103.0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0.0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0.0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0.0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104.0</v>
      </c>
      <c r="E106" s="88" t="s">
        <v>964</v>
      </c>
      <c r="F106" s="89">
        <v>2702.0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104.0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0.0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0.0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0.0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105.0</v>
      </c>
      <c r="E107" s="88" t="s">
        <v>969</v>
      </c>
      <c r="F107" s="89">
        <v>2703.0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105.0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0.0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0.0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0.0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106.0</v>
      </c>
      <c r="E108" s="88" t="s">
        <v>974</v>
      </c>
      <c r="F108" s="89">
        <v>2704.0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106.0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0.0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0.0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0.0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107.0</v>
      </c>
      <c r="E109" s="88" t="s">
        <v>979</v>
      </c>
      <c r="F109" s="89">
        <v>2705.0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107.0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0.0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0.0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0.0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108.0</v>
      </c>
      <c r="E110" s="88" t="s">
        <v>984</v>
      </c>
      <c r="F110" s="89">
        <v>2706.0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108.0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0.0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0.0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0.0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109.0</v>
      </c>
      <c r="E111" s="88" t="s">
        <v>989</v>
      </c>
      <c r="F111" s="89">
        <v>2707.0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109.0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0.0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0.0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0.0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110.0</v>
      </c>
      <c r="E112" s="88" t="s">
        <v>994</v>
      </c>
      <c r="F112" s="89">
        <v>2708.0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110.0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0.0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0.0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0.0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111.0</v>
      </c>
      <c r="E113" s="88" t="s">
        <v>999</v>
      </c>
      <c r="F113" s="89">
        <v>2709.0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111.0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0.0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0.0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0.0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112.0</v>
      </c>
      <c r="E114" s="88" t="s">
        <v>1004</v>
      </c>
      <c r="F114" s="89">
        <v>2710.0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112.0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0.0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0.0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0.0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113.0</v>
      </c>
      <c r="E115" s="88" t="s">
        <v>1009</v>
      </c>
      <c r="F115" s="89">
        <v>2711.0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113.0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0.0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0.0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0.0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114.0</v>
      </c>
      <c r="E116" s="88" t="s">
        <v>1014</v>
      </c>
      <c r="F116" s="89">
        <v>2712.0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114.0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0.0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0.0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0.0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115.0</v>
      </c>
      <c r="E117" s="88" t="s">
        <v>1019</v>
      </c>
      <c r="F117" s="89">
        <v>2713.0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115.0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0.0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0.0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0.0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116.0</v>
      </c>
      <c r="E118" s="88" t="s">
        <v>1024</v>
      </c>
      <c r="F118" s="89">
        <v>2714.0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116.0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0.0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0.0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0.0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117.0</v>
      </c>
      <c r="E119" s="88" t="s">
        <v>1029</v>
      </c>
      <c r="F119" s="89">
        <v>2801.0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117.0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0.0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0.0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0.0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118.0</v>
      </c>
      <c r="E120" s="88" t="s">
        <v>1034</v>
      </c>
      <c r="F120" s="89">
        <v>2802.0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118.0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0.0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0.0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0.0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119.0</v>
      </c>
      <c r="E121" s="88" t="s">
        <v>1039</v>
      </c>
      <c r="F121" s="89">
        <v>2803.0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119.0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0.0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0.0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0.0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120.0</v>
      </c>
      <c r="E122" s="88" t="s">
        <v>1044</v>
      </c>
      <c r="F122" s="89">
        <v>2804.0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120.0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0.0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0.0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0.0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121.0</v>
      </c>
      <c r="E123" s="88" t="s">
        <v>1049</v>
      </c>
      <c r="F123" s="89">
        <v>2805.0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121.0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0.0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0.0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0.0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122.0</v>
      </c>
      <c r="E124" s="88" t="s">
        <v>1054</v>
      </c>
      <c r="F124" s="89">
        <v>2806.0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122.0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0.0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0.0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0.0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123.0</v>
      </c>
      <c r="E125" s="88" t="s">
        <v>1059</v>
      </c>
      <c r="F125" s="89">
        <v>2807.0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123.0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0.0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0.0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0.0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124.0</v>
      </c>
      <c r="E126" s="88" t="s">
        <v>1064</v>
      </c>
      <c r="F126" s="89">
        <v>2808.0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124.0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0.0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0.0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0.0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125.0</v>
      </c>
      <c r="E127" s="88" t="s">
        <v>1069</v>
      </c>
      <c r="F127" s="89">
        <v>2809.0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125.0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0.0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0.0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0.0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126.0</v>
      </c>
      <c r="E128" s="88" t="s">
        <v>1074</v>
      </c>
      <c r="F128" s="89">
        <v>2810.0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126.0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0.0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0.0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0.0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127.0</v>
      </c>
      <c r="E129" s="88" t="s">
        <v>1079</v>
      </c>
      <c r="F129" s="89">
        <v>2811.0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127.0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0.0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0.0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0.0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128.0</v>
      </c>
      <c r="E130" s="88" t="s">
        <v>1084</v>
      </c>
      <c r="F130" s="89">
        <v>2901.0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128.0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0.0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0.0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0.0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129.0</v>
      </c>
      <c r="E131" s="88" t="s">
        <v>1089</v>
      </c>
      <c r="F131" s="89">
        <v>2902.0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129.0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0.0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0.0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0.0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130.0</v>
      </c>
      <c r="E132" s="88" t="s">
        <v>1094</v>
      </c>
      <c r="F132" s="89">
        <v>2903.0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130.0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0.0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0.0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0.0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131.0</v>
      </c>
      <c r="E133" s="88" t="s">
        <v>1099</v>
      </c>
      <c r="F133" s="89">
        <v>2904.0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131.0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0.0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0.0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0.0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132.0</v>
      </c>
      <c r="E134" s="88" t="s">
        <v>1104</v>
      </c>
      <c r="F134" s="89">
        <v>2905.0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132.0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0.0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0.0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0.0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133.0</v>
      </c>
      <c r="E135" s="88" t="s">
        <v>1109</v>
      </c>
      <c r="F135" s="89">
        <v>2906.0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133.0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0.0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0.0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0.0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134.0</v>
      </c>
      <c r="E136" s="88" t="s">
        <v>1114</v>
      </c>
      <c r="F136" s="89">
        <v>2907.0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134.0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0.0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0.0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0.0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135.0</v>
      </c>
      <c r="E137" s="88" t="s">
        <v>1119</v>
      </c>
      <c r="F137" s="89">
        <v>2908.0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135.0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0.0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0.0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0.0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136.0</v>
      </c>
      <c r="E138" s="88" t="s">
        <v>1124</v>
      </c>
      <c r="F138" s="89">
        <v>2909.0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136.0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0.0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0.0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0.0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137.0</v>
      </c>
      <c r="E139" s="88" t="s">
        <v>1129</v>
      </c>
      <c r="F139" s="89">
        <v>2910.0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137.0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0.0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0.0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0.0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138.0</v>
      </c>
      <c r="E140" s="88" t="s">
        <v>1134</v>
      </c>
      <c r="F140" s="89">
        <v>2911.0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138.0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0.0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0.0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0.0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139.0</v>
      </c>
      <c r="E141" s="88" t="s">
        <v>1139</v>
      </c>
      <c r="F141" s="89">
        <v>2912.0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139.0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0.0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0.0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0.0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140.0</v>
      </c>
      <c r="E142" s="88" t="s">
        <v>1144</v>
      </c>
      <c r="F142" s="89">
        <v>2913.0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140.0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0.0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0.0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0.0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141.0</v>
      </c>
      <c r="E143" s="88" t="s">
        <v>1148</v>
      </c>
      <c r="F143" s="89">
        <v>2914.0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141.0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0.0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0.0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0.0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142.0</v>
      </c>
      <c r="E144" s="88" t="s">
        <v>1153</v>
      </c>
      <c r="F144" s="89">
        <v>3001.0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142.0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0.0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0.0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0.0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143.0</v>
      </c>
      <c r="E145" s="88" t="s">
        <v>1158</v>
      </c>
      <c r="F145" s="89">
        <v>3002.0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143.0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0.0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0.0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0.0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144.0</v>
      </c>
      <c r="E146" s="88" t="s">
        <v>1163</v>
      </c>
      <c r="F146" s="89">
        <v>3003.0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144.0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0.0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0.0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0.0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145.0</v>
      </c>
      <c r="E147" s="88" t="s">
        <v>1168</v>
      </c>
      <c r="F147" s="89">
        <v>3004.0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145.0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0.0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0.0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0.0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146.0</v>
      </c>
      <c r="E148" s="88" t="s">
        <v>1173</v>
      </c>
      <c r="F148" s="89">
        <v>3005.0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146.0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0.0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0.0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0.0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147.0</v>
      </c>
      <c r="E149" s="88" t="s">
        <v>1178</v>
      </c>
      <c r="F149" s="89">
        <v>3006.0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147.0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0.0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0.0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0.0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148.0</v>
      </c>
      <c r="E150" s="88" t="s">
        <v>1183</v>
      </c>
      <c r="F150" s="89">
        <v>3007.0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148.0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0.0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0.0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0.0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149.0</v>
      </c>
      <c r="E151" s="88" t="s">
        <v>1188</v>
      </c>
      <c r="F151" s="89">
        <v>3008.0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149.0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0.0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0.0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0.0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150.0</v>
      </c>
      <c r="E152" s="88" t="s">
        <v>1193</v>
      </c>
      <c r="F152" s="89">
        <v>3009.0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150.0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0.0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0.0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0.0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151.0</v>
      </c>
      <c r="E153" s="88" t="s">
        <v>1198</v>
      </c>
      <c r="F153" s="89">
        <v>3010.0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151.0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0.0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0.0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0.0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152.0</v>
      </c>
      <c r="E154" s="88" t="s">
        <v>1203</v>
      </c>
      <c r="F154" s="89">
        <v>3011.0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152.0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0.0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0.0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0.0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153.0</v>
      </c>
      <c r="E155" s="88" t="s">
        <v>1208</v>
      </c>
      <c r="F155" s="89">
        <v>3012.0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153.0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0.0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0.0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0.0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154.0</v>
      </c>
      <c r="E156" s="88" t="s">
        <v>1213</v>
      </c>
      <c r="F156" s="89">
        <v>3013.0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154.0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0.0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0.0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0.0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155.0</v>
      </c>
      <c r="E157" s="88" t="s">
        <v>1218</v>
      </c>
      <c r="F157" s="89">
        <v>3014.0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155.0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0.0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0.0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0.0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156.0</v>
      </c>
      <c r="E158" s="88" t="s">
        <v>1223</v>
      </c>
      <c r="F158" s="89">
        <v>3015.0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156.0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0.0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0.0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0.0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157.0</v>
      </c>
      <c r="E159" s="88" t="s">
        <v>1228</v>
      </c>
      <c r="F159" s="89">
        <v>3016.0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157.0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0.0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0.0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0.0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158.0</v>
      </c>
      <c r="E160" s="88" t="s">
        <v>1233</v>
      </c>
      <c r="F160" s="89">
        <v>3017.0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158.0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0.0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0.0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0.0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159.0</v>
      </c>
      <c r="E161" s="88" t="s">
        <v>1238</v>
      </c>
      <c r="F161" s="89">
        <v>3018.0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159.0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0.0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0.0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0.0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160.0</v>
      </c>
      <c r="E162" s="88" t="s">
        <v>1243</v>
      </c>
      <c r="F162" s="89">
        <v>3019.0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160.0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0.0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0.0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0.0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161.0</v>
      </c>
      <c r="E163" s="88" t="s">
        <v>1248</v>
      </c>
      <c r="F163" s="89">
        <v>3020.0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161.0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0.0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0.0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0.0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162.0</v>
      </c>
      <c r="E164" s="88" t="s">
        <v>1253</v>
      </c>
      <c r="F164" s="89">
        <v>3101.0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162.0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0.0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0.0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0.0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163.0</v>
      </c>
      <c r="E165" s="88" t="s">
        <v>1258</v>
      </c>
      <c r="F165" s="89">
        <v>3102.0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163.0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0.0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0.0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0.0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164.0</v>
      </c>
      <c r="E166" s="88" t="s">
        <v>1263</v>
      </c>
      <c r="F166" s="89">
        <v>3103.0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164.0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0.0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0.0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0.0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165.0</v>
      </c>
      <c r="E167" s="88" t="s">
        <v>1268</v>
      </c>
      <c r="F167" s="89">
        <v>3104.0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165.0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0.0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0.0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0.0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166.0</v>
      </c>
      <c r="E168" s="88" t="s">
        <v>1273</v>
      </c>
      <c r="F168" s="89">
        <v>3105.0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166.0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0.0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0.0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0.0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167.0</v>
      </c>
      <c r="E169" s="88" t="s">
        <v>1278</v>
      </c>
      <c r="F169" s="89">
        <v>3106.0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167.0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0.0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0.0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0.0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168.0</v>
      </c>
      <c r="E170" s="88" t="s">
        <v>1283</v>
      </c>
      <c r="F170" s="89">
        <v>3107.0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168.0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0.0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0.0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0.0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169.0</v>
      </c>
      <c r="E171" s="88" t="s">
        <v>1288</v>
      </c>
      <c r="F171" s="89">
        <v>3108.0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169.0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0.0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0.0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0.0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170.0</v>
      </c>
      <c r="E172" s="88" t="s">
        <v>1293</v>
      </c>
      <c r="F172" s="89">
        <v>3109.0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170.0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0.0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0.0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0.0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171.0</v>
      </c>
      <c r="E173" s="88" t="s">
        <v>1298</v>
      </c>
      <c r="F173" s="89">
        <v>3110.0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171.0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0.0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0.0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0.0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172.0</v>
      </c>
      <c r="E174" s="88" t="s">
        <v>1303</v>
      </c>
      <c r="F174" s="89">
        <v>3201.0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172.0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0.0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0.0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0.0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173.0</v>
      </c>
      <c r="E175" s="88" t="s">
        <v>1308</v>
      </c>
      <c r="F175" s="89">
        <v>3202.0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173.0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0.0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0.0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0.0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174.0</v>
      </c>
      <c r="E176" s="88" t="s">
        <v>1313</v>
      </c>
      <c r="F176" s="89">
        <v>3203.0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174.0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0.0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0.0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0.0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175.0</v>
      </c>
      <c r="E177" s="88" t="s">
        <v>1318</v>
      </c>
      <c r="F177" s="89">
        <v>3204.0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175.0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0.0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0.0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0.0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176.0</v>
      </c>
      <c r="E178" s="88" t="s">
        <v>1323</v>
      </c>
      <c r="F178" s="89">
        <v>3205.0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176.0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0.0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0.0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0.0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177.0</v>
      </c>
      <c r="E179" s="88" t="s">
        <v>1328</v>
      </c>
      <c r="F179" s="89">
        <v>3206.0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177.0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0.0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0.0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0.0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178.0</v>
      </c>
      <c r="E180" s="88" t="s">
        <v>1333</v>
      </c>
      <c r="F180" s="89">
        <v>3207.0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178.0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0.0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0.0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0.0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179.0</v>
      </c>
      <c r="E181" s="88" t="s">
        <v>1338</v>
      </c>
      <c r="F181" s="89">
        <v>3208.0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179.0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0.0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0.0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0.0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180.0</v>
      </c>
      <c r="E182" s="88" t="s">
        <v>1343</v>
      </c>
      <c r="F182" s="89">
        <v>3209.0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180.0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0.0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0.0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0.0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181.0</v>
      </c>
      <c r="E183" s="88" t="s">
        <v>1348</v>
      </c>
      <c r="F183" s="89">
        <v>3210.0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181.0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0.0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0.0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0.0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182.0</v>
      </c>
      <c r="E184" s="88" t="s">
        <v>1353</v>
      </c>
      <c r="F184" s="89">
        <v>3211.0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182.0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0.0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0.0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0.0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183.0</v>
      </c>
      <c r="E185" s="88" t="s">
        <v>1358</v>
      </c>
      <c r="F185" s="89">
        <v>3212.0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183.0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0.0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0.0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0.0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184.0</v>
      </c>
      <c r="E186" s="88" t="s">
        <v>1363</v>
      </c>
      <c r="F186" s="89">
        <v>3213.0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184.0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0.0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0.0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0.0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185.0</v>
      </c>
      <c r="E187" s="88" t="s">
        <v>1368</v>
      </c>
      <c r="F187" s="89">
        <v>3214.0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185.0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0.0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0.0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0.0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186.0</v>
      </c>
      <c r="E188" s="88" t="s">
        <v>1373</v>
      </c>
      <c r="F188" s="89">
        <v>3215.0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186.0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0.0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0.0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0.0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187.0</v>
      </c>
      <c r="E189" s="88" t="s">
        <v>1378</v>
      </c>
      <c r="F189" s="89">
        <v>3216.0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187.0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0.0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0.0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0.0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188.0</v>
      </c>
      <c r="E190" s="88" t="s">
        <v>1383</v>
      </c>
      <c r="F190" s="89">
        <v>3217.0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188.0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0.0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0.0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0.0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189.0</v>
      </c>
      <c r="E191" s="88" t="s">
        <v>1388</v>
      </c>
      <c r="F191" s="89">
        <v>3218.0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189.0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0.0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0.0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0.0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190.0</v>
      </c>
      <c r="E192" s="88" t="s">
        <v>1393</v>
      </c>
      <c r="F192" s="89">
        <v>3301.0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190.0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0.0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0.0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0.0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191.0</v>
      </c>
      <c r="E193" s="88" t="s">
        <v>1398</v>
      </c>
      <c r="F193" s="89">
        <v>3302.0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191.0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0.0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0.0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0.0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192.0</v>
      </c>
      <c r="E194" s="88" t="s">
        <v>1403</v>
      </c>
      <c r="F194" s="89">
        <v>3303.0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192.0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0.0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0.0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0.0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193.0</v>
      </c>
      <c r="E195" s="88" t="s">
        <v>1408</v>
      </c>
      <c r="F195" s="89">
        <v>3304.0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193.0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0.0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0.0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0.0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194.0</v>
      </c>
      <c r="E196" s="88" t="s">
        <v>1413</v>
      </c>
      <c r="F196" s="89">
        <v>3305.0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194.0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0.0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0.0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0.0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195.0</v>
      </c>
      <c r="E197" s="88" t="s">
        <v>1418</v>
      </c>
      <c r="F197" s="89">
        <v>3306.0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195.0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0.0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0.0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0.0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196.0</v>
      </c>
      <c r="E198" s="88" t="s">
        <v>1423</v>
      </c>
      <c r="F198" s="89">
        <v>3307.0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196.0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0.0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0.0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0.0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197.0</v>
      </c>
      <c r="E199" s="88" t="s">
        <v>1428</v>
      </c>
      <c r="F199" s="89">
        <v>3308.0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197.0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0.0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0.0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0.0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198.0</v>
      </c>
      <c r="E200" s="88" t="s">
        <v>1433</v>
      </c>
      <c r="F200" s="89">
        <v>3309.0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198.0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0.0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0.0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0.0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199.0</v>
      </c>
      <c r="E201" s="88" t="s">
        <v>1438</v>
      </c>
      <c r="F201" s="89">
        <v>3310.0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199.0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0.0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0.0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0.0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200.0</v>
      </c>
      <c r="E202" s="88" t="s">
        <v>1443</v>
      </c>
      <c r="F202" s="89">
        <v>3311.0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200.0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0.0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0.0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0.0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201.0</v>
      </c>
      <c r="E203" s="88" t="s">
        <v>1448</v>
      </c>
      <c r="F203" s="89">
        <v>3312.0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201.0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0.0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0.0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0.0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202.0</v>
      </c>
      <c r="E204" s="101" t="s">
        <v>520</v>
      </c>
      <c r="F204" s="102">
        <v>4000.0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202.0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0.0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0.0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0.0</v>
      </c>
      <c r="Y204" s="83" t="s">
        <v>1455</v>
      </c>
      <c r="Z204" t="str">
        <f>IFERROR(VLOOKUP(ROWS($Z$3:Z204),$X$3:$Y$992,2,0),"")</f>
        <v/>
      </c>
    </row>
    <row r="205" spans="1:26" ht="12.75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203.0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0.0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0.0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0.0</v>
      </c>
      <c r="Y205" s="83" t="s">
        <v>1459</v>
      </c>
      <c r="Z205" t="str">
        <f>IFERROR(VLOOKUP(ROWS($Z$3:Z205),$X$3:$Y$992,2,0),"")</f>
        <v/>
      </c>
    </row>
    <row r="206" spans="10:26" ht="12.75">
      <c r="J206" s="93" t="s">
        <v>1461</v>
      </c>
      <c r="K206" s="81" t="s">
        <v>1462</v>
      </c>
      <c r="M206" s="82">
        <f>IF(ISNUMBER(SEARCH(ZAKL_DATA!$B$29,N206)),MAX($M$2:M205)+1,0)</f>
        <v>204.0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0.0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0.0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0.0</v>
      </c>
      <c r="Y206" s="83" t="s">
        <v>1463</v>
      </c>
      <c r="Z206" t="str">
        <f>IFERROR(VLOOKUP(ROWS($Z$3:Z206),$X$3:$Y$992,2,0),"")</f>
        <v/>
      </c>
    </row>
    <row r="207" spans="10:26" ht="12.75">
      <c r="J207" s="93" t="s">
        <v>1465</v>
      </c>
      <c r="K207" s="81" t="s">
        <v>1466</v>
      </c>
      <c r="M207" s="82">
        <f>IF(ISNUMBER(SEARCH(ZAKL_DATA!$B$29,N207)),MAX($M$2:M206)+1,0)</f>
        <v>205.0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0.0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0.0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0.0</v>
      </c>
      <c r="Y207" s="83" t="s">
        <v>1467</v>
      </c>
      <c r="Z207" t="str">
        <f>IFERROR(VLOOKUP(ROWS($Z$3:Z207),$X$3:$Y$992,2,0),"")</f>
        <v/>
      </c>
    </row>
    <row r="208" spans="10:26" ht="12.75">
      <c r="J208" s="93" t="s">
        <v>1469</v>
      </c>
      <c r="K208" s="81" t="s">
        <v>1470</v>
      </c>
      <c r="M208" s="82">
        <f>IF(ISNUMBER(SEARCH(ZAKL_DATA!$B$29,N208)),MAX($M$2:M207)+1,0)</f>
        <v>206.0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0.0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0.0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0.0</v>
      </c>
      <c r="Y208" s="83" t="s">
        <v>1471</v>
      </c>
      <c r="Z208" t="str">
        <f>IFERROR(VLOOKUP(ROWS($Z$3:Z208),$X$3:$Y$992,2,0),"")</f>
        <v/>
      </c>
    </row>
    <row r="209" spans="10:26" ht="12.75">
      <c r="J209" s="93" t="s">
        <v>1473</v>
      </c>
      <c r="K209" s="81" t="s">
        <v>1474</v>
      </c>
      <c r="M209" s="82">
        <f>IF(ISNUMBER(SEARCH(ZAKL_DATA!$B$29,N209)),MAX($M$2:M208)+1,0)</f>
        <v>207.0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0.0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0.0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0.0</v>
      </c>
      <c r="Y209" s="83" t="s">
        <v>1475</v>
      </c>
      <c r="Z209" t="str">
        <f>IFERROR(VLOOKUP(ROWS($Z$3:Z209),$X$3:$Y$992,2,0),"")</f>
        <v/>
      </c>
    </row>
    <row r="210" spans="10:26" ht="12.75">
      <c r="J210" s="93" t="s">
        <v>1477</v>
      </c>
      <c r="K210" s="81" t="s">
        <v>1478</v>
      </c>
      <c r="M210" s="82">
        <f>IF(ISNUMBER(SEARCH(ZAKL_DATA!$B$29,N210)),MAX($M$2:M209)+1,0)</f>
        <v>208.0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0.0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0.0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0.0</v>
      </c>
      <c r="Y210" s="83" t="s">
        <v>1479</v>
      </c>
      <c r="Z210" t="str">
        <f>IFERROR(VLOOKUP(ROWS($Z$3:Z210),$X$3:$Y$992,2,0),"")</f>
        <v/>
      </c>
    </row>
    <row r="211" spans="10:26" ht="12.75">
      <c r="J211" s="93" t="s">
        <v>1481</v>
      </c>
      <c r="K211" s="81" t="s">
        <v>1482</v>
      </c>
      <c r="M211" s="82">
        <f>IF(ISNUMBER(SEARCH(ZAKL_DATA!$B$29,N211)),MAX($M$2:M210)+1,0)</f>
        <v>209.0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0.0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0.0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0.0</v>
      </c>
      <c r="Y211" s="83" t="s">
        <v>1483</v>
      </c>
      <c r="Z211" t="str">
        <f>IFERROR(VLOOKUP(ROWS($Z$3:Z211),$X$3:$Y$992,2,0),"")</f>
        <v/>
      </c>
    </row>
    <row r="212" spans="10:26" ht="12.75">
      <c r="J212" s="92" t="s">
        <v>1485</v>
      </c>
      <c r="K212" s="81" t="s">
        <v>1486</v>
      </c>
      <c r="M212" s="82">
        <f>IF(ISNUMBER(SEARCH(ZAKL_DATA!$B$29,N212)),MAX($M$2:M211)+1,0)</f>
        <v>210.0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0.0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0.0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0.0</v>
      </c>
      <c r="Y212" s="83" t="s">
        <v>1487</v>
      </c>
      <c r="Z212" t="str">
        <f>IFERROR(VLOOKUP(ROWS($Z$3:Z212),$X$3:$Y$992,2,0),"")</f>
        <v/>
      </c>
    </row>
    <row r="213" spans="10:26" ht="12.75">
      <c r="J213" s="93" t="s">
        <v>1489</v>
      </c>
      <c r="K213" s="81" t="s">
        <v>1490</v>
      </c>
      <c r="M213" s="82">
        <f>IF(ISNUMBER(SEARCH(ZAKL_DATA!$B$29,N213)),MAX($M$2:M212)+1,0)</f>
        <v>211.0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0.0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0.0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0.0</v>
      </c>
      <c r="Y213" s="83" t="s">
        <v>1491</v>
      </c>
      <c r="Z213" t="str">
        <f>IFERROR(VLOOKUP(ROWS($Z$3:Z213),$X$3:$Y$992,2,0),"")</f>
        <v/>
      </c>
    </row>
    <row r="214" spans="10:26" ht="12.75">
      <c r="J214" s="92" t="s">
        <v>1493</v>
      </c>
      <c r="K214" s="81" t="s">
        <v>1494</v>
      </c>
      <c r="M214" s="82">
        <f>IF(ISNUMBER(SEARCH(ZAKL_DATA!$B$29,N214)),MAX($M$2:M213)+1,0)</f>
        <v>212.0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0.0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0.0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0.0</v>
      </c>
      <c r="Y214" s="83" t="s">
        <v>1495</v>
      </c>
      <c r="Z214" t="str">
        <f>IFERROR(VLOOKUP(ROWS($Z$3:Z214),$X$3:$Y$992,2,0),"")</f>
        <v/>
      </c>
    </row>
    <row r="215" spans="10:26" ht="12.75">
      <c r="J215" s="92" t="s">
        <v>1497</v>
      </c>
      <c r="K215" s="81" t="s">
        <v>1498</v>
      </c>
      <c r="M215" s="82">
        <f>IF(ISNUMBER(SEARCH(ZAKL_DATA!$B$29,N215)),MAX($M$2:M214)+1,0)</f>
        <v>213.0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0.0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0.0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0.0</v>
      </c>
      <c r="Y215" s="83" t="s">
        <v>1499</v>
      </c>
      <c r="Z215" t="str">
        <f>IFERROR(VLOOKUP(ROWS($Z$3:Z215),$X$3:$Y$992,2,0),"")</f>
        <v/>
      </c>
    </row>
    <row r="216" spans="10:26" ht="12.75">
      <c r="J216" s="93" t="s">
        <v>1501</v>
      </c>
      <c r="K216" s="81" t="s">
        <v>1502</v>
      </c>
      <c r="M216" s="82">
        <f>IF(ISNUMBER(SEARCH(ZAKL_DATA!$B$29,N216)),MAX($M$2:M215)+1,0)</f>
        <v>214.0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0.0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0.0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0.0</v>
      </c>
      <c r="Y216" s="83" t="s">
        <v>1503</v>
      </c>
      <c r="Z216" t="str">
        <f>IFERROR(VLOOKUP(ROWS($Z$3:Z216),$X$3:$Y$992,2,0),"")</f>
        <v/>
      </c>
    </row>
    <row r="217" spans="10:26" ht="12.75">
      <c r="J217" s="93" t="s">
        <v>1505</v>
      </c>
      <c r="K217" s="81" t="s">
        <v>1506</v>
      </c>
      <c r="M217" s="82">
        <f>IF(ISNUMBER(SEARCH(ZAKL_DATA!$B$29,N217)),MAX($M$2:M216)+1,0)</f>
        <v>215.0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0.0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0.0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0.0</v>
      </c>
      <c r="Y217" s="83" t="s">
        <v>1507</v>
      </c>
      <c r="Z217" t="str">
        <f>IFERROR(VLOOKUP(ROWS($Z$3:Z217),$X$3:$Y$992,2,0),"")</f>
        <v/>
      </c>
    </row>
    <row r="218" spans="10:26" ht="12.75">
      <c r="J218" s="93" t="s">
        <v>1509</v>
      </c>
      <c r="K218" s="81" t="s">
        <v>1510</v>
      </c>
      <c r="M218" s="82">
        <f>IF(ISNUMBER(SEARCH(ZAKL_DATA!$B$29,N218)),MAX($M$2:M217)+1,0)</f>
        <v>216.0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0.0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0.0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0.0</v>
      </c>
      <c r="Y218" s="83" t="s">
        <v>1511</v>
      </c>
      <c r="Z218" t="str">
        <f>IFERROR(VLOOKUP(ROWS($Z$3:Z218),$X$3:$Y$992,2,0),"")</f>
        <v/>
      </c>
    </row>
    <row r="219" spans="10:26" ht="12.75">
      <c r="J219" s="93" t="s">
        <v>1513</v>
      </c>
      <c r="K219" s="81" t="s">
        <v>1514</v>
      </c>
      <c r="M219" s="82">
        <f>IF(ISNUMBER(SEARCH(ZAKL_DATA!$B$29,N219)),MAX($M$2:M218)+1,0)</f>
        <v>217.0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0.0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0.0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0.0</v>
      </c>
      <c r="Y219" s="83" t="s">
        <v>1515</v>
      </c>
      <c r="Z219" t="str">
        <f>IFERROR(VLOOKUP(ROWS($Z$3:Z219),$X$3:$Y$992,2,0),"")</f>
        <v/>
      </c>
    </row>
    <row r="220" spans="10:26" ht="12.75">
      <c r="J220" s="93" t="s">
        <v>1517</v>
      </c>
      <c r="K220" s="81" t="s">
        <v>1518</v>
      </c>
      <c r="M220" s="82">
        <f>IF(ISNUMBER(SEARCH(ZAKL_DATA!$B$29,N220)),MAX($M$2:M219)+1,0)</f>
        <v>218.0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0.0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0.0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0.0</v>
      </c>
      <c r="Y220" s="83" t="s">
        <v>1519</v>
      </c>
      <c r="Z220" t="str">
        <f>IFERROR(VLOOKUP(ROWS($Z$3:Z220),$X$3:$Y$992,2,0),"")</f>
        <v/>
      </c>
    </row>
    <row r="221" spans="10:26" ht="12.75">
      <c r="J221" s="93" t="s">
        <v>1521</v>
      </c>
      <c r="K221" s="81" t="s">
        <v>1522</v>
      </c>
      <c r="M221" s="82">
        <f>IF(ISNUMBER(SEARCH(ZAKL_DATA!$B$29,N221)),MAX($M$2:M220)+1,0)</f>
        <v>219.0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0.0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0.0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0.0</v>
      </c>
      <c r="Y221" s="83" t="s">
        <v>1523</v>
      </c>
      <c r="Z221" t="str">
        <f>IFERROR(VLOOKUP(ROWS($Z$3:Z221),$X$3:$Y$992,2,0),"")</f>
        <v/>
      </c>
    </row>
    <row r="222" spans="10:26" ht="12.75">
      <c r="J222" s="92" t="s">
        <v>1525</v>
      </c>
      <c r="K222" s="81" t="s">
        <v>1526</v>
      </c>
      <c r="M222" s="82">
        <f>IF(ISNUMBER(SEARCH(ZAKL_DATA!$B$29,N222)),MAX($M$2:M221)+1,0)</f>
        <v>220.0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0.0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0.0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0.0</v>
      </c>
      <c r="Y222" s="83" t="s">
        <v>1527</v>
      </c>
      <c r="Z222" t="str">
        <f>IFERROR(VLOOKUP(ROWS($Z$3:Z222),$X$3:$Y$992,2,0),"")</f>
        <v/>
      </c>
    </row>
    <row r="223" spans="10:26" ht="12.75">
      <c r="J223" s="93" t="s">
        <v>1529</v>
      </c>
      <c r="K223" s="81" t="s">
        <v>1530</v>
      </c>
      <c r="M223" s="82">
        <f>IF(ISNUMBER(SEARCH(ZAKL_DATA!$B$29,N223)),MAX($M$2:M222)+1,0)</f>
        <v>221.0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0.0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0.0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0.0</v>
      </c>
      <c r="Y223" s="83" t="s">
        <v>1531</v>
      </c>
      <c r="Z223" t="str">
        <f>IFERROR(VLOOKUP(ROWS($Z$3:Z223),$X$3:$Y$992,2,0),"")</f>
        <v/>
      </c>
    </row>
    <row r="224" spans="10:26" ht="12.75">
      <c r="J224" s="93" t="s">
        <v>1533</v>
      </c>
      <c r="K224" s="81" t="s">
        <v>1534</v>
      </c>
      <c r="M224" s="82">
        <f>IF(ISNUMBER(SEARCH(ZAKL_DATA!$B$29,N224)),MAX($M$2:M223)+1,0)</f>
        <v>222.0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0.0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0.0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0.0</v>
      </c>
      <c r="Y224" s="83" t="s">
        <v>1535</v>
      </c>
      <c r="Z224" t="str">
        <f>IFERROR(VLOOKUP(ROWS($Z$3:Z224),$X$3:$Y$992,2,0),"")</f>
        <v/>
      </c>
    </row>
    <row r="225" spans="10:26" ht="12.75">
      <c r="J225" s="93" t="s">
        <v>1537</v>
      </c>
      <c r="K225" s="81" t="s">
        <v>1538</v>
      </c>
      <c r="M225" s="82">
        <f>IF(ISNUMBER(SEARCH(ZAKL_DATA!$B$29,N225)),MAX($M$2:M224)+1,0)</f>
        <v>223.0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0.0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0.0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0.0</v>
      </c>
      <c r="Y225" s="83" t="s">
        <v>1539</v>
      </c>
      <c r="Z225" t="str">
        <f>IFERROR(VLOOKUP(ROWS($Z$3:Z225),$X$3:$Y$992,2,0),"")</f>
        <v/>
      </c>
    </row>
    <row r="226" spans="10:26" ht="12.75">
      <c r="J226" s="93" t="s">
        <v>1541</v>
      </c>
      <c r="K226" s="81" t="s">
        <v>1542</v>
      </c>
      <c r="M226" s="82">
        <f>IF(ISNUMBER(SEARCH(ZAKL_DATA!$B$29,N226)),MAX($M$2:M225)+1,0)</f>
        <v>224.0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0.0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0.0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0.0</v>
      </c>
      <c r="Y226" s="83" t="s">
        <v>1543</v>
      </c>
      <c r="Z226" t="str">
        <f>IFERROR(VLOOKUP(ROWS($Z$3:Z226),$X$3:$Y$992,2,0),"")</f>
        <v/>
      </c>
    </row>
    <row r="227" spans="10:26" ht="12.75">
      <c r="J227" s="93" t="s">
        <v>1545</v>
      </c>
      <c r="K227" s="81" t="s">
        <v>1546</v>
      </c>
      <c r="M227" s="82">
        <f>IF(ISNUMBER(SEARCH(ZAKL_DATA!$B$29,N227)),MAX($M$2:M226)+1,0)</f>
        <v>225.0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0.0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0.0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0.0</v>
      </c>
      <c r="Y227" s="83" t="s">
        <v>1547</v>
      </c>
      <c r="Z227" t="str">
        <f>IFERROR(VLOOKUP(ROWS($Z$3:Z227),$X$3:$Y$992,2,0),"")</f>
        <v/>
      </c>
    </row>
    <row r="228" spans="10:26" ht="12.75">
      <c r="J228" s="93" t="s">
        <v>1549</v>
      </c>
      <c r="K228" s="81" t="s">
        <v>1550</v>
      </c>
      <c r="M228" s="82">
        <f>IF(ISNUMBER(SEARCH(ZAKL_DATA!$B$29,N228)),MAX($M$2:M227)+1,0)</f>
        <v>226.0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0.0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0.0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0.0</v>
      </c>
      <c r="Y228" s="83" t="s">
        <v>1551</v>
      </c>
      <c r="Z228" t="str">
        <f>IFERROR(VLOOKUP(ROWS($Z$3:Z228),$X$3:$Y$992,2,0),"")</f>
        <v/>
      </c>
    </row>
    <row r="229" spans="10:26" ht="12.75">
      <c r="J229" s="93" t="s">
        <v>1553</v>
      </c>
      <c r="K229" s="81" t="s">
        <v>1554</v>
      </c>
      <c r="M229" s="82">
        <f>IF(ISNUMBER(SEARCH(ZAKL_DATA!$B$29,N229)),MAX($M$2:M228)+1,0)</f>
        <v>227.0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0.0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0.0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0.0</v>
      </c>
      <c r="Y229" s="83" t="s">
        <v>1555</v>
      </c>
      <c r="Z229" t="str">
        <f>IFERROR(VLOOKUP(ROWS($Z$3:Z229),$X$3:$Y$992,2,0),"")</f>
        <v/>
      </c>
    </row>
    <row r="230" spans="10:26" ht="12.75">
      <c r="J230" s="93" t="s">
        <v>1557</v>
      </c>
      <c r="K230" s="81" t="s">
        <v>1558</v>
      </c>
      <c r="M230" s="82">
        <f>IF(ISNUMBER(SEARCH(ZAKL_DATA!$B$29,N230)),MAX($M$2:M229)+1,0)</f>
        <v>228.0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0.0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0.0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0.0</v>
      </c>
      <c r="Y230" s="83" t="s">
        <v>1559</v>
      </c>
      <c r="Z230" t="str">
        <f>IFERROR(VLOOKUP(ROWS($Z$3:Z230),$X$3:$Y$992,2,0),"")</f>
        <v/>
      </c>
    </row>
    <row r="231" spans="10:26" ht="12.75">
      <c r="J231" s="93" t="s">
        <v>1561</v>
      </c>
      <c r="K231" s="81" t="s">
        <v>1562</v>
      </c>
      <c r="M231" s="82">
        <f>IF(ISNUMBER(SEARCH(ZAKL_DATA!$B$29,N231)),MAX($M$2:M230)+1,0)</f>
        <v>229.0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0.0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0.0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0.0</v>
      </c>
      <c r="Y231" s="83" t="s">
        <v>1563</v>
      </c>
      <c r="Z231" t="str">
        <f>IFERROR(VLOOKUP(ROWS($Z$3:Z231),$X$3:$Y$992,2,0),"")</f>
        <v/>
      </c>
    </row>
    <row r="232" spans="10:26" ht="12.75">
      <c r="J232" s="93" t="s">
        <v>1565</v>
      </c>
      <c r="K232" s="81" t="s">
        <v>1566</v>
      </c>
      <c r="M232" s="82">
        <f>IF(ISNUMBER(SEARCH(ZAKL_DATA!$B$29,N232)),MAX($M$2:M231)+1,0)</f>
        <v>230.0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0.0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0.0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0.0</v>
      </c>
      <c r="Y232" s="83" t="s">
        <v>1567</v>
      </c>
      <c r="Z232" t="str">
        <f>IFERROR(VLOOKUP(ROWS($Z$3:Z232),$X$3:$Y$992,2,0),"")</f>
        <v/>
      </c>
    </row>
    <row r="233" spans="10:26" ht="12.75">
      <c r="J233" s="93" t="s">
        <v>1569</v>
      </c>
      <c r="K233" s="81" t="s">
        <v>1570</v>
      </c>
      <c r="M233" s="82">
        <f>IF(ISNUMBER(SEARCH(ZAKL_DATA!$B$29,N233)),MAX($M$2:M232)+1,0)</f>
        <v>231.0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0.0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0.0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0.0</v>
      </c>
      <c r="Y233" s="83" t="s">
        <v>1571</v>
      </c>
      <c r="Z233" t="str">
        <f>IFERROR(VLOOKUP(ROWS($Z$3:Z233),$X$3:$Y$992,2,0),"")</f>
        <v/>
      </c>
    </row>
    <row r="234" spans="10:26" ht="12.75">
      <c r="J234" s="93" t="s">
        <v>1573</v>
      </c>
      <c r="K234" s="81" t="s">
        <v>1574</v>
      </c>
      <c r="M234" s="82">
        <f>IF(ISNUMBER(SEARCH(ZAKL_DATA!$B$29,N234)),MAX($M$2:M233)+1,0)</f>
        <v>232.0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0.0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0.0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0.0</v>
      </c>
      <c r="Y234" s="83" t="s">
        <v>1575</v>
      </c>
      <c r="Z234" t="str">
        <f>IFERROR(VLOOKUP(ROWS($Z$3:Z234),$X$3:$Y$992,2,0),"")</f>
        <v/>
      </c>
    </row>
    <row r="235" spans="10:26" ht="12.75">
      <c r="J235" s="93" t="s">
        <v>1577</v>
      </c>
      <c r="K235" s="81" t="s">
        <v>1578</v>
      </c>
      <c r="M235" s="82">
        <f>IF(ISNUMBER(SEARCH(ZAKL_DATA!$B$29,N235)),MAX($M$2:M234)+1,0)</f>
        <v>233.0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0.0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0.0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0.0</v>
      </c>
      <c r="Y235" s="83" t="s">
        <v>1579</v>
      </c>
      <c r="Z235" t="str">
        <f>IFERROR(VLOOKUP(ROWS($Z$3:Z235),$X$3:$Y$992,2,0),"")</f>
        <v/>
      </c>
    </row>
    <row r="236" spans="10:26" ht="12.75">
      <c r="J236" s="93" t="s">
        <v>1581</v>
      </c>
      <c r="K236" s="81" t="s">
        <v>1582</v>
      </c>
      <c r="M236" s="82">
        <f>IF(ISNUMBER(SEARCH(ZAKL_DATA!$B$29,N236)),MAX($M$2:M235)+1,0)</f>
        <v>234.0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0.0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0.0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0.0</v>
      </c>
      <c r="Y236" s="83" t="s">
        <v>1583</v>
      </c>
      <c r="Z236" t="str">
        <f>IFERROR(VLOOKUP(ROWS($Z$3:Z236),$X$3:$Y$992,2,0),"")</f>
        <v/>
      </c>
    </row>
    <row r="237" spans="10:26" ht="12.75">
      <c r="J237" s="92" t="s">
        <v>1585</v>
      </c>
      <c r="K237" s="81" t="s">
        <v>1586</v>
      </c>
      <c r="M237" s="82">
        <f>IF(ISNUMBER(SEARCH(ZAKL_DATA!$B$29,N237)),MAX($M$2:M236)+1,0)</f>
        <v>235.0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0.0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0.0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0.0</v>
      </c>
      <c r="Y237" s="83" t="s">
        <v>1587</v>
      </c>
      <c r="Z237" t="str">
        <f>IFERROR(VLOOKUP(ROWS($Z$3:Z237),$X$3:$Y$992,2,0),"")</f>
        <v/>
      </c>
    </row>
    <row r="238" spans="10:26" ht="12.75">
      <c r="J238" s="93" t="s">
        <v>1589</v>
      </c>
      <c r="K238" s="81" t="s">
        <v>1590</v>
      </c>
      <c r="M238" s="82">
        <f>IF(ISNUMBER(SEARCH(ZAKL_DATA!$B$29,N238)),MAX($M$2:M237)+1,0)</f>
        <v>236.0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0.0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0.0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0.0</v>
      </c>
      <c r="Y238" s="83" t="s">
        <v>1591</v>
      </c>
      <c r="Z238" t="str">
        <f>IFERROR(VLOOKUP(ROWS($Z$3:Z238),$X$3:$Y$992,2,0),"")</f>
        <v/>
      </c>
    </row>
    <row r="239" spans="10:26" ht="12.75">
      <c r="J239" s="93" t="s">
        <v>1593</v>
      </c>
      <c r="K239" s="81" t="s">
        <v>1594</v>
      </c>
      <c r="M239" s="82">
        <f>IF(ISNUMBER(SEARCH(ZAKL_DATA!$B$29,N239)),MAX($M$2:M238)+1,0)</f>
        <v>237.0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0.0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0.0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0.0</v>
      </c>
      <c r="Y239" s="83" t="s">
        <v>1595</v>
      </c>
      <c r="Z239" t="str">
        <f>IFERROR(VLOOKUP(ROWS($Z$3:Z239),$X$3:$Y$992,2,0),"")</f>
        <v/>
      </c>
    </row>
    <row r="240" spans="10:26" ht="12.75">
      <c r="J240" s="93" t="s">
        <v>1597</v>
      </c>
      <c r="K240" s="81" t="s">
        <v>1598</v>
      </c>
      <c r="M240" s="82">
        <f>IF(ISNUMBER(SEARCH(ZAKL_DATA!$B$29,N240)),MAX($M$2:M239)+1,0)</f>
        <v>238.0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0.0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0.0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0.0</v>
      </c>
      <c r="Y240" s="83" t="s">
        <v>1599</v>
      </c>
      <c r="Z240" t="str">
        <f>IFERROR(VLOOKUP(ROWS($Z$3:Z240),$X$3:$Y$992,2,0),"")</f>
        <v/>
      </c>
    </row>
    <row r="241" spans="10:26" ht="12.75">
      <c r="J241" s="93" t="s">
        <v>1601</v>
      </c>
      <c r="K241" s="81" t="s">
        <v>1602</v>
      </c>
      <c r="M241" s="82">
        <f>IF(ISNUMBER(SEARCH(ZAKL_DATA!$B$29,N241)),MAX($M$2:M240)+1,0)</f>
        <v>239.0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0.0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0.0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0.0</v>
      </c>
      <c r="Y241" s="83" t="s">
        <v>1603</v>
      </c>
      <c r="Z241" t="str">
        <f>IFERROR(VLOOKUP(ROWS($Z$3:Z241),$X$3:$Y$992,2,0),"")</f>
        <v/>
      </c>
    </row>
    <row r="242" spans="10:26" ht="12.75">
      <c r="J242" s="93" t="s">
        <v>1605</v>
      </c>
      <c r="K242" s="81" t="s">
        <v>1606</v>
      </c>
      <c r="M242" s="82">
        <f>IF(ISNUMBER(SEARCH(ZAKL_DATA!$B$29,N242)),MAX($M$2:M241)+1,0)</f>
        <v>240.0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0.0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0.0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0.0</v>
      </c>
      <c r="Y242" s="83" t="s">
        <v>1607</v>
      </c>
      <c r="Z242" t="str">
        <f>IFERROR(VLOOKUP(ROWS($Z$3:Z242),$X$3:$Y$992,2,0),"")</f>
        <v/>
      </c>
    </row>
    <row r="243" spans="10:26" ht="12.75">
      <c r="J243" s="93" t="s">
        <v>1609</v>
      </c>
      <c r="K243" s="81" t="s">
        <v>1610</v>
      </c>
      <c r="M243" s="82">
        <f>IF(ISNUMBER(SEARCH(ZAKL_DATA!$B$29,N243)),MAX($M$2:M242)+1,0)</f>
        <v>241.0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0.0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0.0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0.0</v>
      </c>
      <c r="Y243" s="83" t="s">
        <v>1611</v>
      </c>
      <c r="Z243" t="str">
        <f>IFERROR(VLOOKUP(ROWS($Z$3:Z243),$X$3:$Y$992,2,0),"")</f>
        <v/>
      </c>
    </row>
    <row r="244" spans="10:26" ht="12.75">
      <c r="J244" s="93" t="s">
        <v>1613</v>
      </c>
      <c r="K244" s="81" t="s">
        <v>1614</v>
      </c>
      <c r="M244" s="82">
        <f>IF(ISNUMBER(SEARCH(ZAKL_DATA!$B$29,N244)),MAX($M$2:M243)+1,0)</f>
        <v>242.0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0.0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0.0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0.0</v>
      </c>
      <c r="Y244" s="83" t="s">
        <v>1615</v>
      </c>
      <c r="Z244" t="str">
        <f>IFERROR(VLOOKUP(ROWS($Z$3:Z244),$X$3:$Y$992,2,0),"")</f>
        <v/>
      </c>
    </row>
    <row r="245" spans="10:26" ht="12.75">
      <c r="J245" s="93" t="s">
        <v>1617</v>
      </c>
      <c r="K245" s="81" t="s">
        <v>1618</v>
      </c>
      <c r="M245" s="82">
        <f>IF(ISNUMBER(SEARCH(ZAKL_DATA!$B$29,N245)),MAX($M$2:M244)+1,0)</f>
        <v>243.0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0.0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0.0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0.0</v>
      </c>
      <c r="Y245" s="83" t="s">
        <v>1619</v>
      </c>
      <c r="Z245" t="str">
        <f>IFERROR(VLOOKUP(ROWS($Z$3:Z245),$X$3:$Y$992,2,0),"")</f>
        <v/>
      </c>
    </row>
    <row r="246" spans="10:26" ht="12.75">
      <c r="J246" s="93" t="s">
        <v>1621</v>
      </c>
      <c r="K246" s="81" t="s">
        <v>1622</v>
      </c>
      <c r="M246" s="82">
        <f>IF(ISNUMBER(SEARCH(ZAKL_DATA!$B$29,N246)),MAX($M$2:M245)+1,0)</f>
        <v>244.0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0.0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0.0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0.0</v>
      </c>
      <c r="Y246" s="83" t="s">
        <v>1623</v>
      </c>
      <c r="Z246" t="str">
        <f>IFERROR(VLOOKUP(ROWS($Z$3:Z246),$X$3:$Y$992,2,0),"")</f>
        <v/>
      </c>
    </row>
    <row r="247" spans="10:26" ht="12.75">
      <c r="J247" s="93" t="s">
        <v>1625</v>
      </c>
      <c r="K247" s="81" t="s">
        <v>1626</v>
      </c>
      <c r="M247" s="82">
        <f>IF(ISNUMBER(SEARCH(ZAKL_DATA!$B$29,N247)),MAX($M$2:M246)+1,0)</f>
        <v>245.0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0.0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0.0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0.0</v>
      </c>
      <c r="Y247" s="83" t="s">
        <v>1627</v>
      </c>
      <c r="Z247" t="str">
        <f>IFERROR(VLOOKUP(ROWS($Z$3:Z247),$X$3:$Y$992,2,0),"")</f>
        <v/>
      </c>
    </row>
    <row r="248" spans="10:26" ht="12.75">
      <c r="J248" s="93" t="s">
        <v>1629</v>
      </c>
      <c r="K248" s="81" t="s">
        <v>1630</v>
      </c>
      <c r="M248" s="82">
        <f>IF(ISNUMBER(SEARCH(ZAKL_DATA!$B$29,N248)),MAX($M$2:M247)+1,0)</f>
        <v>246.0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0.0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0.0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0.0</v>
      </c>
      <c r="Y248" s="83" t="s">
        <v>1631</v>
      </c>
      <c r="Z248" t="str">
        <f>IFERROR(VLOOKUP(ROWS($Z$3:Z248),$X$3:$Y$992,2,0),"")</f>
        <v/>
      </c>
    </row>
    <row r="249" spans="10:26" ht="12.75">
      <c r="J249" s="93" t="s">
        <v>1633</v>
      </c>
      <c r="K249" s="81" t="s">
        <v>1634</v>
      </c>
      <c r="M249" s="82">
        <f>IF(ISNUMBER(SEARCH(ZAKL_DATA!$B$29,N249)),MAX($M$2:M248)+1,0)</f>
        <v>247.0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0.0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0.0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0.0</v>
      </c>
      <c r="Y249" s="83" t="s">
        <v>1635</v>
      </c>
      <c r="Z249" t="str">
        <f>IFERROR(VLOOKUP(ROWS($Z$3:Z249),$X$3:$Y$992,2,0),"")</f>
        <v/>
      </c>
    </row>
    <row r="250" spans="10:26" ht="12.75">
      <c r="J250" s="93" t="s">
        <v>1637</v>
      </c>
      <c r="K250" s="81" t="s">
        <v>1638</v>
      </c>
      <c r="M250" s="82">
        <f>IF(ISNUMBER(SEARCH(ZAKL_DATA!$B$29,N250)),MAX($M$2:M249)+1,0)</f>
        <v>248.0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0.0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0.0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0.0</v>
      </c>
      <c r="Y250" s="83" t="s">
        <v>1639</v>
      </c>
      <c r="Z250" t="str">
        <f>IFERROR(VLOOKUP(ROWS($Z$3:Z250),$X$3:$Y$992,2,0),"")</f>
        <v/>
      </c>
    </row>
    <row r="251" spans="10:26" ht="12.75">
      <c r="J251" s="93" t="s">
        <v>1641</v>
      </c>
      <c r="K251" s="81" t="s">
        <v>1642</v>
      </c>
      <c r="M251" s="82">
        <f>IF(ISNUMBER(SEARCH(ZAKL_DATA!$B$29,N251)),MAX($M$2:M250)+1,0)</f>
        <v>249.0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0.0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0.0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0.0</v>
      </c>
      <c r="Y251" s="83" t="s">
        <v>1643</v>
      </c>
      <c r="Z251" t="str">
        <f>IFERROR(VLOOKUP(ROWS($Z$3:Z251),$X$3:$Y$992,2,0),"")</f>
        <v/>
      </c>
    </row>
    <row r="252" spans="10:26" ht="12.75">
      <c r="J252" s="93" t="s">
        <v>1645</v>
      </c>
      <c r="K252" s="81" t="s">
        <v>1646</v>
      </c>
      <c r="M252" s="82">
        <f>IF(ISNUMBER(SEARCH(ZAKL_DATA!$B$29,N252)),MAX($M$2:M251)+1,0)</f>
        <v>250.0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0.0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0.0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0.0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251.0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0.0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0.0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0.0</v>
      </c>
      <c r="Y253" s="83" t="s">
        <v>1651</v>
      </c>
      <c r="Z253" t="str">
        <f>IFERROR(VLOOKUP(ROWS($Z$3:Z253),$X$3:$Y$992,2,0),"")</f>
        <v/>
      </c>
    </row>
    <row r="254" spans="13:26" ht="12.75">
      <c r="M254" s="82">
        <f>IF(ISNUMBER(SEARCH(ZAKL_DATA!$B$29,N254)),MAX($M$2:M253)+1,0)</f>
        <v>252.0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0.0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0.0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0.0</v>
      </c>
      <c r="Y254" s="83" t="s">
        <v>1653</v>
      </c>
      <c r="Z254" t="str">
        <f>IFERROR(VLOOKUP(ROWS($Z$3:Z254),$X$3:$Y$992,2,0),"")</f>
        <v/>
      </c>
    </row>
    <row r="255" spans="13:26" ht="12.75">
      <c r="M255" s="82">
        <f>IF(ISNUMBER(SEARCH(ZAKL_DATA!$B$29,N255)),MAX($M$2:M254)+1,0)</f>
        <v>253.0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0.0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0.0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0.0</v>
      </c>
      <c r="Y255" s="83" t="s">
        <v>1655</v>
      </c>
      <c r="Z255" t="str">
        <f>IFERROR(VLOOKUP(ROWS($Z$3:Z255),$X$3:$Y$992,2,0),"")</f>
        <v/>
      </c>
    </row>
    <row r="256" spans="13:26" ht="12.75">
      <c r="M256" s="82">
        <f>IF(ISNUMBER(SEARCH(ZAKL_DATA!$B$29,N256)),MAX($M$2:M255)+1,0)</f>
        <v>254.0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0.0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0.0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0.0</v>
      </c>
      <c r="Y256" s="83" t="s">
        <v>1657</v>
      </c>
      <c r="Z256" t="str">
        <f>IFERROR(VLOOKUP(ROWS($Z$3:Z256),$X$3:$Y$992,2,0),"")</f>
        <v/>
      </c>
    </row>
    <row r="257" spans="13:26" ht="12.75">
      <c r="M257" s="82">
        <f>IF(ISNUMBER(SEARCH(ZAKL_DATA!$B$29,N257)),MAX($M$2:M256)+1,0)</f>
        <v>255.0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0.0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0.0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0.0</v>
      </c>
      <c r="Y257" s="83" t="s">
        <v>1659</v>
      </c>
      <c r="Z257" t="str">
        <f>IFERROR(VLOOKUP(ROWS($Z$3:Z257),$X$3:$Y$992,2,0),"")</f>
        <v/>
      </c>
    </row>
    <row r="258" spans="13:26" ht="12.75">
      <c r="M258" s="82">
        <f>IF(ISNUMBER(SEARCH(ZAKL_DATA!$B$29,N258)),MAX($M$2:M257)+1,0)</f>
        <v>256.0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0.0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0.0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0.0</v>
      </c>
      <c r="Y258" s="83" t="s">
        <v>1661</v>
      </c>
      <c r="Z258" t="str">
        <f>IFERROR(VLOOKUP(ROWS($Z$3:Z258),$X$3:$Y$992,2,0),"")</f>
        <v/>
      </c>
    </row>
    <row r="259" spans="13:26" ht="12.75">
      <c r="M259" s="82">
        <f>IF(ISNUMBER(SEARCH(ZAKL_DATA!$B$29,N259)),MAX($M$2:M258)+1,0)</f>
        <v>257.0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0.0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0.0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0.0</v>
      </c>
      <c r="Y259" s="83" t="s">
        <v>1663</v>
      </c>
      <c r="Z259" t="str">
        <f>IFERROR(VLOOKUP(ROWS($Z$3:Z259),$X$3:$Y$992,2,0),"")</f>
        <v/>
      </c>
    </row>
    <row r="260" spans="13:26" ht="12.75">
      <c r="M260" s="82">
        <f>IF(ISNUMBER(SEARCH(ZAKL_DATA!$B$29,N260)),MAX($M$2:M259)+1,0)</f>
        <v>258.0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0.0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0.0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0.0</v>
      </c>
      <c r="Y260" s="83" t="s">
        <v>1665</v>
      </c>
      <c r="Z260" t="str">
        <f>IFERROR(VLOOKUP(ROWS($Z$3:Z260),$X$3:$Y$992,2,0),"")</f>
        <v/>
      </c>
    </row>
    <row r="261" spans="13:26" ht="12.75">
      <c r="M261" s="82">
        <f>IF(ISNUMBER(SEARCH(ZAKL_DATA!$B$29,N261)),MAX($M$2:M260)+1,0)</f>
        <v>259.0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0.0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0.0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0.0</v>
      </c>
      <c r="Y261" s="83" t="s">
        <v>1667</v>
      </c>
      <c r="Z261" t="str">
        <f>IFERROR(VLOOKUP(ROWS($Z$3:Z261),$X$3:$Y$992,2,0),"")</f>
        <v/>
      </c>
    </row>
    <row r="262" spans="13:26" ht="12.75">
      <c r="M262" s="82">
        <f>IF(ISNUMBER(SEARCH(ZAKL_DATA!$B$29,N262)),MAX($M$2:M261)+1,0)</f>
        <v>260.0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0.0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0.0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0.0</v>
      </c>
      <c r="Y262" s="83" t="s">
        <v>1669</v>
      </c>
      <c r="Z262" t="str">
        <f>IFERROR(VLOOKUP(ROWS($Z$3:Z262),$X$3:$Y$992,2,0),"")</f>
        <v/>
      </c>
    </row>
    <row r="263" spans="13:26" ht="12.75">
      <c r="M263" s="82">
        <f>IF(ISNUMBER(SEARCH(ZAKL_DATA!$B$29,N263)),MAX($M$2:M262)+1,0)</f>
        <v>261.0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0.0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0.0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0.0</v>
      </c>
      <c r="Y263" s="83" t="s">
        <v>1671</v>
      </c>
      <c r="Z263" t="str">
        <f>IFERROR(VLOOKUP(ROWS($Z$3:Z263),$X$3:$Y$992,2,0),"")</f>
        <v/>
      </c>
    </row>
    <row r="264" spans="13:26" ht="12.75">
      <c r="M264" s="82">
        <f>IF(ISNUMBER(SEARCH(ZAKL_DATA!$B$29,N264)),MAX($M$2:M263)+1,0)</f>
        <v>262.0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0.0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0.0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0.0</v>
      </c>
      <c r="Y264" s="83" t="s">
        <v>1673</v>
      </c>
      <c r="Z264" t="str">
        <f>IFERROR(VLOOKUP(ROWS($Z$3:Z264),$X$3:$Y$992,2,0),"")</f>
        <v/>
      </c>
    </row>
    <row r="265" spans="13:26" ht="12.75">
      <c r="M265" s="82">
        <f>IF(ISNUMBER(SEARCH(ZAKL_DATA!$B$29,N265)),MAX($M$2:M264)+1,0)</f>
        <v>263.0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0.0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0.0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0.0</v>
      </c>
      <c r="Y265" s="83" t="s">
        <v>1675</v>
      </c>
      <c r="Z265" t="str">
        <f>IFERROR(VLOOKUP(ROWS($Z$3:Z265),$X$3:$Y$992,2,0),"")</f>
        <v/>
      </c>
    </row>
    <row r="266" spans="13:26" ht="12.75">
      <c r="M266" s="82">
        <f>IF(ISNUMBER(SEARCH(ZAKL_DATA!$B$29,N266)),MAX($M$2:M265)+1,0)</f>
        <v>264.0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0.0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0.0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0.0</v>
      </c>
      <c r="Y266" s="83" t="s">
        <v>1677</v>
      </c>
      <c r="Z266" t="str">
        <f>IFERROR(VLOOKUP(ROWS($Z$3:Z266),$X$3:$Y$992,2,0),"")</f>
        <v/>
      </c>
    </row>
    <row r="267" spans="13:26" ht="12.75">
      <c r="M267" s="82">
        <f>IF(ISNUMBER(SEARCH(ZAKL_DATA!$B$29,N267)),MAX($M$2:M266)+1,0)</f>
        <v>265.0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0.0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0.0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0.0</v>
      </c>
      <c r="Y267" s="83" t="s">
        <v>1679</v>
      </c>
      <c r="Z267" t="str">
        <f>IFERROR(VLOOKUP(ROWS($Z$3:Z267),$X$3:$Y$992,2,0),"")</f>
        <v/>
      </c>
    </row>
    <row r="268" spans="13:26" ht="12.75">
      <c r="M268" s="82">
        <f>IF(ISNUMBER(SEARCH(ZAKL_DATA!$B$29,N268)),MAX($M$2:M267)+1,0)</f>
        <v>266.0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0.0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0.0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0.0</v>
      </c>
      <c r="Y268" s="83" t="s">
        <v>1681</v>
      </c>
      <c r="Z268" t="str">
        <f>IFERROR(VLOOKUP(ROWS($Z$3:Z268),$X$3:$Y$992,2,0),"")</f>
        <v/>
      </c>
    </row>
    <row r="269" spans="13:26" ht="12.75">
      <c r="M269" s="82">
        <f>IF(ISNUMBER(SEARCH(ZAKL_DATA!$B$29,N269)),MAX($M$2:M268)+1,0)</f>
        <v>267.0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0.0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0.0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0.0</v>
      </c>
      <c r="Y269" s="83" t="s">
        <v>1683</v>
      </c>
      <c r="Z269" t="str">
        <f>IFERROR(VLOOKUP(ROWS($Z$3:Z269),$X$3:$Y$992,2,0),"")</f>
        <v/>
      </c>
    </row>
    <row r="270" spans="13:26" ht="12.75">
      <c r="M270" s="82">
        <f>IF(ISNUMBER(SEARCH(ZAKL_DATA!$B$29,N270)),MAX($M$2:M269)+1,0)</f>
        <v>268.0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0.0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0.0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0.0</v>
      </c>
      <c r="Y270" s="83" t="s">
        <v>1685</v>
      </c>
      <c r="Z270" t="str">
        <f>IFERROR(VLOOKUP(ROWS($Z$3:Z270),$X$3:$Y$992,2,0),"")</f>
        <v/>
      </c>
    </row>
    <row r="271" spans="13:26" ht="12.75">
      <c r="M271" s="82">
        <f>IF(ISNUMBER(SEARCH(ZAKL_DATA!$B$29,N271)),MAX($M$2:M270)+1,0)</f>
        <v>269.0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0.0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0.0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0.0</v>
      </c>
      <c r="Y271" s="83" t="s">
        <v>1687</v>
      </c>
      <c r="Z271" t="str">
        <f>IFERROR(VLOOKUP(ROWS($Z$3:Z271),$X$3:$Y$992,2,0),"")</f>
        <v/>
      </c>
    </row>
    <row r="272" spans="13:26" ht="12.75">
      <c r="M272" s="82">
        <f>IF(ISNUMBER(SEARCH(ZAKL_DATA!$B$29,N272)),MAX($M$2:M271)+1,0)</f>
        <v>270.0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0.0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0.0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0.0</v>
      </c>
      <c r="Y272" s="83" t="s">
        <v>1689</v>
      </c>
      <c r="Z272" t="str">
        <f>IFERROR(VLOOKUP(ROWS($Z$3:Z272),$X$3:$Y$992,2,0),"")</f>
        <v/>
      </c>
    </row>
    <row r="273" spans="13:26" ht="12.75">
      <c r="M273" s="82">
        <f>IF(ISNUMBER(SEARCH(ZAKL_DATA!$B$29,N273)),MAX($M$2:M272)+1,0)</f>
        <v>271.0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0.0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0.0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0.0</v>
      </c>
      <c r="Y273" s="83" t="s">
        <v>1691</v>
      </c>
      <c r="Z273" t="str">
        <f>IFERROR(VLOOKUP(ROWS($Z$3:Z273),$X$3:$Y$992,2,0),"")</f>
        <v/>
      </c>
    </row>
    <row r="274" spans="13:26" ht="12.75">
      <c r="M274" s="82">
        <f>IF(ISNUMBER(SEARCH(ZAKL_DATA!$B$29,N274)),MAX($M$2:M273)+1,0)</f>
        <v>272.0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0.0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0.0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0.0</v>
      </c>
      <c r="Y274" s="83" t="s">
        <v>1693</v>
      </c>
      <c r="Z274" t="str">
        <f>IFERROR(VLOOKUP(ROWS($Z$3:Z274),$X$3:$Y$992,2,0),"")</f>
        <v/>
      </c>
    </row>
    <row r="275" spans="13:26" ht="12.75">
      <c r="M275" s="82">
        <f>IF(ISNUMBER(SEARCH(ZAKL_DATA!$B$29,N275)),MAX($M$2:M274)+1,0)</f>
        <v>273.0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0.0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0.0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0.0</v>
      </c>
      <c r="Y275" s="83" t="s">
        <v>1695</v>
      </c>
      <c r="Z275" t="str">
        <f>IFERROR(VLOOKUP(ROWS($Z$3:Z275),$X$3:$Y$992,2,0),"")</f>
        <v/>
      </c>
    </row>
    <row r="276" spans="13:26" ht="12.75">
      <c r="M276" s="82">
        <f>IF(ISNUMBER(SEARCH(ZAKL_DATA!$B$29,N276)),MAX($M$2:M275)+1,0)</f>
        <v>274.0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0.0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0.0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0.0</v>
      </c>
      <c r="Y276" s="83" t="s">
        <v>1697</v>
      </c>
      <c r="Z276" t="str">
        <f>IFERROR(VLOOKUP(ROWS($Z$3:Z276),$X$3:$Y$992,2,0),"")</f>
        <v/>
      </c>
    </row>
    <row r="277" spans="13:26" ht="12.75">
      <c r="M277" s="82">
        <f>IF(ISNUMBER(SEARCH(ZAKL_DATA!$B$29,N277)),MAX($M$2:M276)+1,0)</f>
        <v>275.0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0.0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0.0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0.0</v>
      </c>
      <c r="Y277" s="83" t="s">
        <v>1699</v>
      </c>
      <c r="Z277" t="str">
        <f>IFERROR(VLOOKUP(ROWS($Z$3:Z277),$X$3:$Y$992,2,0),"")</f>
        <v/>
      </c>
    </row>
    <row r="278" spans="13:26" ht="12.75">
      <c r="M278" s="82">
        <f>IF(ISNUMBER(SEARCH(ZAKL_DATA!$B$29,N278)),MAX($M$2:M277)+1,0)</f>
        <v>276.0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0.0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0.0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0.0</v>
      </c>
      <c r="Y278" s="83" t="s">
        <v>1701</v>
      </c>
      <c r="Z278" t="str">
        <f>IFERROR(VLOOKUP(ROWS($Z$3:Z278),$X$3:$Y$992,2,0),"")</f>
        <v/>
      </c>
    </row>
    <row r="279" spans="13:26" ht="12.75">
      <c r="M279" s="82">
        <f>IF(ISNUMBER(SEARCH(ZAKL_DATA!$B$29,N279)),MAX($M$2:M278)+1,0)</f>
        <v>277.0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0.0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0.0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0.0</v>
      </c>
      <c r="Y279" s="83" t="s">
        <v>1703</v>
      </c>
      <c r="Z279" t="str">
        <f>IFERROR(VLOOKUP(ROWS($Z$3:Z279),$X$3:$Y$992,2,0),"")</f>
        <v/>
      </c>
    </row>
    <row r="280" spans="13:26" ht="12.75">
      <c r="M280" s="82">
        <f>IF(ISNUMBER(SEARCH(ZAKL_DATA!$B$29,N280)),MAX($M$2:M279)+1,0)</f>
        <v>278.0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0.0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0.0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0.0</v>
      </c>
      <c r="Y280" s="83" t="s">
        <v>1705</v>
      </c>
      <c r="Z280" t="str">
        <f>IFERROR(VLOOKUP(ROWS($Z$3:Z280),$X$3:$Y$992,2,0),"")</f>
        <v/>
      </c>
    </row>
    <row r="281" spans="13:26" ht="12.75">
      <c r="M281" s="82">
        <f>IF(ISNUMBER(SEARCH(ZAKL_DATA!$B$29,N281)),MAX($M$2:M280)+1,0)</f>
        <v>279.0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0.0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0.0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0.0</v>
      </c>
      <c r="Y281" s="83" t="s">
        <v>1707</v>
      </c>
      <c r="Z281" t="str">
        <f>IFERROR(VLOOKUP(ROWS($Z$3:Z281),$X$3:$Y$992,2,0),"")</f>
        <v/>
      </c>
    </row>
    <row r="282" spans="13:26" ht="12.75">
      <c r="M282" s="82">
        <f>IF(ISNUMBER(SEARCH(ZAKL_DATA!$B$29,N282)),MAX($M$2:M281)+1,0)</f>
        <v>280.0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0.0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0.0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0.0</v>
      </c>
      <c r="Y282" s="83" t="s">
        <v>1709</v>
      </c>
      <c r="Z282" t="str">
        <f>IFERROR(VLOOKUP(ROWS($Z$3:Z282),$X$3:$Y$992,2,0),"")</f>
        <v/>
      </c>
    </row>
    <row r="283" spans="13:26" ht="12.75">
      <c r="M283" s="82">
        <f>IF(ISNUMBER(SEARCH(ZAKL_DATA!$B$29,N283)),MAX($M$2:M282)+1,0)</f>
        <v>281.0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0.0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0.0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0.0</v>
      </c>
      <c r="Y283" s="83" t="s">
        <v>1711</v>
      </c>
      <c r="Z283" t="str">
        <f>IFERROR(VLOOKUP(ROWS($Z$3:Z283),$X$3:$Y$992,2,0),"")</f>
        <v/>
      </c>
    </row>
    <row r="284" spans="13:26" ht="12.75">
      <c r="M284" s="82">
        <f>IF(ISNUMBER(SEARCH(ZAKL_DATA!$B$29,N284)),MAX($M$2:M283)+1,0)</f>
        <v>282.0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0.0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0.0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0.0</v>
      </c>
      <c r="Y284" s="83" t="s">
        <v>1713</v>
      </c>
      <c r="Z284" t="str">
        <f>IFERROR(VLOOKUP(ROWS($Z$3:Z284),$X$3:$Y$992,2,0),"")</f>
        <v/>
      </c>
    </row>
    <row r="285" spans="13:26" ht="12.75">
      <c r="M285" s="82">
        <f>IF(ISNUMBER(SEARCH(ZAKL_DATA!$B$29,N285)),MAX($M$2:M284)+1,0)</f>
        <v>283.0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0.0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0.0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0.0</v>
      </c>
      <c r="Y285" s="83" t="s">
        <v>1715</v>
      </c>
      <c r="Z285" t="str">
        <f>IFERROR(VLOOKUP(ROWS($Z$3:Z285),$X$3:$Y$992,2,0),"")</f>
        <v/>
      </c>
    </row>
    <row r="286" spans="13:26" ht="12.75">
      <c r="M286" s="82">
        <f>IF(ISNUMBER(SEARCH(ZAKL_DATA!$B$29,N286)),MAX($M$2:M285)+1,0)</f>
        <v>284.0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0.0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0.0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0.0</v>
      </c>
      <c r="Y286" s="83" t="s">
        <v>1717</v>
      </c>
      <c r="Z286" t="str">
        <f>IFERROR(VLOOKUP(ROWS($Z$3:Z286),$X$3:$Y$992,2,0),"")</f>
        <v/>
      </c>
    </row>
    <row r="287" spans="13:26" ht="12.75">
      <c r="M287" s="82">
        <f>IF(ISNUMBER(SEARCH(ZAKL_DATA!$B$29,N287)),MAX($M$2:M286)+1,0)</f>
        <v>285.0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0.0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0.0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0.0</v>
      </c>
      <c r="Y287" s="83" t="s">
        <v>1719</v>
      </c>
      <c r="Z287" t="str">
        <f>IFERROR(VLOOKUP(ROWS($Z$3:Z287),$X$3:$Y$992,2,0),"")</f>
        <v/>
      </c>
    </row>
    <row r="288" spans="13:26" ht="12.75">
      <c r="M288" s="82">
        <f>IF(ISNUMBER(SEARCH(ZAKL_DATA!$B$29,N288)),MAX($M$2:M287)+1,0)</f>
        <v>286.0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0.0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0.0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0.0</v>
      </c>
      <c r="Y288" s="83" t="s">
        <v>1721</v>
      </c>
      <c r="Z288" t="str">
        <f>IFERROR(VLOOKUP(ROWS($Z$3:Z288),$X$3:$Y$992,2,0),"")</f>
        <v/>
      </c>
    </row>
    <row r="289" spans="13:26" ht="12.75">
      <c r="M289" s="82">
        <f>IF(ISNUMBER(SEARCH(ZAKL_DATA!$B$29,N289)),MAX($M$2:M288)+1,0)</f>
        <v>287.0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0.0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0.0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0.0</v>
      </c>
      <c r="Y289" s="83" t="s">
        <v>1723</v>
      </c>
      <c r="Z289" t="str">
        <f>IFERROR(VLOOKUP(ROWS($Z$3:Z289),$X$3:$Y$992,2,0),"")</f>
        <v/>
      </c>
    </row>
    <row r="290" spans="13:26" ht="12.75">
      <c r="M290" s="82">
        <f>IF(ISNUMBER(SEARCH(ZAKL_DATA!$B$29,N290)),MAX($M$2:M289)+1,0)</f>
        <v>288.0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0.0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0.0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0.0</v>
      </c>
      <c r="Y290" s="83" t="s">
        <v>1725</v>
      </c>
      <c r="Z290" t="str">
        <f>IFERROR(VLOOKUP(ROWS($Z$3:Z290),$X$3:$Y$992,2,0),"")</f>
        <v/>
      </c>
    </row>
    <row r="291" spans="13:26" ht="12.75">
      <c r="M291" s="82">
        <f>IF(ISNUMBER(SEARCH(ZAKL_DATA!$B$29,N291)),MAX($M$2:M290)+1,0)</f>
        <v>289.0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0.0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0.0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0.0</v>
      </c>
      <c r="Y291" s="83" t="s">
        <v>1727</v>
      </c>
      <c r="Z291" t="str">
        <f>IFERROR(VLOOKUP(ROWS($Z$3:Z291),$X$3:$Y$992,2,0),"")</f>
        <v/>
      </c>
    </row>
    <row r="292" spans="13:26" ht="12.75">
      <c r="M292" s="82">
        <f>IF(ISNUMBER(SEARCH(ZAKL_DATA!$B$29,N292)),MAX($M$2:M291)+1,0)</f>
        <v>290.0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0.0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0.0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0.0</v>
      </c>
      <c r="Y292" s="83" t="s">
        <v>1729</v>
      </c>
      <c r="Z292" t="str">
        <f>IFERROR(VLOOKUP(ROWS($Z$3:Z292),$X$3:$Y$992,2,0),"")</f>
        <v/>
      </c>
    </row>
    <row r="293" spans="13:26" ht="12.75">
      <c r="M293" s="82">
        <f>IF(ISNUMBER(SEARCH(ZAKL_DATA!$B$29,N293)),MAX($M$2:M292)+1,0)</f>
        <v>291.0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0.0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0.0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0.0</v>
      </c>
      <c r="Y293" s="83" t="s">
        <v>1731</v>
      </c>
      <c r="Z293" t="str">
        <f>IFERROR(VLOOKUP(ROWS($Z$3:Z293),$X$3:$Y$992,2,0),"")</f>
        <v/>
      </c>
    </row>
    <row r="294" spans="13:26" ht="12.75">
      <c r="M294" s="82">
        <f>IF(ISNUMBER(SEARCH(ZAKL_DATA!$B$29,N294)),MAX($M$2:M293)+1,0)</f>
        <v>292.0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0.0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0.0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0.0</v>
      </c>
      <c r="Y294" s="83" t="s">
        <v>1733</v>
      </c>
      <c r="Z294" t="str">
        <f>IFERROR(VLOOKUP(ROWS($Z$3:Z294),$X$3:$Y$992,2,0),"")</f>
        <v/>
      </c>
    </row>
    <row r="295" spans="13:26" ht="12.75">
      <c r="M295" s="82">
        <f>IF(ISNUMBER(SEARCH(ZAKL_DATA!$B$29,N295)),MAX($M$2:M294)+1,0)</f>
        <v>293.0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0.0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0.0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0.0</v>
      </c>
      <c r="Y295" s="83" t="s">
        <v>1735</v>
      </c>
      <c r="Z295" t="str">
        <f>IFERROR(VLOOKUP(ROWS($Z$3:Z295),$X$3:$Y$992,2,0),"")</f>
        <v/>
      </c>
    </row>
    <row r="296" spans="13:26" ht="12.75">
      <c r="M296" s="82">
        <f>IF(ISNUMBER(SEARCH(ZAKL_DATA!$B$29,N296)),MAX($M$2:M295)+1,0)</f>
        <v>294.0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0.0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0.0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0.0</v>
      </c>
      <c r="Y296" s="83" t="s">
        <v>1737</v>
      </c>
      <c r="Z296" t="str">
        <f>IFERROR(VLOOKUP(ROWS($Z$3:Z296),$X$3:$Y$992,2,0),"")</f>
        <v/>
      </c>
    </row>
    <row r="297" spans="13:26" ht="12.75">
      <c r="M297" s="82">
        <f>IF(ISNUMBER(SEARCH(ZAKL_DATA!$B$29,N297)),MAX($M$2:M296)+1,0)</f>
        <v>295.0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0.0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0.0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0.0</v>
      </c>
      <c r="Y297" s="83" t="s">
        <v>1739</v>
      </c>
      <c r="Z297" t="str">
        <f>IFERROR(VLOOKUP(ROWS($Z$3:Z297),$X$3:$Y$992,2,0),"")</f>
        <v/>
      </c>
    </row>
    <row r="298" spans="13:26" ht="12.75">
      <c r="M298" s="82">
        <f>IF(ISNUMBER(SEARCH(ZAKL_DATA!$B$29,N298)),MAX($M$2:M297)+1,0)</f>
        <v>296.0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0.0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0.0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0.0</v>
      </c>
      <c r="Y298" s="83" t="s">
        <v>1741</v>
      </c>
      <c r="Z298" t="str">
        <f>IFERROR(VLOOKUP(ROWS($Z$3:Z298),$X$3:$Y$992,2,0),"")</f>
        <v/>
      </c>
    </row>
    <row r="299" spans="13:26" ht="12.75">
      <c r="M299" s="82">
        <f>IF(ISNUMBER(SEARCH(ZAKL_DATA!$B$29,N299)),MAX($M$2:M298)+1,0)</f>
        <v>297.0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0.0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0.0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0.0</v>
      </c>
      <c r="Y299" s="83" t="s">
        <v>1743</v>
      </c>
      <c r="Z299" t="str">
        <f>IFERROR(VLOOKUP(ROWS($Z$3:Z299),$X$3:$Y$992,2,0),"")</f>
        <v/>
      </c>
    </row>
    <row r="300" spans="13:26" ht="12.75">
      <c r="M300" s="82">
        <f>IF(ISNUMBER(SEARCH(ZAKL_DATA!$B$29,N300)),MAX($M$2:M299)+1,0)</f>
        <v>298.0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0.0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0.0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0.0</v>
      </c>
      <c r="Y300" s="83" t="s">
        <v>1745</v>
      </c>
      <c r="Z300" t="str">
        <f>IFERROR(VLOOKUP(ROWS($Z$3:Z300),$X$3:$Y$992,2,0),"")</f>
        <v/>
      </c>
    </row>
    <row r="301" spans="13:26" ht="12.75">
      <c r="M301" s="82">
        <f>IF(ISNUMBER(SEARCH(ZAKL_DATA!$B$29,N301)),MAX($M$2:M300)+1,0)</f>
        <v>299.0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0.0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0.0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0.0</v>
      </c>
      <c r="Y301" s="83" t="s">
        <v>1747</v>
      </c>
      <c r="Z301" t="str">
        <f>IFERROR(VLOOKUP(ROWS($Z$3:Z301),$X$3:$Y$992,2,0),"")</f>
        <v/>
      </c>
    </row>
    <row r="302" spans="13:26" ht="12.75">
      <c r="M302" s="82">
        <f>IF(ISNUMBER(SEARCH(ZAKL_DATA!$B$29,N302)),MAX($M$2:M301)+1,0)</f>
        <v>300.0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0.0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0.0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0.0</v>
      </c>
      <c r="Y302" s="83" t="s">
        <v>1749</v>
      </c>
      <c r="Z302" t="str">
        <f>IFERROR(VLOOKUP(ROWS($Z$3:Z302),$X$3:$Y$992,2,0),"")</f>
        <v/>
      </c>
    </row>
    <row r="303" spans="13:26" ht="12.75">
      <c r="M303" s="82">
        <f>IF(ISNUMBER(SEARCH(ZAKL_DATA!$B$29,N303)),MAX($M$2:M302)+1,0)</f>
        <v>301.0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0.0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0.0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0.0</v>
      </c>
      <c r="Y303" s="83" t="s">
        <v>1751</v>
      </c>
      <c r="Z303" t="str">
        <f>IFERROR(VLOOKUP(ROWS($Z$3:Z303),$X$3:$Y$992,2,0),"")</f>
        <v/>
      </c>
    </row>
    <row r="304" spans="13:26" ht="12.75">
      <c r="M304" s="82">
        <f>IF(ISNUMBER(SEARCH(ZAKL_DATA!$B$29,N304)),MAX($M$2:M303)+1,0)</f>
        <v>302.0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0.0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0.0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0.0</v>
      </c>
      <c r="Y304" s="83" t="s">
        <v>1753</v>
      </c>
      <c r="Z304" t="str">
        <f>IFERROR(VLOOKUP(ROWS($Z$3:Z304),$X$3:$Y$992,2,0),"")</f>
        <v/>
      </c>
    </row>
    <row r="305" spans="13:26" ht="12.75">
      <c r="M305" s="82">
        <f>IF(ISNUMBER(SEARCH(ZAKL_DATA!$B$29,N305)),MAX($M$2:M304)+1,0)</f>
        <v>303.0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0.0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0.0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0.0</v>
      </c>
      <c r="Y305" s="83" t="s">
        <v>1755</v>
      </c>
      <c r="Z305" t="str">
        <f>IFERROR(VLOOKUP(ROWS($Z$3:Z305),$X$3:$Y$992,2,0),"")</f>
        <v/>
      </c>
    </row>
    <row r="306" spans="13:26" ht="12.75">
      <c r="M306" s="82">
        <f>IF(ISNUMBER(SEARCH(ZAKL_DATA!$B$29,N306)),MAX($M$2:M305)+1,0)</f>
        <v>304.0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0.0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0.0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0.0</v>
      </c>
      <c r="Y306" s="83" t="s">
        <v>1757</v>
      </c>
      <c r="Z306" t="str">
        <f>IFERROR(VLOOKUP(ROWS($Z$3:Z306),$X$3:$Y$992,2,0),"")</f>
        <v/>
      </c>
    </row>
    <row r="307" spans="13:26" ht="12.75">
      <c r="M307" s="82">
        <f>IF(ISNUMBER(SEARCH(ZAKL_DATA!$B$29,N307)),MAX($M$2:M306)+1,0)</f>
        <v>305.0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0.0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0.0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0.0</v>
      </c>
      <c r="Y307" s="83" t="s">
        <v>1759</v>
      </c>
      <c r="Z307" t="str">
        <f>IFERROR(VLOOKUP(ROWS($Z$3:Z307),$X$3:$Y$992,2,0),"")</f>
        <v/>
      </c>
    </row>
    <row r="308" spans="13:26" ht="12.75">
      <c r="M308" s="82">
        <f>IF(ISNUMBER(SEARCH(ZAKL_DATA!$B$29,N308)),MAX($M$2:M307)+1,0)</f>
        <v>306.0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0.0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0.0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0.0</v>
      </c>
      <c r="Y308" s="83" t="s">
        <v>1761</v>
      </c>
      <c r="Z308" t="str">
        <f>IFERROR(VLOOKUP(ROWS($Z$3:Z308),$X$3:$Y$992,2,0),"")</f>
        <v/>
      </c>
    </row>
    <row r="309" spans="13:26" ht="12.75">
      <c r="M309" s="82">
        <f>IF(ISNUMBER(SEARCH(ZAKL_DATA!$B$29,N309)),MAX($M$2:M308)+1,0)</f>
        <v>307.0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0.0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0.0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0.0</v>
      </c>
      <c r="Y309" s="83" t="s">
        <v>1763</v>
      </c>
      <c r="Z309" t="str">
        <f>IFERROR(VLOOKUP(ROWS($Z$3:Z309),$X$3:$Y$992,2,0),"")</f>
        <v/>
      </c>
    </row>
    <row r="310" spans="13:26" ht="12.75">
      <c r="M310" s="82">
        <f>IF(ISNUMBER(SEARCH(ZAKL_DATA!$B$29,N310)),MAX($M$2:M309)+1,0)</f>
        <v>308.0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0.0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0.0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0.0</v>
      </c>
      <c r="Y310" s="83" t="s">
        <v>1765</v>
      </c>
      <c r="Z310" t="str">
        <f>IFERROR(VLOOKUP(ROWS($Z$3:Z310),$X$3:$Y$992,2,0),"")</f>
        <v/>
      </c>
    </row>
    <row r="311" spans="13:26" ht="12.75">
      <c r="M311" s="82">
        <f>IF(ISNUMBER(SEARCH(ZAKL_DATA!$B$29,N311)),MAX($M$2:M310)+1,0)</f>
        <v>309.0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0.0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0.0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0.0</v>
      </c>
      <c r="Y311" s="83" t="s">
        <v>1767</v>
      </c>
      <c r="Z311" t="str">
        <f>IFERROR(VLOOKUP(ROWS($Z$3:Z311),$X$3:$Y$992,2,0),"")</f>
        <v/>
      </c>
    </row>
    <row r="312" spans="13:26" ht="12.75">
      <c r="M312" s="82">
        <f>IF(ISNUMBER(SEARCH(ZAKL_DATA!$B$29,N312)),MAX($M$2:M311)+1,0)</f>
        <v>310.0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0.0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0.0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0.0</v>
      </c>
      <c r="Y312" s="83" t="s">
        <v>29</v>
      </c>
      <c r="Z312" t="str">
        <f>IFERROR(VLOOKUP(ROWS($Z$3:Z312),$X$3:$Y$992,2,0),"")</f>
        <v/>
      </c>
    </row>
    <row r="313" spans="13:26" ht="12.75">
      <c r="M313" s="82">
        <f>IF(ISNUMBER(SEARCH(ZAKL_DATA!$B$29,N313)),MAX($M$2:M312)+1,0)</f>
        <v>311.0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0.0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0.0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0.0</v>
      </c>
      <c r="Y313" s="83" t="s">
        <v>1770</v>
      </c>
      <c r="Z313" t="str">
        <f>IFERROR(VLOOKUP(ROWS($Z$3:Z313),$X$3:$Y$992,2,0),"")</f>
        <v/>
      </c>
    </row>
    <row r="314" spans="13:26" ht="12.75">
      <c r="M314" s="82">
        <f>IF(ISNUMBER(SEARCH(ZAKL_DATA!$B$29,N314)),MAX($M$2:M313)+1,0)</f>
        <v>312.0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0.0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0.0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0.0</v>
      </c>
      <c r="Y314" s="83" t="s">
        <v>1772</v>
      </c>
      <c r="Z314" t="str">
        <f>IFERROR(VLOOKUP(ROWS($Z$3:Z314),$X$3:$Y$992,2,0),"")</f>
        <v/>
      </c>
    </row>
    <row r="315" spans="13:26" ht="12.75">
      <c r="M315" s="82">
        <f>IF(ISNUMBER(SEARCH(ZAKL_DATA!$B$29,N315)),MAX($M$2:M314)+1,0)</f>
        <v>313.0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0.0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0.0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0.0</v>
      </c>
      <c r="Y315" s="83" t="s">
        <v>1774</v>
      </c>
      <c r="Z315" t="str">
        <f>IFERROR(VLOOKUP(ROWS($Z$3:Z315),$X$3:$Y$992,2,0),"")</f>
        <v/>
      </c>
    </row>
    <row r="316" spans="13:26" ht="12.75">
      <c r="M316" s="82">
        <f>IF(ISNUMBER(SEARCH(ZAKL_DATA!$B$29,N316)),MAX($M$2:M315)+1,0)</f>
        <v>314.0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0.0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0.0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0.0</v>
      </c>
      <c r="Y316" s="83" t="s">
        <v>1776</v>
      </c>
      <c r="Z316" t="str">
        <f>IFERROR(VLOOKUP(ROWS($Z$3:Z316),$X$3:$Y$992,2,0),"")</f>
        <v/>
      </c>
    </row>
    <row r="317" spans="13:26" ht="12.75">
      <c r="M317" s="82">
        <f>IF(ISNUMBER(SEARCH(ZAKL_DATA!$B$29,N317)),MAX($M$2:M316)+1,0)</f>
        <v>315.0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0.0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0.0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0.0</v>
      </c>
      <c r="Y317" s="83" t="s">
        <v>1778</v>
      </c>
      <c r="Z317" t="str">
        <f>IFERROR(VLOOKUP(ROWS($Z$3:Z317),$X$3:$Y$992,2,0),"")</f>
        <v/>
      </c>
    </row>
    <row r="318" spans="13:26" ht="12.75">
      <c r="M318" s="82">
        <f>IF(ISNUMBER(SEARCH(ZAKL_DATA!$B$29,N318)),MAX($M$2:M317)+1,0)</f>
        <v>316.0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0.0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0.0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0.0</v>
      </c>
      <c r="Y318" s="83" t="s">
        <v>1780</v>
      </c>
      <c r="Z318" t="str">
        <f>IFERROR(VLOOKUP(ROWS($Z$3:Z318),$X$3:$Y$992,2,0),"")</f>
        <v/>
      </c>
    </row>
    <row r="319" spans="13:26" ht="12.75">
      <c r="M319" s="82">
        <f>IF(ISNUMBER(SEARCH(ZAKL_DATA!$B$29,N319)),MAX($M$2:M318)+1,0)</f>
        <v>317.0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0.0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0.0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0.0</v>
      </c>
      <c r="Y319" s="83" t="s">
        <v>1782</v>
      </c>
      <c r="Z319" t="str">
        <f>IFERROR(VLOOKUP(ROWS($Z$3:Z319),$X$3:$Y$992,2,0),"")</f>
        <v/>
      </c>
    </row>
    <row r="320" spans="13:26" ht="12.75">
      <c r="M320" s="82">
        <f>IF(ISNUMBER(SEARCH(ZAKL_DATA!$B$29,N320)),MAX($M$2:M319)+1,0)</f>
        <v>318.0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0.0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0.0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0.0</v>
      </c>
      <c r="Y320" s="83" t="s">
        <v>1784</v>
      </c>
      <c r="Z320" t="str">
        <f>IFERROR(VLOOKUP(ROWS($Z$3:Z320),$X$3:$Y$992,2,0),"")</f>
        <v/>
      </c>
    </row>
    <row r="321" spans="13:26" ht="12.75">
      <c r="M321" s="82">
        <f>IF(ISNUMBER(SEARCH(ZAKL_DATA!$B$29,N321)),MAX($M$2:M320)+1,0)</f>
        <v>319.0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0.0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0.0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0.0</v>
      </c>
      <c r="Y321" s="83" t="s">
        <v>1786</v>
      </c>
      <c r="Z321" t="str">
        <f>IFERROR(VLOOKUP(ROWS($Z$3:Z321),$X$3:$Y$992,2,0),"")</f>
        <v/>
      </c>
    </row>
    <row r="322" spans="13:26" ht="12.75">
      <c r="M322" s="82">
        <f>IF(ISNUMBER(SEARCH(ZAKL_DATA!$B$29,N322)),MAX($M$2:M321)+1,0)</f>
        <v>320.0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0.0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0.0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0.0</v>
      </c>
      <c r="Y322" s="83" t="s">
        <v>1788</v>
      </c>
      <c r="Z322" t="str">
        <f>IFERROR(VLOOKUP(ROWS($Z$3:Z322),$X$3:$Y$992,2,0),"")</f>
        <v/>
      </c>
    </row>
    <row r="323" spans="13:26" ht="12.75">
      <c r="M323" s="82">
        <f>IF(ISNUMBER(SEARCH(ZAKL_DATA!$B$29,N323)),MAX($M$2:M322)+1,0)</f>
        <v>321.0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0.0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0.0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0.0</v>
      </c>
      <c r="Y323" s="83" t="s">
        <v>1790</v>
      </c>
      <c r="Z323" t="str">
        <f>IFERROR(VLOOKUP(ROWS($Z$3:Z323),$X$3:$Y$992,2,0),"")</f>
        <v/>
      </c>
    </row>
    <row r="324" spans="13:26" ht="12.75">
      <c r="M324" s="82">
        <f>IF(ISNUMBER(SEARCH(ZAKL_DATA!$B$29,N324)),MAX($M$2:M323)+1,0)</f>
        <v>322.0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0.0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0.0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0.0</v>
      </c>
      <c r="Y324" s="83" t="s">
        <v>1792</v>
      </c>
      <c r="Z324" t="str">
        <f>IFERROR(VLOOKUP(ROWS($Z$3:Z324),$X$3:$Y$992,2,0),"")</f>
        <v/>
      </c>
    </row>
    <row r="325" spans="13:26" ht="12.75">
      <c r="M325" s="82">
        <f>IF(ISNUMBER(SEARCH(ZAKL_DATA!$B$29,N325)),MAX($M$2:M324)+1,0)</f>
        <v>323.0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0.0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0.0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0.0</v>
      </c>
      <c r="Y325" s="83" t="s">
        <v>1794</v>
      </c>
      <c r="Z325" t="str">
        <f>IFERROR(VLOOKUP(ROWS($Z$3:Z325),$X$3:$Y$992,2,0),"")</f>
        <v/>
      </c>
    </row>
    <row r="326" spans="13:26" ht="12.75">
      <c r="M326" s="82">
        <f>IF(ISNUMBER(SEARCH(ZAKL_DATA!$B$29,N326)),MAX($M$2:M325)+1,0)</f>
        <v>324.0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0.0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0.0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0.0</v>
      </c>
      <c r="Y326" s="83" t="s">
        <v>1796</v>
      </c>
      <c r="Z326" t="str">
        <f>IFERROR(VLOOKUP(ROWS($Z$3:Z326),$X$3:$Y$992,2,0),"")</f>
        <v/>
      </c>
    </row>
    <row r="327" spans="13:26" ht="12.75">
      <c r="M327" s="82">
        <f>IF(ISNUMBER(SEARCH(ZAKL_DATA!$B$29,N327)),MAX($M$2:M326)+1,0)</f>
        <v>325.0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0.0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0.0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0.0</v>
      </c>
      <c r="Y327" s="83" t="s">
        <v>1798</v>
      </c>
      <c r="Z327" t="str">
        <f>IFERROR(VLOOKUP(ROWS($Z$3:Z327),$X$3:$Y$992,2,0),"")</f>
        <v/>
      </c>
    </row>
    <row r="328" spans="13:26" ht="12.75">
      <c r="M328" s="82">
        <f>IF(ISNUMBER(SEARCH(ZAKL_DATA!$B$29,N328)),MAX($M$2:M327)+1,0)</f>
        <v>326.0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0.0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0.0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0.0</v>
      </c>
      <c r="Y328" s="83" t="s">
        <v>1800</v>
      </c>
      <c r="Z328" t="str">
        <f>IFERROR(VLOOKUP(ROWS($Z$3:Z328),$X$3:$Y$992,2,0),"")</f>
        <v/>
      </c>
    </row>
    <row r="329" spans="13:26" ht="12.75">
      <c r="M329" s="82">
        <f>IF(ISNUMBER(SEARCH(ZAKL_DATA!$B$29,N329)),MAX($M$2:M328)+1,0)</f>
        <v>327.0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0.0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0.0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0.0</v>
      </c>
      <c r="Y329" s="83" t="s">
        <v>1802</v>
      </c>
      <c r="Z329" t="str">
        <f>IFERROR(VLOOKUP(ROWS($Z$3:Z329),$X$3:$Y$992,2,0),"")</f>
        <v/>
      </c>
    </row>
    <row r="330" spans="13:26" ht="12.75">
      <c r="M330" s="82">
        <f>IF(ISNUMBER(SEARCH(ZAKL_DATA!$B$29,N330)),MAX($M$2:M329)+1,0)</f>
        <v>328.0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0.0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0.0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0.0</v>
      </c>
      <c r="Y330" s="83" t="s">
        <v>1804</v>
      </c>
      <c r="Z330" t="str">
        <f>IFERROR(VLOOKUP(ROWS($Z$3:Z330),$X$3:$Y$992,2,0),"")</f>
        <v/>
      </c>
    </row>
    <row r="331" spans="13:26" ht="12.75">
      <c r="M331" s="82">
        <f>IF(ISNUMBER(SEARCH(ZAKL_DATA!$B$29,N331)),MAX($M$2:M330)+1,0)</f>
        <v>329.0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0.0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0.0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0.0</v>
      </c>
      <c r="Y331" s="83" t="s">
        <v>1806</v>
      </c>
      <c r="Z331" t="str">
        <f>IFERROR(VLOOKUP(ROWS($Z$3:Z331),$X$3:$Y$992,2,0),"")</f>
        <v/>
      </c>
    </row>
    <row r="332" spans="13:26" ht="12.75">
      <c r="M332" s="82">
        <f>IF(ISNUMBER(SEARCH(ZAKL_DATA!$B$29,N332)),MAX($M$2:M331)+1,0)</f>
        <v>330.0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0.0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0.0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0.0</v>
      </c>
      <c r="Y332" s="83" t="s">
        <v>1808</v>
      </c>
      <c r="Z332" t="str">
        <f>IFERROR(VLOOKUP(ROWS($Z$3:Z332),$X$3:$Y$992,2,0),"")</f>
        <v/>
      </c>
    </row>
    <row r="333" spans="13:26" ht="12.75">
      <c r="M333" s="82">
        <f>IF(ISNUMBER(SEARCH(ZAKL_DATA!$B$29,N333)),MAX($M$2:M332)+1,0)</f>
        <v>331.0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0.0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0.0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0.0</v>
      </c>
      <c r="Y333" s="83" t="s">
        <v>1810</v>
      </c>
      <c r="Z333" t="str">
        <f>IFERROR(VLOOKUP(ROWS($Z$3:Z333),$X$3:$Y$992,2,0),"")</f>
        <v/>
      </c>
    </row>
    <row r="334" spans="13:26" ht="12.75">
      <c r="M334" s="82">
        <f>IF(ISNUMBER(SEARCH(ZAKL_DATA!$B$29,N334)),MAX($M$2:M333)+1,0)</f>
        <v>332.0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0.0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0.0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0.0</v>
      </c>
      <c r="Y334" s="83" t="s">
        <v>1812</v>
      </c>
      <c r="Z334" t="str">
        <f>IFERROR(VLOOKUP(ROWS($Z$3:Z334),$X$3:$Y$992,2,0),"")</f>
        <v/>
      </c>
    </row>
    <row r="335" spans="13:26" ht="12.75">
      <c r="M335" s="82">
        <f>IF(ISNUMBER(SEARCH(ZAKL_DATA!$B$29,N335)),MAX($M$2:M334)+1,0)</f>
        <v>333.0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0.0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0.0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0.0</v>
      </c>
      <c r="Y335" s="83" t="s">
        <v>1814</v>
      </c>
      <c r="Z335" t="str">
        <f>IFERROR(VLOOKUP(ROWS($Z$3:Z335),$X$3:$Y$992,2,0),"")</f>
        <v/>
      </c>
    </row>
    <row r="336" spans="13:26" ht="12.75">
      <c r="M336" s="82">
        <f>IF(ISNUMBER(SEARCH(ZAKL_DATA!$B$29,N336)),MAX($M$2:M335)+1,0)</f>
        <v>334.0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0.0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0.0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0.0</v>
      </c>
      <c r="Y336" s="83" t="s">
        <v>1816</v>
      </c>
      <c r="Z336" t="str">
        <f>IFERROR(VLOOKUP(ROWS($Z$3:Z336),$X$3:$Y$992,2,0),"")</f>
        <v/>
      </c>
    </row>
    <row r="337" spans="13:26" ht="12.75">
      <c r="M337" s="82">
        <f>IF(ISNUMBER(SEARCH(ZAKL_DATA!$B$29,N337)),MAX($M$2:M336)+1,0)</f>
        <v>335.0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0.0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0.0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0.0</v>
      </c>
      <c r="Y337" s="83" t="s">
        <v>1818</v>
      </c>
      <c r="Z337" t="str">
        <f>IFERROR(VLOOKUP(ROWS($Z$3:Z337),$X$3:$Y$992,2,0),"")</f>
        <v/>
      </c>
    </row>
    <row r="338" spans="13:26" ht="12.75">
      <c r="M338" s="82">
        <f>IF(ISNUMBER(SEARCH(ZAKL_DATA!$B$29,N338)),MAX($M$2:M337)+1,0)</f>
        <v>336.0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0.0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0.0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0.0</v>
      </c>
      <c r="Y338" s="83" t="s">
        <v>1820</v>
      </c>
      <c r="Z338" t="str">
        <f>IFERROR(VLOOKUP(ROWS($Z$3:Z338),$X$3:$Y$992,2,0),"")</f>
        <v/>
      </c>
    </row>
    <row r="339" spans="13:26" ht="12.75">
      <c r="M339" s="82">
        <f>IF(ISNUMBER(SEARCH(ZAKL_DATA!$B$29,N339)),MAX($M$2:M338)+1,0)</f>
        <v>337.0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0.0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0.0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0.0</v>
      </c>
      <c r="Y339" s="83" t="s">
        <v>1822</v>
      </c>
      <c r="Z339" t="str">
        <f>IFERROR(VLOOKUP(ROWS($Z$3:Z339),$X$3:$Y$992,2,0),"")</f>
        <v/>
      </c>
    </row>
    <row r="340" spans="13:26" ht="12.75">
      <c r="M340" s="82">
        <f>IF(ISNUMBER(SEARCH(ZAKL_DATA!$B$29,N340)),MAX($M$2:M339)+1,0)</f>
        <v>338.0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0.0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0.0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0.0</v>
      </c>
      <c r="Y340" s="83" t="s">
        <v>1824</v>
      </c>
      <c r="Z340" t="str">
        <f>IFERROR(VLOOKUP(ROWS($Z$3:Z340),$X$3:$Y$992,2,0),"")</f>
        <v/>
      </c>
    </row>
    <row r="341" spans="13:26" ht="12.75">
      <c r="M341" s="82">
        <f>IF(ISNUMBER(SEARCH(ZAKL_DATA!$B$29,N341)),MAX($M$2:M340)+1,0)</f>
        <v>339.0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0.0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0.0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0.0</v>
      </c>
      <c r="Y341" s="83" t="s">
        <v>1826</v>
      </c>
      <c r="Z341" t="str">
        <f>IFERROR(VLOOKUP(ROWS($Z$3:Z341),$X$3:$Y$992,2,0),"")</f>
        <v/>
      </c>
    </row>
    <row r="342" spans="13:26" ht="12.75">
      <c r="M342" s="82">
        <f>IF(ISNUMBER(SEARCH(ZAKL_DATA!$B$29,N342)),MAX($M$2:M341)+1,0)</f>
        <v>340.0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0.0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0.0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0.0</v>
      </c>
      <c r="Y342" s="83" t="s">
        <v>1828</v>
      </c>
      <c r="Z342" t="str">
        <f>IFERROR(VLOOKUP(ROWS($Z$3:Z342),$X$3:$Y$992,2,0),"")</f>
        <v/>
      </c>
    </row>
    <row r="343" spans="13:26" ht="12.75">
      <c r="M343" s="82">
        <f>IF(ISNUMBER(SEARCH(ZAKL_DATA!$B$29,N343)),MAX($M$2:M342)+1,0)</f>
        <v>341.0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0.0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0.0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0.0</v>
      </c>
      <c r="Y343" s="83" t="s">
        <v>1830</v>
      </c>
      <c r="Z343" t="str">
        <f>IFERROR(VLOOKUP(ROWS($Z$3:Z343),$X$3:$Y$992,2,0),"")</f>
        <v/>
      </c>
    </row>
    <row r="344" spans="13:26" ht="12.75">
      <c r="M344" s="82">
        <f>IF(ISNUMBER(SEARCH(ZAKL_DATA!$B$29,N344)),MAX($M$2:M343)+1,0)</f>
        <v>342.0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0.0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0.0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0.0</v>
      </c>
      <c r="Y344" s="83" t="s">
        <v>1832</v>
      </c>
      <c r="Z344" t="str">
        <f>IFERROR(VLOOKUP(ROWS($Z$3:Z344),$X$3:$Y$992,2,0),"")</f>
        <v/>
      </c>
    </row>
    <row r="345" spans="13:26" ht="12.75">
      <c r="M345" s="82">
        <f>IF(ISNUMBER(SEARCH(ZAKL_DATA!$B$29,N345)),MAX($M$2:M344)+1,0)</f>
        <v>343.0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0.0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0.0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0.0</v>
      </c>
      <c r="Y345" s="83" t="s">
        <v>1834</v>
      </c>
      <c r="Z345" t="str">
        <f>IFERROR(VLOOKUP(ROWS($Z$3:Z345),$X$3:$Y$992,2,0),"")</f>
        <v/>
      </c>
    </row>
    <row r="346" spans="13:26" ht="12.75">
      <c r="M346" s="82">
        <f>IF(ISNUMBER(SEARCH(ZAKL_DATA!$B$29,N346)),MAX($M$2:M345)+1,0)</f>
        <v>344.0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0.0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0.0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0.0</v>
      </c>
      <c r="Y346" s="83" t="s">
        <v>1836</v>
      </c>
      <c r="Z346" t="str">
        <f>IFERROR(VLOOKUP(ROWS($Z$3:Z346),$X$3:$Y$992,2,0),"")</f>
        <v/>
      </c>
    </row>
    <row r="347" spans="13:26" ht="12.75">
      <c r="M347" s="82">
        <f>IF(ISNUMBER(SEARCH(ZAKL_DATA!$B$29,N347)),MAX($M$2:M346)+1,0)</f>
        <v>345.0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0.0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0.0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0.0</v>
      </c>
      <c r="Y347" s="83" t="s">
        <v>1838</v>
      </c>
      <c r="Z347" t="str">
        <f>IFERROR(VLOOKUP(ROWS($Z$3:Z347),$X$3:$Y$992,2,0),"")</f>
        <v/>
      </c>
    </row>
    <row r="348" spans="13:26" ht="12.75">
      <c r="M348" s="82">
        <f>IF(ISNUMBER(SEARCH(ZAKL_DATA!$B$29,N348)),MAX($M$2:M347)+1,0)</f>
        <v>346.0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0.0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0.0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0.0</v>
      </c>
      <c r="Y348" s="83" t="s">
        <v>1840</v>
      </c>
      <c r="Z348" t="str">
        <f>IFERROR(VLOOKUP(ROWS($Z$3:Z348),$X$3:$Y$992,2,0),"")</f>
        <v/>
      </c>
    </row>
    <row r="349" spans="13:26" ht="12.75">
      <c r="M349" s="82">
        <f>IF(ISNUMBER(SEARCH(ZAKL_DATA!$B$29,N349)),MAX($M$2:M348)+1,0)</f>
        <v>347.0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0.0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0.0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0.0</v>
      </c>
      <c r="Y349" s="83" t="s">
        <v>1842</v>
      </c>
      <c r="Z349" t="str">
        <f>IFERROR(VLOOKUP(ROWS($Z$3:Z349),$X$3:$Y$992,2,0),"")</f>
        <v/>
      </c>
    </row>
    <row r="350" spans="13:26" ht="12.75">
      <c r="M350" s="82">
        <f>IF(ISNUMBER(SEARCH(ZAKL_DATA!$B$29,N350)),MAX($M$2:M349)+1,0)</f>
        <v>348.0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0.0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0.0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0.0</v>
      </c>
      <c r="Y350" s="83" t="s">
        <v>1844</v>
      </c>
      <c r="Z350" t="str">
        <f>IFERROR(VLOOKUP(ROWS($Z$3:Z350),$X$3:$Y$992,2,0),"")</f>
        <v/>
      </c>
    </row>
    <row r="351" spans="13:26" ht="12.75">
      <c r="M351" s="82">
        <f>IF(ISNUMBER(SEARCH(ZAKL_DATA!$B$29,N351)),MAX($M$2:M350)+1,0)</f>
        <v>349.0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0.0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0.0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0.0</v>
      </c>
      <c r="Y351" s="83" t="s">
        <v>1846</v>
      </c>
      <c r="Z351" t="str">
        <f>IFERROR(VLOOKUP(ROWS($Z$3:Z351),$X$3:$Y$992,2,0),"")</f>
        <v/>
      </c>
    </row>
    <row r="352" spans="13:26" ht="12.75">
      <c r="M352" s="82">
        <f>IF(ISNUMBER(SEARCH(ZAKL_DATA!$B$29,N352)),MAX($M$2:M351)+1,0)</f>
        <v>350.0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0.0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0.0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0.0</v>
      </c>
      <c r="Y352" s="83" t="s">
        <v>1848</v>
      </c>
      <c r="Z352" t="str">
        <f>IFERROR(VLOOKUP(ROWS($Z$3:Z352),$X$3:$Y$992,2,0),"")</f>
        <v/>
      </c>
    </row>
    <row r="353" spans="13:26" ht="12.75">
      <c r="M353" s="82">
        <f>IF(ISNUMBER(SEARCH(ZAKL_DATA!$B$29,N353)),MAX($M$2:M352)+1,0)</f>
        <v>351.0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0.0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0.0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0.0</v>
      </c>
      <c r="Y353" s="83" t="s">
        <v>1850</v>
      </c>
      <c r="Z353" t="str">
        <f>IFERROR(VLOOKUP(ROWS($Z$3:Z353),$X$3:$Y$992,2,0),"")</f>
        <v/>
      </c>
    </row>
    <row r="354" spans="13:26" ht="12.75">
      <c r="M354" s="82">
        <f>IF(ISNUMBER(SEARCH(ZAKL_DATA!$B$29,N354)),MAX($M$2:M353)+1,0)</f>
        <v>352.0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0.0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0.0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0.0</v>
      </c>
      <c r="Y354" s="83" t="s">
        <v>1852</v>
      </c>
      <c r="Z354" t="str">
        <f>IFERROR(VLOOKUP(ROWS($Z$3:Z354),$X$3:$Y$992,2,0),"")</f>
        <v/>
      </c>
    </row>
    <row r="355" spans="13:26" ht="12.75">
      <c r="M355" s="82">
        <f>IF(ISNUMBER(SEARCH(ZAKL_DATA!$B$29,N355)),MAX($M$2:M354)+1,0)</f>
        <v>353.0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0.0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0.0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0.0</v>
      </c>
      <c r="Y355" s="83" t="s">
        <v>1854</v>
      </c>
      <c r="Z355" t="str">
        <f>IFERROR(VLOOKUP(ROWS($Z$3:Z355),$X$3:$Y$992,2,0),"")</f>
        <v/>
      </c>
    </row>
    <row r="356" spans="13:26" ht="12.75">
      <c r="M356" s="82">
        <f>IF(ISNUMBER(SEARCH(ZAKL_DATA!$B$29,N356)),MAX($M$2:M355)+1,0)</f>
        <v>354.0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0.0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0.0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0.0</v>
      </c>
      <c r="Y356" s="83" t="s">
        <v>1856</v>
      </c>
      <c r="Z356" t="str">
        <f>IFERROR(VLOOKUP(ROWS($Z$3:Z356),$X$3:$Y$992,2,0),"")</f>
        <v/>
      </c>
    </row>
    <row r="357" spans="13:26" ht="12.75">
      <c r="M357" s="82">
        <f>IF(ISNUMBER(SEARCH(ZAKL_DATA!$B$29,N357)),MAX($M$2:M356)+1,0)</f>
        <v>355.0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0.0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0.0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0.0</v>
      </c>
      <c r="Y357" s="83" t="s">
        <v>1858</v>
      </c>
      <c r="Z357" t="str">
        <f>IFERROR(VLOOKUP(ROWS($Z$3:Z357),$X$3:$Y$992,2,0),"")</f>
        <v/>
      </c>
    </row>
    <row r="358" spans="13:26" ht="12.75">
      <c r="M358" s="82">
        <f>IF(ISNUMBER(SEARCH(ZAKL_DATA!$B$29,N358)),MAX($M$2:M357)+1,0)</f>
        <v>356.0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0.0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0.0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0.0</v>
      </c>
      <c r="Y358" s="83" t="s">
        <v>1860</v>
      </c>
      <c r="Z358" t="str">
        <f>IFERROR(VLOOKUP(ROWS($Z$3:Z358),$X$3:$Y$992,2,0),"")</f>
        <v/>
      </c>
    </row>
    <row r="359" spans="13:26" ht="12.75">
      <c r="M359" s="82">
        <f>IF(ISNUMBER(SEARCH(ZAKL_DATA!$B$29,N359)),MAX($M$2:M358)+1,0)</f>
        <v>357.0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0.0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0.0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0.0</v>
      </c>
      <c r="Y359" s="83" t="s">
        <v>1862</v>
      </c>
      <c r="Z359" t="str">
        <f>IFERROR(VLOOKUP(ROWS($Z$3:Z359),$X$3:$Y$992,2,0),"")</f>
        <v/>
      </c>
    </row>
    <row r="360" spans="13:26" ht="12.75">
      <c r="M360" s="82">
        <f>IF(ISNUMBER(SEARCH(ZAKL_DATA!$B$29,N360)),MAX($M$2:M359)+1,0)</f>
        <v>358.0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0.0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0.0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0.0</v>
      </c>
      <c r="Y360" s="83" t="s">
        <v>1864</v>
      </c>
      <c r="Z360" t="str">
        <f>IFERROR(VLOOKUP(ROWS($Z$3:Z360),$X$3:$Y$992,2,0),"")</f>
        <v/>
      </c>
    </row>
    <row r="361" spans="13:26" ht="12.75">
      <c r="M361" s="82">
        <f>IF(ISNUMBER(SEARCH(ZAKL_DATA!$B$29,N361)),MAX($M$2:M360)+1,0)</f>
        <v>359.0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0.0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0.0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0.0</v>
      </c>
      <c r="Y361" s="83" t="s">
        <v>1866</v>
      </c>
      <c r="Z361" t="str">
        <f>IFERROR(VLOOKUP(ROWS($Z$3:Z361),$X$3:$Y$992,2,0),"")</f>
        <v/>
      </c>
    </row>
    <row r="362" spans="13:26" ht="12.75">
      <c r="M362" s="82">
        <f>IF(ISNUMBER(SEARCH(ZAKL_DATA!$B$29,N362)),MAX($M$2:M361)+1,0)</f>
        <v>360.0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0.0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0.0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0.0</v>
      </c>
      <c r="Y362" s="83" t="s">
        <v>1868</v>
      </c>
      <c r="Z362" t="str">
        <f>IFERROR(VLOOKUP(ROWS($Z$3:Z362),$X$3:$Y$992,2,0),"")</f>
        <v/>
      </c>
    </row>
    <row r="363" spans="13:26" ht="12.75">
      <c r="M363" s="82">
        <f>IF(ISNUMBER(SEARCH(ZAKL_DATA!$B$29,N363)),MAX($M$2:M362)+1,0)</f>
        <v>361.0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0.0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0.0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0.0</v>
      </c>
      <c r="Y363" s="83" t="s">
        <v>1870</v>
      </c>
      <c r="Z363" t="str">
        <f>IFERROR(VLOOKUP(ROWS($Z$3:Z363),$X$3:$Y$992,2,0),"")</f>
        <v/>
      </c>
    </row>
    <row r="364" spans="13:26" ht="12.75">
      <c r="M364" s="82">
        <f>IF(ISNUMBER(SEARCH(ZAKL_DATA!$B$29,N364)),MAX($M$2:M363)+1,0)</f>
        <v>362.0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0.0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0.0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0.0</v>
      </c>
      <c r="Y364" s="83" t="s">
        <v>1872</v>
      </c>
      <c r="Z364" t="str">
        <f>IFERROR(VLOOKUP(ROWS($Z$3:Z364),$X$3:$Y$992,2,0),"")</f>
        <v/>
      </c>
    </row>
    <row r="365" spans="13:26" ht="12.75">
      <c r="M365" s="82">
        <f>IF(ISNUMBER(SEARCH(ZAKL_DATA!$B$29,N365)),MAX($M$2:M364)+1,0)</f>
        <v>363.0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0.0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0.0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0.0</v>
      </c>
      <c r="Y365" s="83" t="s">
        <v>1874</v>
      </c>
      <c r="Z365" t="str">
        <f>IFERROR(VLOOKUP(ROWS($Z$3:Z365),$X$3:$Y$992,2,0),"")</f>
        <v/>
      </c>
    </row>
    <row r="366" spans="13:26" ht="12.75">
      <c r="M366" s="82">
        <f>IF(ISNUMBER(SEARCH(ZAKL_DATA!$B$29,N366)),MAX($M$2:M365)+1,0)</f>
        <v>364.0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0.0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0.0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0.0</v>
      </c>
      <c r="Y366" s="83" t="s">
        <v>1876</v>
      </c>
      <c r="Z366" t="str">
        <f>IFERROR(VLOOKUP(ROWS($Z$3:Z366),$X$3:$Y$992,2,0),"")</f>
        <v/>
      </c>
    </row>
    <row r="367" spans="13:26" ht="12.75">
      <c r="M367" s="82">
        <f>IF(ISNUMBER(SEARCH(ZAKL_DATA!$B$29,N367)),MAX($M$2:M366)+1,0)</f>
        <v>365.0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0.0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0.0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0.0</v>
      </c>
      <c r="Y367" s="83" t="s">
        <v>1878</v>
      </c>
      <c r="Z367" t="str">
        <f>IFERROR(VLOOKUP(ROWS($Z$3:Z367),$X$3:$Y$992,2,0),"")</f>
        <v/>
      </c>
    </row>
    <row r="368" spans="13:26" ht="12.75">
      <c r="M368" s="82">
        <f>IF(ISNUMBER(SEARCH(ZAKL_DATA!$B$29,N368)),MAX($M$2:M367)+1,0)</f>
        <v>366.0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0.0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0.0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0.0</v>
      </c>
      <c r="Y368" s="83" t="s">
        <v>1880</v>
      </c>
      <c r="Z368" t="str">
        <f>IFERROR(VLOOKUP(ROWS($Z$3:Z368),$X$3:$Y$992,2,0),"")</f>
        <v/>
      </c>
    </row>
    <row r="369" spans="13:26" ht="12.75">
      <c r="M369" s="82">
        <f>IF(ISNUMBER(SEARCH(ZAKL_DATA!$B$29,N369)),MAX($M$2:M368)+1,0)</f>
        <v>367.0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0.0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0.0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0.0</v>
      </c>
      <c r="Y369" s="83" t="s">
        <v>1882</v>
      </c>
      <c r="Z369" t="str">
        <f>IFERROR(VLOOKUP(ROWS($Z$3:Z369),$X$3:$Y$992,2,0),"")</f>
        <v/>
      </c>
    </row>
    <row r="370" spans="13:26" ht="12.75">
      <c r="M370" s="82">
        <f>IF(ISNUMBER(SEARCH(ZAKL_DATA!$B$29,N370)),MAX($M$2:M369)+1,0)</f>
        <v>368.0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0.0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0.0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0.0</v>
      </c>
      <c r="Y370" s="83" t="s">
        <v>1884</v>
      </c>
      <c r="Z370" t="str">
        <f>IFERROR(VLOOKUP(ROWS($Z$3:Z370),$X$3:$Y$992,2,0),"")</f>
        <v/>
      </c>
    </row>
    <row r="371" spans="13:26" ht="12.75">
      <c r="M371" s="82">
        <f>IF(ISNUMBER(SEARCH(ZAKL_DATA!$B$29,N371)),MAX($M$2:M370)+1,0)</f>
        <v>369.0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0.0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0.0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0.0</v>
      </c>
      <c r="Y371" s="83" t="s">
        <v>1885</v>
      </c>
      <c r="Z371" t="str">
        <f>IFERROR(VLOOKUP(ROWS($Z$3:Z371),$X$3:$Y$992,2,0),"")</f>
        <v/>
      </c>
    </row>
    <row r="372" spans="13:26" ht="12.75">
      <c r="M372" s="82">
        <f>IF(ISNUMBER(SEARCH(ZAKL_DATA!$B$29,N372)),MAX($M$2:M371)+1,0)</f>
        <v>370.0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0.0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0.0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0.0</v>
      </c>
      <c r="Y372" s="83" t="s">
        <v>1887</v>
      </c>
      <c r="Z372" t="str">
        <f>IFERROR(VLOOKUP(ROWS($Z$3:Z372),$X$3:$Y$992,2,0),"")</f>
        <v/>
      </c>
    </row>
    <row r="373" spans="13:26" ht="12.75">
      <c r="M373" s="82">
        <f>IF(ISNUMBER(SEARCH(ZAKL_DATA!$B$29,N373)),MAX($M$2:M372)+1,0)</f>
        <v>371.0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0.0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0.0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0.0</v>
      </c>
      <c r="Y373" s="83" t="s">
        <v>1889</v>
      </c>
      <c r="Z373" t="str">
        <f>IFERROR(VLOOKUP(ROWS($Z$3:Z373),$X$3:$Y$992,2,0),"")</f>
        <v/>
      </c>
    </row>
    <row r="374" spans="13:26" ht="12.75">
      <c r="M374" s="82">
        <f>IF(ISNUMBER(SEARCH(ZAKL_DATA!$B$29,N374)),MAX($M$2:M373)+1,0)</f>
        <v>372.0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0.0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0.0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0.0</v>
      </c>
      <c r="Y374" s="83" t="s">
        <v>1891</v>
      </c>
      <c r="Z374" t="str">
        <f>IFERROR(VLOOKUP(ROWS($Z$3:Z374),$X$3:$Y$992,2,0),"")</f>
        <v/>
      </c>
    </row>
    <row r="375" spans="13:26" ht="12.75">
      <c r="M375" s="82">
        <f>IF(ISNUMBER(SEARCH(ZAKL_DATA!$B$29,N375)),MAX($M$2:M374)+1,0)</f>
        <v>373.0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0.0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0.0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0.0</v>
      </c>
      <c r="Y375" s="83" t="s">
        <v>1893</v>
      </c>
      <c r="Z375" t="str">
        <f>IFERROR(VLOOKUP(ROWS($Z$3:Z375),$X$3:$Y$992,2,0),"")</f>
        <v/>
      </c>
    </row>
    <row r="376" spans="13:26" ht="12.75">
      <c r="M376" s="82">
        <f>IF(ISNUMBER(SEARCH(ZAKL_DATA!$B$29,N376)),MAX($M$2:M375)+1,0)</f>
        <v>374.0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0.0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0.0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0.0</v>
      </c>
      <c r="Y376" s="83" t="s">
        <v>1895</v>
      </c>
      <c r="Z376" t="str">
        <f>IFERROR(VLOOKUP(ROWS($Z$3:Z376),$X$3:$Y$992,2,0),"")</f>
        <v/>
      </c>
    </row>
    <row r="377" spans="13:26" ht="12.75">
      <c r="M377" s="82">
        <f>IF(ISNUMBER(SEARCH(ZAKL_DATA!$B$29,N377)),MAX($M$2:M376)+1,0)</f>
        <v>375.0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0.0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0.0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0.0</v>
      </c>
      <c r="Y377" s="83" t="s">
        <v>1897</v>
      </c>
      <c r="Z377" t="str">
        <f>IFERROR(VLOOKUP(ROWS($Z$3:Z377),$X$3:$Y$992,2,0),"")</f>
        <v/>
      </c>
    </row>
    <row r="378" spans="13:26" ht="12.75">
      <c r="M378" s="82">
        <f>IF(ISNUMBER(SEARCH(ZAKL_DATA!$B$29,N378)),MAX($M$2:M377)+1,0)</f>
        <v>376.0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0.0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0.0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0.0</v>
      </c>
      <c r="Y378" s="83" t="s">
        <v>1899</v>
      </c>
      <c r="Z378" t="str">
        <f>IFERROR(VLOOKUP(ROWS($Z$3:Z378),$X$3:$Y$992,2,0),"")</f>
        <v/>
      </c>
    </row>
    <row r="379" spans="13:26" ht="12.75">
      <c r="M379" s="82">
        <f>IF(ISNUMBER(SEARCH(ZAKL_DATA!$B$29,N379)),MAX($M$2:M378)+1,0)</f>
        <v>377.0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0.0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0.0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0.0</v>
      </c>
      <c r="Y379" s="83" t="s">
        <v>1901</v>
      </c>
      <c r="Z379" t="str">
        <f>IFERROR(VLOOKUP(ROWS($Z$3:Z379),$X$3:$Y$992,2,0),"")</f>
        <v/>
      </c>
    </row>
    <row r="380" spans="13:26" ht="12.75">
      <c r="M380" s="82">
        <f>IF(ISNUMBER(SEARCH(ZAKL_DATA!$B$29,N380)),MAX($M$2:M379)+1,0)</f>
        <v>378.0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0.0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0.0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0.0</v>
      </c>
      <c r="Y380" s="83" t="s">
        <v>1903</v>
      </c>
      <c r="Z380" t="str">
        <f>IFERROR(VLOOKUP(ROWS($Z$3:Z380),$X$3:$Y$992,2,0),"")</f>
        <v/>
      </c>
    </row>
    <row r="381" spans="13:26" ht="12.75">
      <c r="M381" s="82">
        <f>IF(ISNUMBER(SEARCH(ZAKL_DATA!$B$29,N381)),MAX($M$2:M380)+1,0)</f>
        <v>379.0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0.0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0.0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0.0</v>
      </c>
      <c r="Y381" s="83" t="s">
        <v>1905</v>
      </c>
      <c r="Z381" t="str">
        <f>IFERROR(VLOOKUP(ROWS($Z$3:Z381),$X$3:$Y$992,2,0),"")</f>
        <v/>
      </c>
    </row>
    <row r="382" spans="13:26" ht="12.75">
      <c r="M382" s="82">
        <f>IF(ISNUMBER(SEARCH(ZAKL_DATA!$B$29,N382)),MAX($M$2:M381)+1,0)</f>
        <v>380.0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0.0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0.0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0.0</v>
      </c>
      <c r="Y382" s="83" t="s">
        <v>1907</v>
      </c>
      <c r="Z382" t="str">
        <f>IFERROR(VLOOKUP(ROWS($Z$3:Z382),$X$3:$Y$992,2,0),"")</f>
        <v/>
      </c>
    </row>
    <row r="383" spans="13:26" ht="12.75">
      <c r="M383" s="82">
        <f>IF(ISNUMBER(SEARCH(ZAKL_DATA!$B$29,N383)),MAX($M$2:M382)+1,0)</f>
        <v>381.0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0.0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0.0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0.0</v>
      </c>
      <c r="Y383" s="83" t="s">
        <v>1909</v>
      </c>
      <c r="Z383" t="str">
        <f>IFERROR(VLOOKUP(ROWS($Z$3:Z383),$X$3:$Y$992,2,0),"")</f>
        <v/>
      </c>
    </row>
    <row r="384" spans="13:26" ht="12.75">
      <c r="M384" s="82">
        <f>IF(ISNUMBER(SEARCH(ZAKL_DATA!$B$29,N384)),MAX($M$2:M383)+1,0)</f>
        <v>382.0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0.0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0.0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0.0</v>
      </c>
      <c r="Y384" s="83" t="s">
        <v>1911</v>
      </c>
      <c r="Z384" t="str">
        <f>IFERROR(VLOOKUP(ROWS($Z$3:Z384),$X$3:$Y$992,2,0),"")</f>
        <v/>
      </c>
    </row>
    <row r="385" spans="13:26" ht="12.75">
      <c r="M385" s="82">
        <f>IF(ISNUMBER(SEARCH(ZAKL_DATA!$B$29,N385)),MAX($M$2:M384)+1,0)</f>
        <v>383.0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0.0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0.0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0.0</v>
      </c>
      <c r="Y385" s="83" t="s">
        <v>1913</v>
      </c>
      <c r="Z385" t="str">
        <f>IFERROR(VLOOKUP(ROWS($Z$3:Z385),$X$3:$Y$992,2,0),"")</f>
        <v/>
      </c>
    </row>
    <row r="386" spans="13:26" ht="12.75">
      <c r="M386" s="82">
        <f>IF(ISNUMBER(SEARCH(ZAKL_DATA!$B$29,N386)),MAX($M$2:M385)+1,0)</f>
        <v>384.0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0.0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0.0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0.0</v>
      </c>
      <c r="Y386" s="83" t="s">
        <v>1915</v>
      </c>
      <c r="Z386" t="str">
        <f>IFERROR(VLOOKUP(ROWS($Z$3:Z386),$X$3:$Y$992,2,0),"")</f>
        <v/>
      </c>
    </row>
    <row r="387" spans="13:26" ht="12.75">
      <c r="M387" s="82">
        <f>IF(ISNUMBER(SEARCH(ZAKL_DATA!$B$29,N387)),MAX($M$2:M386)+1,0)</f>
        <v>385.0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0.0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0.0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0.0</v>
      </c>
      <c r="Y387" s="83" t="s">
        <v>1917</v>
      </c>
      <c r="Z387" t="str">
        <f>IFERROR(VLOOKUP(ROWS($Z$3:Z387),$X$3:$Y$992,2,0),"")</f>
        <v/>
      </c>
    </row>
    <row r="388" spans="13:26" ht="12.75">
      <c r="M388" s="82">
        <f>IF(ISNUMBER(SEARCH(ZAKL_DATA!$B$29,N388)),MAX($M$2:M387)+1,0)</f>
        <v>386.0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0.0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0.0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0.0</v>
      </c>
      <c r="Y388" s="83" t="s">
        <v>1919</v>
      </c>
      <c r="Z388" t="str">
        <f>IFERROR(VLOOKUP(ROWS($Z$3:Z388),$X$3:$Y$992,2,0),"")</f>
        <v/>
      </c>
    </row>
    <row r="389" spans="13:26" ht="12.75">
      <c r="M389" s="82">
        <f>IF(ISNUMBER(SEARCH(ZAKL_DATA!$B$29,N389)),MAX($M$2:M388)+1,0)</f>
        <v>387.0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0.0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0.0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0.0</v>
      </c>
      <c r="Y389" s="83" t="s">
        <v>1921</v>
      </c>
      <c r="Z389" t="str">
        <f>IFERROR(VLOOKUP(ROWS($Z$3:Z389),$X$3:$Y$992,2,0),"")</f>
        <v/>
      </c>
    </row>
    <row r="390" spans="13:26" ht="12.75">
      <c r="M390" s="82">
        <f>IF(ISNUMBER(SEARCH(ZAKL_DATA!$B$29,N390)),MAX($M$2:M389)+1,0)</f>
        <v>388.0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0.0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0.0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0.0</v>
      </c>
      <c r="Y390" s="83" t="s">
        <v>1923</v>
      </c>
      <c r="Z390" t="str">
        <f>IFERROR(VLOOKUP(ROWS($Z$3:Z390),$X$3:$Y$992,2,0),"")</f>
        <v/>
      </c>
    </row>
    <row r="391" spans="13:26" ht="12.75">
      <c r="M391" s="82">
        <f>IF(ISNUMBER(SEARCH(ZAKL_DATA!$B$29,N391)),MAX($M$2:M390)+1,0)</f>
        <v>389.0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0.0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0.0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0.0</v>
      </c>
      <c r="Y391" s="83" t="s">
        <v>1925</v>
      </c>
      <c r="Z391" t="str">
        <f>IFERROR(VLOOKUP(ROWS($Z$3:Z391),$X$3:$Y$992,2,0),"")</f>
        <v/>
      </c>
    </row>
    <row r="392" spans="13:26" ht="12.75">
      <c r="M392" s="82">
        <f>IF(ISNUMBER(SEARCH(ZAKL_DATA!$B$29,N392)),MAX($M$2:M391)+1,0)</f>
        <v>390.0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0.0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0.0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0.0</v>
      </c>
      <c r="Y392" s="83" t="s">
        <v>1927</v>
      </c>
      <c r="Z392" t="str">
        <f>IFERROR(VLOOKUP(ROWS($Z$3:Z392),$X$3:$Y$992,2,0),"")</f>
        <v/>
      </c>
    </row>
    <row r="393" spans="13:26" ht="12.75">
      <c r="M393" s="82">
        <f>IF(ISNUMBER(SEARCH(ZAKL_DATA!$B$29,N393)),MAX($M$2:M392)+1,0)</f>
        <v>391.0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0.0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0.0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0.0</v>
      </c>
      <c r="Y393" s="83" t="s">
        <v>1929</v>
      </c>
      <c r="Z393" t="str">
        <f>IFERROR(VLOOKUP(ROWS($Z$3:Z393),$X$3:$Y$992,2,0),"")</f>
        <v/>
      </c>
    </row>
    <row r="394" spans="13:26" ht="12.75">
      <c r="M394" s="82">
        <f>IF(ISNUMBER(SEARCH(ZAKL_DATA!$B$29,N394)),MAX($M$2:M393)+1,0)</f>
        <v>392.0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0.0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0.0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0.0</v>
      </c>
      <c r="Y394" s="83" t="s">
        <v>1931</v>
      </c>
      <c r="Z394" t="str">
        <f>IFERROR(VLOOKUP(ROWS($Z$3:Z394),$X$3:$Y$992,2,0),"")</f>
        <v/>
      </c>
    </row>
    <row r="395" spans="13:26" ht="12.75">
      <c r="M395" s="82">
        <f>IF(ISNUMBER(SEARCH(ZAKL_DATA!$B$29,N395)),MAX($M$2:M394)+1,0)</f>
        <v>393.0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0.0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0.0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0.0</v>
      </c>
      <c r="Y395" s="83" t="s">
        <v>1933</v>
      </c>
      <c r="Z395" t="str">
        <f>IFERROR(VLOOKUP(ROWS($Z$3:Z395),$X$3:$Y$992,2,0),"")</f>
        <v/>
      </c>
    </row>
    <row r="396" spans="13:26" ht="12.75">
      <c r="M396" s="82">
        <f>IF(ISNUMBER(SEARCH(ZAKL_DATA!$B$29,N396)),MAX($M$2:M395)+1,0)</f>
        <v>394.0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0.0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0.0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0.0</v>
      </c>
      <c r="Y396" s="83" t="s">
        <v>1935</v>
      </c>
      <c r="Z396" t="str">
        <f>IFERROR(VLOOKUP(ROWS($Z$3:Z396),$X$3:$Y$992,2,0),"")</f>
        <v/>
      </c>
    </row>
    <row r="397" spans="13:26" ht="12.75">
      <c r="M397" s="82">
        <f>IF(ISNUMBER(SEARCH(ZAKL_DATA!$B$29,N397)),MAX($M$2:M396)+1,0)</f>
        <v>395.0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0.0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0.0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0.0</v>
      </c>
      <c r="Y397" s="83" t="s">
        <v>1937</v>
      </c>
      <c r="Z397" t="str">
        <f>IFERROR(VLOOKUP(ROWS($Z$3:Z397),$X$3:$Y$992,2,0),"")</f>
        <v/>
      </c>
    </row>
    <row r="398" spans="13:26" ht="12.75">
      <c r="M398" s="82">
        <f>IF(ISNUMBER(SEARCH(ZAKL_DATA!$B$29,N398)),MAX($M$2:M397)+1,0)</f>
        <v>396.0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0.0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0.0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0.0</v>
      </c>
      <c r="Y398" s="83" t="s">
        <v>1939</v>
      </c>
      <c r="Z398" t="str">
        <f>IFERROR(VLOOKUP(ROWS($Z$3:Z398),$X$3:$Y$992,2,0),"")</f>
        <v/>
      </c>
    </row>
    <row r="399" spans="13:26" ht="12.75">
      <c r="M399" s="82">
        <f>IF(ISNUMBER(SEARCH(ZAKL_DATA!$B$29,N399)),MAX($M$2:M398)+1,0)</f>
        <v>397.0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0.0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0.0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0.0</v>
      </c>
      <c r="Y399" s="83" t="s">
        <v>1941</v>
      </c>
      <c r="Z399" t="str">
        <f>IFERROR(VLOOKUP(ROWS($Z$3:Z399),$X$3:$Y$992,2,0),"")</f>
        <v/>
      </c>
    </row>
    <row r="400" spans="13:26" ht="12.75">
      <c r="M400" s="82">
        <f>IF(ISNUMBER(SEARCH(ZAKL_DATA!$B$29,N400)),MAX($M$2:M399)+1,0)</f>
        <v>398.0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0.0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0.0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0.0</v>
      </c>
      <c r="Y400" s="83" t="s">
        <v>1943</v>
      </c>
      <c r="Z400" t="str">
        <f>IFERROR(VLOOKUP(ROWS($Z$3:Z400),$X$3:$Y$992,2,0),"")</f>
        <v/>
      </c>
    </row>
    <row r="401" spans="13:26" ht="12.75">
      <c r="M401" s="82">
        <f>IF(ISNUMBER(SEARCH(ZAKL_DATA!$B$29,N401)),MAX($M$2:M400)+1,0)</f>
        <v>399.0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0.0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0.0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0.0</v>
      </c>
      <c r="Y401" s="83" t="s">
        <v>1945</v>
      </c>
      <c r="Z401" t="str">
        <f>IFERROR(VLOOKUP(ROWS($Z$3:Z401),$X$3:$Y$992,2,0),"")</f>
        <v/>
      </c>
    </row>
    <row r="402" spans="13:26" ht="12.75">
      <c r="M402" s="82">
        <f>IF(ISNUMBER(SEARCH(ZAKL_DATA!$B$29,N402)),MAX($M$2:M401)+1,0)</f>
        <v>400.0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0.0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0.0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0.0</v>
      </c>
      <c r="Y402" s="83" t="s">
        <v>1947</v>
      </c>
      <c r="Z402" t="str">
        <f>IFERROR(VLOOKUP(ROWS($Z$3:Z402),$X$3:$Y$992,2,0),"")</f>
        <v/>
      </c>
    </row>
    <row r="403" spans="13:26" ht="12.75">
      <c r="M403" s="82">
        <f>IF(ISNUMBER(SEARCH(ZAKL_DATA!$B$29,N403)),MAX($M$2:M402)+1,0)</f>
        <v>401.0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0.0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0.0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0.0</v>
      </c>
      <c r="Y403" s="83" t="s">
        <v>1949</v>
      </c>
      <c r="Z403" t="str">
        <f>IFERROR(VLOOKUP(ROWS($Z$3:Z403),$X$3:$Y$992,2,0),"")</f>
        <v/>
      </c>
    </row>
    <row r="404" spans="13:26" ht="12.75">
      <c r="M404" s="82">
        <f>IF(ISNUMBER(SEARCH(ZAKL_DATA!$B$29,N404)),MAX($M$2:M403)+1,0)</f>
        <v>402.0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0.0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0.0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0.0</v>
      </c>
      <c r="Y404" s="83" t="s">
        <v>1951</v>
      </c>
      <c r="Z404" t="str">
        <f>IFERROR(VLOOKUP(ROWS($Z$3:Z404),$X$3:$Y$992,2,0),"")</f>
        <v/>
      </c>
    </row>
    <row r="405" spans="13:26" ht="12.75">
      <c r="M405" s="82">
        <f>IF(ISNUMBER(SEARCH(ZAKL_DATA!$B$29,N405)),MAX($M$2:M404)+1,0)</f>
        <v>403.0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0.0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0.0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0.0</v>
      </c>
      <c r="Y405" s="83" t="s">
        <v>1953</v>
      </c>
      <c r="Z405" t="str">
        <f>IFERROR(VLOOKUP(ROWS($Z$3:Z405),$X$3:$Y$992,2,0),"")</f>
        <v/>
      </c>
    </row>
    <row r="406" spans="13:26" ht="12.75">
      <c r="M406" s="82">
        <f>IF(ISNUMBER(SEARCH(ZAKL_DATA!$B$29,N406)),MAX($M$2:M405)+1,0)</f>
        <v>404.0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0.0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0.0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0.0</v>
      </c>
      <c r="Y406" s="83" t="s">
        <v>1955</v>
      </c>
      <c r="Z406" t="str">
        <f>IFERROR(VLOOKUP(ROWS($Z$3:Z406),$X$3:$Y$992,2,0),"")</f>
        <v/>
      </c>
    </row>
    <row r="407" spans="13:26" ht="12.75">
      <c r="M407" s="82">
        <f>IF(ISNUMBER(SEARCH(ZAKL_DATA!$B$29,N407)),MAX($M$2:M406)+1,0)</f>
        <v>405.0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0.0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0.0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0.0</v>
      </c>
      <c r="Y407" s="83" t="s">
        <v>1957</v>
      </c>
      <c r="Z407" t="str">
        <f>IFERROR(VLOOKUP(ROWS($Z$3:Z407),$X$3:$Y$992,2,0),"")</f>
        <v/>
      </c>
    </row>
    <row r="408" spans="13:26" ht="12.75">
      <c r="M408" s="82">
        <f>IF(ISNUMBER(SEARCH(ZAKL_DATA!$B$29,N408)),MAX($M$2:M407)+1,0)</f>
        <v>406.0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0.0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0.0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0.0</v>
      </c>
      <c r="Y408" s="83" t="s">
        <v>1959</v>
      </c>
      <c r="Z408" t="str">
        <f>IFERROR(VLOOKUP(ROWS($Z$3:Z408),$X$3:$Y$992,2,0),"")</f>
        <v/>
      </c>
    </row>
    <row r="409" spans="13:26" ht="12.75">
      <c r="M409" s="82">
        <f>IF(ISNUMBER(SEARCH(ZAKL_DATA!$B$29,N409)),MAX($M$2:M408)+1,0)</f>
        <v>407.0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0.0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0.0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0.0</v>
      </c>
      <c r="Y409" s="83" t="s">
        <v>1961</v>
      </c>
      <c r="Z409" t="str">
        <f>IFERROR(VLOOKUP(ROWS($Z$3:Z409),$X$3:$Y$992,2,0),"")</f>
        <v/>
      </c>
    </row>
    <row r="410" spans="13:26" ht="12.75">
      <c r="M410" s="82">
        <f>IF(ISNUMBER(SEARCH(ZAKL_DATA!$B$29,N410)),MAX($M$2:M409)+1,0)</f>
        <v>408.0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0.0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0.0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0.0</v>
      </c>
      <c r="Y410" s="83" t="s">
        <v>1963</v>
      </c>
      <c r="Z410" t="str">
        <f>IFERROR(VLOOKUP(ROWS($Z$3:Z410),$X$3:$Y$992,2,0),"")</f>
        <v/>
      </c>
    </row>
    <row r="411" spans="13:26" ht="12.75">
      <c r="M411" s="82">
        <f>IF(ISNUMBER(SEARCH(ZAKL_DATA!$B$29,N411)),MAX($M$2:M410)+1,0)</f>
        <v>409.0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0.0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0.0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0.0</v>
      </c>
      <c r="Y411" s="83" t="s">
        <v>1965</v>
      </c>
      <c r="Z411" t="str">
        <f>IFERROR(VLOOKUP(ROWS($Z$3:Z411),$X$3:$Y$992,2,0),"")</f>
        <v/>
      </c>
    </row>
    <row r="412" spans="13:26" ht="12.75">
      <c r="M412" s="82">
        <f>IF(ISNUMBER(SEARCH(ZAKL_DATA!$B$29,N412)),MAX($M$2:M411)+1,0)</f>
        <v>410.0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0.0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0.0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0.0</v>
      </c>
      <c r="Y412" s="83" t="s">
        <v>1967</v>
      </c>
      <c r="Z412" t="str">
        <f>IFERROR(VLOOKUP(ROWS($Z$3:Z412),$X$3:$Y$992,2,0),"")</f>
        <v/>
      </c>
    </row>
    <row r="413" spans="13:26" ht="12.75">
      <c r="M413" s="82">
        <f>IF(ISNUMBER(SEARCH(ZAKL_DATA!$B$29,N413)),MAX($M$2:M412)+1,0)</f>
        <v>411.0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0.0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0.0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0.0</v>
      </c>
      <c r="Y413" s="83" t="s">
        <v>1969</v>
      </c>
      <c r="Z413" t="str">
        <f>IFERROR(VLOOKUP(ROWS($Z$3:Z413),$X$3:$Y$992,2,0),"")</f>
        <v/>
      </c>
    </row>
    <row r="414" spans="13:26" ht="12.75">
      <c r="M414" s="82">
        <f>IF(ISNUMBER(SEARCH(ZAKL_DATA!$B$29,N414)),MAX($M$2:M413)+1,0)</f>
        <v>412.0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0.0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0.0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0.0</v>
      </c>
      <c r="Y414" s="83" t="s">
        <v>1971</v>
      </c>
      <c r="Z414" t="str">
        <f>IFERROR(VLOOKUP(ROWS($Z$3:Z414),$X$3:$Y$992,2,0),"")</f>
        <v/>
      </c>
    </row>
    <row r="415" spans="13:26" ht="12.75">
      <c r="M415" s="82">
        <f>IF(ISNUMBER(SEARCH(ZAKL_DATA!$B$29,N415)),MAX($M$2:M414)+1,0)</f>
        <v>413.0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0.0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0.0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0.0</v>
      </c>
      <c r="Y415" s="83" t="s">
        <v>1973</v>
      </c>
      <c r="Z415" t="str">
        <f>IFERROR(VLOOKUP(ROWS($Z$3:Z415),$X$3:$Y$992,2,0),"")</f>
        <v/>
      </c>
    </row>
    <row r="416" spans="13:26" ht="12.75">
      <c r="M416" s="82">
        <f>IF(ISNUMBER(SEARCH(ZAKL_DATA!$B$29,N416)),MAX($M$2:M415)+1,0)</f>
        <v>414.0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0.0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0.0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0.0</v>
      </c>
      <c r="Y416" s="83" t="s">
        <v>1975</v>
      </c>
      <c r="Z416" t="str">
        <f>IFERROR(VLOOKUP(ROWS($Z$3:Z416),$X$3:$Y$992,2,0),"")</f>
        <v/>
      </c>
    </row>
    <row r="417" spans="13:26" ht="12.75">
      <c r="M417" s="82">
        <f>IF(ISNUMBER(SEARCH(ZAKL_DATA!$B$29,N417)),MAX($M$2:M416)+1,0)</f>
        <v>415.0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0.0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0.0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0.0</v>
      </c>
      <c r="Y417" s="83" t="s">
        <v>1977</v>
      </c>
      <c r="Z417" t="str">
        <f>IFERROR(VLOOKUP(ROWS($Z$3:Z417),$X$3:$Y$992,2,0),"")</f>
        <v/>
      </c>
    </row>
    <row r="418" spans="13:26" ht="12.75">
      <c r="M418" s="82">
        <f>IF(ISNUMBER(SEARCH(ZAKL_DATA!$B$29,N418)),MAX($M$2:M417)+1,0)</f>
        <v>416.0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0.0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0.0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0.0</v>
      </c>
      <c r="Y418" s="83" t="s">
        <v>1979</v>
      </c>
      <c r="Z418" t="str">
        <f>IFERROR(VLOOKUP(ROWS($Z$3:Z418),$X$3:$Y$992,2,0),"")</f>
        <v/>
      </c>
    </row>
    <row r="419" spans="13:26" ht="12.75">
      <c r="M419" s="82">
        <f>IF(ISNUMBER(SEARCH(ZAKL_DATA!$B$29,N419)),MAX($M$2:M418)+1,0)</f>
        <v>417.0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0.0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0.0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0.0</v>
      </c>
      <c r="Y419" s="83" t="s">
        <v>1981</v>
      </c>
      <c r="Z419" t="str">
        <f>IFERROR(VLOOKUP(ROWS($Z$3:Z419),$X$3:$Y$992,2,0),"")</f>
        <v/>
      </c>
    </row>
    <row r="420" spans="13:26" ht="12.75">
      <c r="M420" s="82">
        <f>IF(ISNUMBER(SEARCH(ZAKL_DATA!$B$29,N420)),MAX($M$2:M419)+1,0)</f>
        <v>418.0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0.0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0.0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0.0</v>
      </c>
      <c r="Y420" s="83" t="s">
        <v>1983</v>
      </c>
      <c r="Z420" t="str">
        <f>IFERROR(VLOOKUP(ROWS($Z$3:Z420),$X$3:$Y$992,2,0),"")</f>
        <v/>
      </c>
    </row>
    <row r="421" spans="13:26" ht="12.75">
      <c r="M421" s="82">
        <f>IF(ISNUMBER(SEARCH(ZAKL_DATA!$B$29,N421)),MAX($M$2:M420)+1,0)</f>
        <v>419.0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0.0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0.0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0.0</v>
      </c>
      <c r="Y421" s="83" t="s">
        <v>1985</v>
      </c>
      <c r="Z421" t="str">
        <f>IFERROR(VLOOKUP(ROWS($Z$3:Z421),$X$3:$Y$992,2,0),"")</f>
        <v/>
      </c>
    </row>
    <row r="422" spans="13:26" ht="12.75">
      <c r="M422" s="82">
        <f>IF(ISNUMBER(SEARCH(ZAKL_DATA!$B$29,N422)),MAX($M$2:M421)+1,0)</f>
        <v>420.0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0.0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0.0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0.0</v>
      </c>
      <c r="Y422" s="83" t="s">
        <v>1987</v>
      </c>
      <c r="Z422" t="str">
        <f>IFERROR(VLOOKUP(ROWS($Z$3:Z422),$X$3:$Y$992,2,0),"")</f>
        <v/>
      </c>
    </row>
    <row r="423" spans="13:26" ht="12.75">
      <c r="M423" s="82">
        <f>IF(ISNUMBER(SEARCH(ZAKL_DATA!$B$29,N423)),MAX($M$2:M422)+1,0)</f>
        <v>421.0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0.0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0.0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0.0</v>
      </c>
      <c r="Y423" s="83" t="s">
        <v>1989</v>
      </c>
      <c r="Z423" t="str">
        <f>IFERROR(VLOOKUP(ROWS($Z$3:Z423),$X$3:$Y$992,2,0),"")</f>
        <v/>
      </c>
    </row>
    <row r="424" spans="13:26" ht="12.75">
      <c r="M424" s="82">
        <f>IF(ISNUMBER(SEARCH(ZAKL_DATA!$B$29,N424)),MAX($M$2:M423)+1,0)</f>
        <v>422.0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0.0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0.0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0.0</v>
      </c>
      <c r="Y424" s="83" t="s">
        <v>1991</v>
      </c>
      <c r="Z424" t="str">
        <f>IFERROR(VLOOKUP(ROWS($Z$3:Z424),$X$3:$Y$992,2,0),"")</f>
        <v/>
      </c>
    </row>
    <row r="425" spans="13:26" ht="12.75">
      <c r="M425" s="82">
        <f>IF(ISNUMBER(SEARCH(ZAKL_DATA!$B$29,N425)),MAX($M$2:M424)+1,0)</f>
        <v>423.0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0.0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0.0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0.0</v>
      </c>
      <c r="Y425" s="83" t="s">
        <v>1993</v>
      </c>
      <c r="Z425" t="str">
        <f>IFERROR(VLOOKUP(ROWS($Z$3:Z425),$X$3:$Y$992,2,0),"")</f>
        <v/>
      </c>
    </row>
    <row r="426" spans="13:26" ht="12.75">
      <c r="M426" s="82">
        <f>IF(ISNUMBER(SEARCH(ZAKL_DATA!$B$29,N426)),MAX($M$2:M425)+1,0)</f>
        <v>424.0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0.0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0.0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0.0</v>
      </c>
      <c r="Y426" s="83" t="s">
        <v>1995</v>
      </c>
      <c r="Z426" t="str">
        <f>IFERROR(VLOOKUP(ROWS($Z$3:Z426),$X$3:$Y$992,2,0),"")</f>
        <v/>
      </c>
    </row>
    <row r="427" spans="13:26" ht="12.75">
      <c r="M427" s="82">
        <f>IF(ISNUMBER(SEARCH(ZAKL_DATA!$B$29,N427)),MAX($M$2:M426)+1,0)</f>
        <v>425.0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0.0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0.0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0.0</v>
      </c>
      <c r="Y427" s="83" t="s">
        <v>1997</v>
      </c>
      <c r="Z427" t="str">
        <f>IFERROR(VLOOKUP(ROWS($Z$3:Z427),$X$3:$Y$992,2,0),"")</f>
        <v/>
      </c>
    </row>
    <row r="428" spans="13:26" ht="12.75">
      <c r="M428" s="82">
        <f>IF(ISNUMBER(SEARCH(ZAKL_DATA!$B$29,N428)),MAX($M$2:M427)+1,0)</f>
        <v>426.0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0.0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0.0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0.0</v>
      </c>
      <c r="Y428" s="83" t="s">
        <v>1999</v>
      </c>
      <c r="Z428" t="str">
        <f>IFERROR(VLOOKUP(ROWS($Z$3:Z428),$X$3:$Y$992,2,0),"")</f>
        <v/>
      </c>
    </row>
    <row r="429" spans="13:26" ht="12.75">
      <c r="M429" s="82">
        <f>IF(ISNUMBER(SEARCH(ZAKL_DATA!$B$29,N429)),MAX($M$2:M428)+1,0)</f>
        <v>427.0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0.0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0.0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0.0</v>
      </c>
      <c r="Y429" s="83" t="s">
        <v>2001</v>
      </c>
      <c r="Z429" t="str">
        <f>IFERROR(VLOOKUP(ROWS($Z$3:Z429),$X$3:$Y$992,2,0),"")</f>
        <v/>
      </c>
    </row>
    <row r="430" spans="13:26" ht="12.75">
      <c r="M430" s="82">
        <f>IF(ISNUMBER(SEARCH(ZAKL_DATA!$B$29,N430)),MAX($M$2:M429)+1,0)</f>
        <v>428.0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0.0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0.0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0.0</v>
      </c>
      <c r="Y430" s="83" t="s">
        <v>2003</v>
      </c>
      <c r="Z430" t="str">
        <f>IFERROR(VLOOKUP(ROWS($Z$3:Z430),$X$3:$Y$992,2,0),"")</f>
        <v/>
      </c>
    </row>
    <row r="431" spans="13:26" ht="12.75">
      <c r="M431" s="82">
        <f>IF(ISNUMBER(SEARCH(ZAKL_DATA!$B$29,N431)),MAX($M$2:M430)+1,0)</f>
        <v>429.0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0.0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0.0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0.0</v>
      </c>
      <c r="Y431" s="83" t="s">
        <v>2005</v>
      </c>
      <c r="Z431" t="str">
        <f>IFERROR(VLOOKUP(ROWS($Z$3:Z431),$X$3:$Y$992,2,0),"")</f>
        <v/>
      </c>
    </row>
    <row r="432" spans="13:26" ht="12.75">
      <c r="M432" s="82">
        <f>IF(ISNUMBER(SEARCH(ZAKL_DATA!$B$29,N432)),MAX($M$2:M431)+1,0)</f>
        <v>430.0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0.0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0.0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0.0</v>
      </c>
      <c r="Y432" s="83" t="s">
        <v>2007</v>
      </c>
      <c r="Z432" t="str">
        <f>IFERROR(VLOOKUP(ROWS($Z$3:Z432),$X$3:$Y$992,2,0),"")</f>
        <v/>
      </c>
    </row>
    <row r="433" spans="13:26" ht="12.75">
      <c r="M433" s="82">
        <f>IF(ISNUMBER(SEARCH(ZAKL_DATA!$B$29,N433)),MAX($M$2:M432)+1,0)</f>
        <v>431.0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0.0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0.0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0.0</v>
      </c>
      <c r="Y433" s="83" t="s">
        <v>2009</v>
      </c>
      <c r="Z433" t="str">
        <f>IFERROR(VLOOKUP(ROWS($Z$3:Z433),$X$3:$Y$992,2,0),"")</f>
        <v/>
      </c>
    </row>
    <row r="434" spans="13:26" ht="12.75">
      <c r="M434" s="82">
        <f>IF(ISNUMBER(SEARCH(ZAKL_DATA!$B$29,N434)),MAX($M$2:M433)+1,0)</f>
        <v>432.0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0.0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0.0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0.0</v>
      </c>
      <c r="Y434" s="83" t="s">
        <v>2011</v>
      </c>
      <c r="Z434" t="str">
        <f>IFERROR(VLOOKUP(ROWS($Z$3:Z434),$X$3:$Y$992,2,0),"")</f>
        <v/>
      </c>
    </row>
    <row r="435" spans="13:26" ht="12.75">
      <c r="M435" s="82">
        <f>IF(ISNUMBER(SEARCH(ZAKL_DATA!$B$29,N435)),MAX($M$2:M434)+1,0)</f>
        <v>433.0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0.0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0.0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0.0</v>
      </c>
      <c r="Y435" s="83" t="s">
        <v>2013</v>
      </c>
      <c r="Z435" t="str">
        <f>IFERROR(VLOOKUP(ROWS($Z$3:Z435),$X$3:$Y$992,2,0),"")</f>
        <v/>
      </c>
    </row>
    <row r="436" spans="13:26" ht="12.75">
      <c r="M436" s="82">
        <f>IF(ISNUMBER(SEARCH(ZAKL_DATA!$B$29,N436)),MAX($M$2:M435)+1,0)</f>
        <v>434.0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0.0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0.0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0.0</v>
      </c>
      <c r="Y436" s="83" t="s">
        <v>2015</v>
      </c>
      <c r="Z436" t="str">
        <f>IFERROR(VLOOKUP(ROWS($Z$3:Z436),$X$3:$Y$992,2,0),"")</f>
        <v/>
      </c>
    </row>
    <row r="437" spans="13:26" ht="12.75">
      <c r="M437" s="82">
        <f>IF(ISNUMBER(SEARCH(ZAKL_DATA!$B$29,N437)),MAX($M$2:M436)+1,0)</f>
        <v>435.0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0.0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0.0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0.0</v>
      </c>
      <c r="Y437" s="83" t="s">
        <v>2017</v>
      </c>
      <c r="Z437" t="str">
        <f>IFERROR(VLOOKUP(ROWS($Z$3:Z437),$X$3:$Y$992,2,0),"")</f>
        <v/>
      </c>
    </row>
    <row r="438" spans="13:26" ht="12.75">
      <c r="M438" s="82">
        <f>IF(ISNUMBER(SEARCH(ZAKL_DATA!$B$29,N438)),MAX($M$2:M437)+1,0)</f>
        <v>436.0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0.0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0.0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0.0</v>
      </c>
      <c r="Y438" s="83" t="s">
        <v>2019</v>
      </c>
      <c r="Z438" t="str">
        <f>IFERROR(VLOOKUP(ROWS($Z$3:Z438),$X$3:$Y$992,2,0),"")</f>
        <v/>
      </c>
    </row>
    <row r="439" spans="13:26" ht="12.75">
      <c r="M439" s="82">
        <f>IF(ISNUMBER(SEARCH(ZAKL_DATA!$B$29,N439)),MAX($M$2:M438)+1,0)</f>
        <v>437.0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0.0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0.0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0.0</v>
      </c>
      <c r="Y439" s="83" t="s">
        <v>2021</v>
      </c>
      <c r="Z439" t="str">
        <f>IFERROR(VLOOKUP(ROWS($Z$3:Z439),$X$3:$Y$992,2,0),"")</f>
        <v/>
      </c>
    </row>
    <row r="440" spans="13:26" ht="12.75">
      <c r="M440" s="82">
        <f>IF(ISNUMBER(SEARCH(ZAKL_DATA!$B$29,N440)),MAX($M$2:M439)+1,0)</f>
        <v>438.0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0.0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0.0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0.0</v>
      </c>
      <c r="Y440" s="83" t="s">
        <v>2023</v>
      </c>
      <c r="Z440" t="str">
        <f>IFERROR(VLOOKUP(ROWS($Z$3:Z440),$X$3:$Y$992,2,0),"")</f>
        <v/>
      </c>
    </row>
    <row r="441" spans="13:26" ht="12.75">
      <c r="M441" s="82">
        <f>IF(ISNUMBER(SEARCH(ZAKL_DATA!$B$29,N441)),MAX($M$2:M440)+1,0)</f>
        <v>439.0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0.0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0.0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0.0</v>
      </c>
      <c r="Y441" s="83" t="s">
        <v>2025</v>
      </c>
      <c r="Z441" t="str">
        <f>IFERROR(VLOOKUP(ROWS($Z$3:Z441),$X$3:$Y$992,2,0),"")</f>
        <v/>
      </c>
    </row>
    <row r="442" spans="13:26" ht="12.75">
      <c r="M442" s="82">
        <f>IF(ISNUMBER(SEARCH(ZAKL_DATA!$B$29,N442)),MAX($M$2:M441)+1,0)</f>
        <v>440.0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0.0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0.0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0.0</v>
      </c>
      <c r="Y442" s="83" t="s">
        <v>2027</v>
      </c>
      <c r="Z442" t="str">
        <f>IFERROR(VLOOKUP(ROWS($Z$3:Z442),$X$3:$Y$992,2,0),"")</f>
        <v/>
      </c>
    </row>
    <row r="443" spans="13:26" ht="12.75">
      <c r="M443" s="82">
        <f>IF(ISNUMBER(SEARCH(ZAKL_DATA!$B$29,N443)),MAX($M$2:M442)+1,0)</f>
        <v>441.0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0.0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0.0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0.0</v>
      </c>
      <c r="Y443" s="83" t="s">
        <v>2029</v>
      </c>
      <c r="Z443" t="str">
        <f>IFERROR(VLOOKUP(ROWS($Z$3:Z443),$X$3:$Y$992,2,0),"")</f>
        <v/>
      </c>
    </row>
    <row r="444" spans="13:26" ht="12.75">
      <c r="M444" s="82">
        <f>IF(ISNUMBER(SEARCH(ZAKL_DATA!$B$29,N444)),MAX($M$2:M443)+1,0)</f>
        <v>442.0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0.0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0.0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0.0</v>
      </c>
      <c r="Y444" s="83" t="s">
        <v>2031</v>
      </c>
      <c r="Z444" t="str">
        <f>IFERROR(VLOOKUP(ROWS($Z$3:Z444),$X$3:$Y$992,2,0),"")</f>
        <v/>
      </c>
    </row>
    <row r="445" spans="13:26" ht="12.75">
      <c r="M445" s="82">
        <f>IF(ISNUMBER(SEARCH(ZAKL_DATA!$B$29,N445)),MAX($M$2:M444)+1,0)</f>
        <v>443.0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0.0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0.0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0.0</v>
      </c>
      <c r="Y445" s="83" t="s">
        <v>2033</v>
      </c>
      <c r="Z445" t="str">
        <f>IFERROR(VLOOKUP(ROWS($Z$3:Z445),$X$3:$Y$992,2,0),"")</f>
        <v/>
      </c>
    </row>
    <row r="446" spans="13:26" ht="12.75">
      <c r="M446" s="82">
        <f>IF(ISNUMBER(SEARCH(ZAKL_DATA!$B$29,N446)),MAX($M$2:M445)+1,0)</f>
        <v>444.0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0.0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0.0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0.0</v>
      </c>
      <c r="Y446" s="83" t="s">
        <v>2035</v>
      </c>
      <c r="Z446" t="str">
        <f>IFERROR(VLOOKUP(ROWS($Z$3:Z446),$X$3:$Y$992,2,0),"")</f>
        <v/>
      </c>
    </row>
    <row r="447" spans="13:26" ht="12.75">
      <c r="M447" s="82">
        <f>IF(ISNUMBER(SEARCH(ZAKL_DATA!$B$29,N447)),MAX($M$2:M446)+1,0)</f>
        <v>445.0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0.0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0.0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0.0</v>
      </c>
      <c r="Y447" s="83" t="s">
        <v>2037</v>
      </c>
      <c r="Z447" t="str">
        <f>IFERROR(VLOOKUP(ROWS($Z$3:Z447),$X$3:$Y$992,2,0),"")</f>
        <v/>
      </c>
    </row>
    <row r="448" spans="13:26" ht="12.75">
      <c r="M448" s="82">
        <f>IF(ISNUMBER(SEARCH(ZAKL_DATA!$B$29,N448)),MAX($M$2:M447)+1,0)</f>
        <v>446.0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0.0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0.0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0.0</v>
      </c>
      <c r="Y448" s="83" t="s">
        <v>2039</v>
      </c>
      <c r="Z448" t="str">
        <f>IFERROR(VLOOKUP(ROWS($Z$3:Z448),$X$3:$Y$992,2,0),"")</f>
        <v/>
      </c>
    </row>
    <row r="449" spans="13:26" ht="12.75">
      <c r="M449" s="82">
        <f>IF(ISNUMBER(SEARCH(ZAKL_DATA!$B$29,N449)),MAX($M$2:M448)+1,0)</f>
        <v>447.0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0.0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0.0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0.0</v>
      </c>
      <c r="Y449" s="83" t="s">
        <v>2041</v>
      </c>
      <c r="Z449" t="str">
        <f>IFERROR(VLOOKUP(ROWS($Z$3:Z449),$X$3:$Y$992,2,0),"")</f>
        <v/>
      </c>
    </row>
    <row r="450" spans="13:26" ht="12.75">
      <c r="M450" s="82">
        <f>IF(ISNUMBER(SEARCH(ZAKL_DATA!$B$29,N450)),MAX($M$2:M449)+1,0)</f>
        <v>448.0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0.0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0.0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0.0</v>
      </c>
      <c r="Y450" s="83" t="s">
        <v>2043</v>
      </c>
      <c r="Z450" t="str">
        <f>IFERROR(VLOOKUP(ROWS($Z$3:Z450),$X$3:$Y$992,2,0),"")</f>
        <v/>
      </c>
    </row>
    <row r="451" spans="13:26" ht="12.75">
      <c r="M451" s="82">
        <f>IF(ISNUMBER(SEARCH(ZAKL_DATA!$B$29,N451)),MAX($M$2:M450)+1,0)</f>
        <v>449.0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0.0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0.0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0.0</v>
      </c>
      <c r="Y451" s="83" t="s">
        <v>2045</v>
      </c>
      <c r="Z451" t="str">
        <f>IFERROR(VLOOKUP(ROWS($Z$3:Z451),$X$3:$Y$992,2,0),"")</f>
        <v/>
      </c>
    </row>
    <row r="452" spans="13:26" ht="12.75">
      <c r="M452" s="82">
        <f>IF(ISNUMBER(SEARCH(ZAKL_DATA!$B$29,N452)),MAX($M$2:M451)+1,0)</f>
        <v>450.0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0.0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0.0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0.0</v>
      </c>
      <c r="Y452" s="83" t="s">
        <v>2047</v>
      </c>
      <c r="Z452" t="str">
        <f>IFERROR(VLOOKUP(ROWS($Z$3:Z452),$X$3:$Y$992,2,0),"")</f>
        <v/>
      </c>
    </row>
    <row r="453" spans="13:26" ht="12.75">
      <c r="M453" s="82">
        <f>IF(ISNUMBER(SEARCH(ZAKL_DATA!$B$29,N453)),MAX($M$2:M452)+1,0)</f>
        <v>451.0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0.0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0.0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0.0</v>
      </c>
      <c r="Y453" s="83" t="s">
        <v>2049</v>
      </c>
      <c r="Z453" t="str">
        <f>IFERROR(VLOOKUP(ROWS($Z$3:Z453),$X$3:$Y$992,2,0),"")</f>
        <v/>
      </c>
    </row>
    <row r="454" spans="13:26" ht="12.75">
      <c r="M454" s="82">
        <f>IF(ISNUMBER(SEARCH(ZAKL_DATA!$B$29,N454)),MAX($M$2:M453)+1,0)</f>
        <v>452.0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0.0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0.0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0.0</v>
      </c>
      <c r="Y454" s="83" t="s">
        <v>2051</v>
      </c>
      <c r="Z454" t="str">
        <f>IFERROR(VLOOKUP(ROWS($Z$3:Z454),$X$3:$Y$992,2,0),"")</f>
        <v/>
      </c>
    </row>
    <row r="455" spans="13:26" ht="12.75">
      <c r="M455" s="82">
        <f>IF(ISNUMBER(SEARCH(ZAKL_DATA!$B$29,N455)),MAX($M$2:M454)+1,0)</f>
        <v>453.0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0.0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0.0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0.0</v>
      </c>
      <c r="Y455" s="83" t="s">
        <v>2053</v>
      </c>
      <c r="Z455" t="str">
        <f>IFERROR(VLOOKUP(ROWS($Z$3:Z455),$X$3:$Y$992,2,0),"")</f>
        <v/>
      </c>
    </row>
    <row r="456" spans="13:26" ht="12.75">
      <c r="M456" s="82">
        <f>IF(ISNUMBER(SEARCH(ZAKL_DATA!$B$29,N456)),MAX($M$2:M455)+1,0)</f>
        <v>454.0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0.0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0.0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0.0</v>
      </c>
      <c r="Y456" s="83" t="s">
        <v>2055</v>
      </c>
      <c r="Z456" t="str">
        <f>IFERROR(VLOOKUP(ROWS($Z$3:Z456),$X$3:$Y$992,2,0),"")</f>
        <v/>
      </c>
    </row>
    <row r="457" spans="13:26" ht="12.75">
      <c r="M457" s="82">
        <f>IF(ISNUMBER(SEARCH(ZAKL_DATA!$B$29,N457)),MAX($M$2:M456)+1,0)</f>
        <v>455.0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0.0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0.0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0.0</v>
      </c>
      <c r="Y457" s="83" t="s">
        <v>2057</v>
      </c>
      <c r="Z457" t="str">
        <f>IFERROR(VLOOKUP(ROWS($Z$3:Z457),$X$3:$Y$992,2,0),"")</f>
        <v/>
      </c>
    </row>
    <row r="458" spans="13:26" ht="12.75">
      <c r="M458" s="82">
        <f>IF(ISNUMBER(SEARCH(ZAKL_DATA!$B$29,N458)),MAX($M$2:M457)+1,0)</f>
        <v>456.0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0.0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0.0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0.0</v>
      </c>
      <c r="Y458" s="83" t="s">
        <v>2059</v>
      </c>
      <c r="Z458" t="str">
        <f>IFERROR(VLOOKUP(ROWS($Z$3:Z458),$X$3:$Y$992,2,0),"")</f>
        <v/>
      </c>
    </row>
    <row r="459" spans="13:26" ht="12.75">
      <c r="M459" s="82">
        <f>IF(ISNUMBER(SEARCH(ZAKL_DATA!$B$29,N459)),MAX($M$2:M458)+1,0)</f>
        <v>457.0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0.0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0.0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0.0</v>
      </c>
      <c r="Y459" s="83" t="s">
        <v>2061</v>
      </c>
      <c r="Z459" t="str">
        <f>IFERROR(VLOOKUP(ROWS($Z$3:Z459),$X$3:$Y$992,2,0),"")</f>
        <v/>
      </c>
    </row>
    <row r="460" spans="13:26" ht="12.75">
      <c r="M460" s="82">
        <f>IF(ISNUMBER(SEARCH(ZAKL_DATA!$B$29,N460)),MAX($M$2:M459)+1,0)</f>
        <v>458.0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0.0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0.0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0.0</v>
      </c>
      <c r="Y460" s="83" t="s">
        <v>2063</v>
      </c>
      <c r="Z460" t="str">
        <f>IFERROR(VLOOKUP(ROWS($Z$3:Z460),$X$3:$Y$992,2,0),"")</f>
        <v/>
      </c>
    </row>
    <row r="461" spans="13:26" ht="12.75">
      <c r="M461" s="82">
        <f>IF(ISNUMBER(SEARCH(ZAKL_DATA!$B$29,N461)),MAX($M$2:M460)+1,0)</f>
        <v>459.0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0.0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0.0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0.0</v>
      </c>
      <c r="Y461" s="83" t="s">
        <v>2065</v>
      </c>
      <c r="Z461" t="str">
        <f>IFERROR(VLOOKUP(ROWS($Z$3:Z461),$X$3:$Y$992,2,0),"")</f>
        <v/>
      </c>
    </row>
    <row r="462" spans="13:26" ht="12.75">
      <c r="M462" s="82">
        <f>IF(ISNUMBER(SEARCH(ZAKL_DATA!$B$29,N462)),MAX($M$2:M461)+1,0)</f>
        <v>460.0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0.0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0.0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0.0</v>
      </c>
      <c r="Y462" s="83" t="s">
        <v>2067</v>
      </c>
      <c r="Z462" t="str">
        <f>IFERROR(VLOOKUP(ROWS($Z$3:Z462),$X$3:$Y$992,2,0),"")</f>
        <v/>
      </c>
    </row>
    <row r="463" spans="13:26" ht="12.75">
      <c r="M463" s="82">
        <f>IF(ISNUMBER(SEARCH(ZAKL_DATA!$B$29,N463)),MAX($M$2:M462)+1,0)</f>
        <v>461.0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0.0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0.0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0.0</v>
      </c>
      <c r="Y463" s="83" t="s">
        <v>2069</v>
      </c>
      <c r="Z463" t="str">
        <f>IFERROR(VLOOKUP(ROWS($Z$3:Z463),$X$3:$Y$992,2,0),"")</f>
        <v/>
      </c>
    </row>
    <row r="464" spans="13:26" ht="12.75">
      <c r="M464" s="82">
        <f>IF(ISNUMBER(SEARCH(ZAKL_DATA!$B$29,N464)),MAX($M$2:M463)+1,0)</f>
        <v>462.0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0.0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0.0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0.0</v>
      </c>
      <c r="Y464" s="83" t="s">
        <v>2071</v>
      </c>
      <c r="Z464" t="str">
        <f>IFERROR(VLOOKUP(ROWS($Z$3:Z464),$X$3:$Y$992,2,0),"")</f>
        <v/>
      </c>
    </row>
    <row r="465" spans="13:26" ht="12.75">
      <c r="M465" s="82">
        <f>IF(ISNUMBER(SEARCH(ZAKL_DATA!$B$29,N465)),MAX($M$2:M464)+1,0)</f>
        <v>463.0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0.0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0.0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0.0</v>
      </c>
      <c r="Y465" s="83" t="s">
        <v>2073</v>
      </c>
      <c r="Z465" t="str">
        <f>IFERROR(VLOOKUP(ROWS($Z$3:Z465),$X$3:$Y$992,2,0),"")</f>
        <v/>
      </c>
    </row>
    <row r="466" spans="13:26" ht="12.75">
      <c r="M466" s="82">
        <f>IF(ISNUMBER(SEARCH(ZAKL_DATA!$B$29,N466)),MAX($M$2:M465)+1,0)</f>
        <v>464.0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0.0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0.0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0.0</v>
      </c>
      <c r="Y466" s="83" t="s">
        <v>2075</v>
      </c>
      <c r="Z466" t="str">
        <f>IFERROR(VLOOKUP(ROWS($Z$3:Z466),$X$3:$Y$992,2,0),"")</f>
        <v/>
      </c>
    </row>
    <row r="467" spans="13:26" ht="12.75">
      <c r="M467" s="82">
        <f>IF(ISNUMBER(SEARCH(ZAKL_DATA!$B$29,N467)),MAX($M$2:M466)+1,0)</f>
        <v>465.0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0.0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0.0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0.0</v>
      </c>
      <c r="Y467" s="83" t="s">
        <v>2077</v>
      </c>
      <c r="Z467" t="str">
        <f>IFERROR(VLOOKUP(ROWS($Z$3:Z467),$X$3:$Y$992,2,0),"")</f>
        <v/>
      </c>
    </row>
    <row r="468" spans="13:26" ht="12.75">
      <c r="M468" s="82">
        <f>IF(ISNUMBER(SEARCH(ZAKL_DATA!$B$29,N468)),MAX($M$2:M467)+1,0)</f>
        <v>466.0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0.0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0.0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0.0</v>
      </c>
      <c r="Y468" s="83" t="s">
        <v>2079</v>
      </c>
      <c r="Z468" t="str">
        <f>IFERROR(VLOOKUP(ROWS($Z$3:Z468),$X$3:$Y$992,2,0),"")</f>
        <v/>
      </c>
    </row>
    <row r="469" spans="13:26" ht="12.75">
      <c r="M469" s="82">
        <f>IF(ISNUMBER(SEARCH(ZAKL_DATA!$B$29,N469)),MAX($M$2:M468)+1,0)</f>
        <v>467.0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0.0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0.0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0.0</v>
      </c>
      <c r="Y469" s="83" t="s">
        <v>2081</v>
      </c>
      <c r="Z469" t="str">
        <f>IFERROR(VLOOKUP(ROWS($Z$3:Z469),$X$3:$Y$992,2,0),"")</f>
        <v/>
      </c>
    </row>
    <row r="470" spans="13:26" ht="12.75">
      <c r="M470" s="82">
        <f>IF(ISNUMBER(SEARCH(ZAKL_DATA!$B$29,N470)),MAX($M$2:M469)+1,0)</f>
        <v>468.0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0.0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0.0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0.0</v>
      </c>
      <c r="Y470" s="83" t="s">
        <v>2083</v>
      </c>
      <c r="Z470" t="str">
        <f>IFERROR(VLOOKUP(ROWS($Z$3:Z470),$X$3:$Y$992,2,0),"")</f>
        <v/>
      </c>
    </row>
    <row r="471" spans="13:26" ht="12.75">
      <c r="M471" s="82">
        <f>IF(ISNUMBER(SEARCH(ZAKL_DATA!$B$29,N471)),MAX($M$2:M470)+1,0)</f>
        <v>469.0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0.0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0.0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0.0</v>
      </c>
      <c r="Y471" s="83" t="s">
        <v>2085</v>
      </c>
      <c r="Z471" t="str">
        <f>IFERROR(VLOOKUP(ROWS($Z$3:Z471),$X$3:$Y$992,2,0),"")</f>
        <v/>
      </c>
    </row>
    <row r="472" spans="13:26" ht="12.75">
      <c r="M472" s="82">
        <f>IF(ISNUMBER(SEARCH(ZAKL_DATA!$B$29,N472)),MAX($M$2:M471)+1,0)</f>
        <v>470.0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0.0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0.0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0.0</v>
      </c>
      <c r="Y472" s="83" t="s">
        <v>2087</v>
      </c>
      <c r="Z472" t="str">
        <f>IFERROR(VLOOKUP(ROWS($Z$3:Z472),$X$3:$Y$992,2,0),"")</f>
        <v/>
      </c>
    </row>
    <row r="473" spans="13:26" ht="12.75">
      <c r="M473" s="82">
        <f>IF(ISNUMBER(SEARCH(ZAKL_DATA!$B$29,N473)),MAX($M$2:M472)+1,0)</f>
        <v>471.0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0.0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0.0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0.0</v>
      </c>
      <c r="Y473" s="83" t="s">
        <v>2089</v>
      </c>
      <c r="Z473" t="str">
        <f>IFERROR(VLOOKUP(ROWS($Z$3:Z473),$X$3:$Y$992,2,0),"")</f>
        <v/>
      </c>
    </row>
    <row r="474" spans="13:26" ht="12.75">
      <c r="M474" s="82">
        <f>IF(ISNUMBER(SEARCH(ZAKL_DATA!$B$29,N474)),MAX($M$2:M473)+1,0)</f>
        <v>472.0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0.0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0.0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0.0</v>
      </c>
      <c r="Y474" s="83" t="s">
        <v>2091</v>
      </c>
      <c r="Z474" t="str">
        <f>IFERROR(VLOOKUP(ROWS($Z$3:Z474),$X$3:$Y$992,2,0),"")</f>
        <v/>
      </c>
    </row>
    <row r="475" spans="13:26" ht="12.75">
      <c r="M475" s="82">
        <f>IF(ISNUMBER(SEARCH(ZAKL_DATA!$B$29,N475)),MAX($M$2:M474)+1,0)</f>
        <v>473.0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0.0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0.0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0.0</v>
      </c>
      <c r="Y475" s="83" t="s">
        <v>2093</v>
      </c>
      <c r="Z475" t="str">
        <f>IFERROR(VLOOKUP(ROWS($Z$3:Z475),$X$3:$Y$992,2,0),"")</f>
        <v/>
      </c>
    </row>
    <row r="476" spans="13:26" ht="12.75">
      <c r="M476" s="82">
        <f>IF(ISNUMBER(SEARCH(ZAKL_DATA!$B$29,N476)),MAX($M$2:M475)+1,0)</f>
        <v>474.0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0.0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0.0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0.0</v>
      </c>
      <c r="Y476" s="83" t="s">
        <v>2095</v>
      </c>
      <c r="Z476" t="str">
        <f>IFERROR(VLOOKUP(ROWS($Z$3:Z476),$X$3:$Y$992,2,0),"")</f>
        <v/>
      </c>
    </row>
    <row r="477" spans="13:26" ht="12.75">
      <c r="M477" s="82">
        <f>IF(ISNUMBER(SEARCH(ZAKL_DATA!$B$29,N477)),MAX($M$2:M476)+1,0)</f>
        <v>475.0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0.0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0.0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0.0</v>
      </c>
      <c r="Y477" s="83" t="s">
        <v>2097</v>
      </c>
      <c r="Z477" t="str">
        <f>IFERROR(VLOOKUP(ROWS($Z$3:Z477),$X$3:$Y$992,2,0),"")</f>
        <v/>
      </c>
    </row>
    <row r="478" spans="13:26" ht="12.75">
      <c r="M478" s="82">
        <f>IF(ISNUMBER(SEARCH(ZAKL_DATA!$B$29,N478)),MAX($M$2:M477)+1,0)</f>
        <v>476.0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0.0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0.0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0.0</v>
      </c>
      <c r="Y478" s="83" t="s">
        <v>2099</v>
      </c>
      <c r="Z478" t="str">
        <f>IFERROR(VLOOKUP(ROWS($Z$3:Z478),$X$3:$Y$992,2,0),"")</f>
        <v/>
      </c>
    </row>
    <row r="479" spans="13:26" ht="12.75">
      <c r="M479" s="82">
        <f>IF(ISNUMBER(SEARCH(ZAKL_DATA!$B$29,N479)),MAX($M$2:M478)+1,0)</f>
        <v>477.0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0.0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0.0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0.0</v>
      </c>
      <c r="Y479" s="83" t="s">
        <v>2101</v>
      </c>
      <c r="Z479" t="str">
        <f>IFERROR(VLOOKUP(ROWS($Z$3:Z479),$X$3:$Y$992,2,0),"")</f>
        <v/>
      </c>
    </row>
    <row r="480" spans="13:26" ht="12.75">
      <c r="M480" s="82">
        <f>IF(ISNUMBER(SEARCH(ZAKL_DATA!$B$29,N480)),MAX($M$2:M479)+1,0)</f>
        <v>478.0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0.0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0.0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0.0</v>
      </c>
      <c r="Y480" s="83" t="s">
        <v>2103</v>
      </c>
      <c r="Z480" t="str">
        <f>IFERROR(VLOOKUP(ROWS($Z$3:Z480),$X$3:$Y$992,2,0),"")</f>
        <v/>
      </c>
    </row>
    <row r="481" spans="13:26" ht="12.75">
      <c r="M481" s="82">
        <f>IF(ISNUMBER(SEARCH(ZAKL_DATA!$B$29,N481)),MAX($M$2:M480)+1,0)</f>
        <v>479.0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0.0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0.0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0.0</v>
      </c>
      <c r="Y481" s="83" t="s">
        <v>2105</v>
      </c>
      <c r="Z481" t="str">
        <f>IFERROR(VLOOKUP(ROWS($Z$3:Z481),$X$3:$Y$992,2,0),"")</f>
        <v/>
      </c>
    </row>
    <row r="482" spans="13:26" ht="12.75">
      <c r="M482" s="82">
        <f>IF(ISNUMBER(SEARCH(ZAKL_DATA!$B$29,N482)),MAX($M$2:M481)+1,0)</f>
        <v>480.0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0.0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0.0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0.0</v>
      </c>
      <c r="Y482" s="83" t="s">
        <v>2107</v>
      </c>
      <c r="Z482" t="str">
        <f>IFERROR(VLOOKUP(ROWS($Z$3:Z482),$X$3:$Y$992,2,0),"")</f>
        <v/>
      </c>
    </row>
    <row r="483" spans="13:26" ht="12.75">
      <c r="M483" s="82">
        <f>IF(ISNUMBER(SEARCH(ZAKL_DATA!$B$29,N483)),MAX($M$2:M482)+1,0)</f>
        <v>481.0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0.0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0.0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0.0</v>
      </c>
      <c r="Y483" s="83" t="s">
        <v>2109</v>
      </c>
      <c r="Z483" t="str">
        <f>IFERROR(VLOOKUP(ROWS($Z$3:Z483),$X$3:$Y$992,2,0),"")</f>
        <v/>
      </c>
    </row>
    <row r="484" spans="13:26" ht="12.75">
      <c r="M484" s="82">
        <f>IF(ISNUMBER(SEARCH(ZAKL_DATA!$B$29,N484)),MAX($M$2:M483)+1,0)</f>
        <v>482.0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0.0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0.0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0.0</v>
      </c>
      <c r="Y484" s="83" t="s">
        <v>2111</v>
      </c>
      <c r="Z484" t="str">
        <f>IFERROR(VLOOKUP(ROWS($Z$3:Z484),$X$3:$Y$992,2,0),"")</f>
        <v/>
      </c>
    </row>
    <row r="485" spans="13:26" ht="12.75">
      <c r="M485" s="82">
        <f>IF(ISNUMBER(SEARCH(ZAKL_DATA!$B$29,N485)),MAX($M$2:M484)+1,0)</f>
        <v>483.0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0.0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0.0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0.0</v>
      </c>
      <c r="Y485" s="83" t="s">
        <v>2113</v>
      </c>
      <c r="Z485" t="str">
        <f>IFERROR(VLOOKUP(ROWS($Z$3:Z485),$X$3:$Y$992,2,0),"")</f>
        <v/>
      </c>
    </row>
    <row r="486" spans="13:26" ht="12.75">
      <c r="M486" s="82">
        <f>IF(ISNUMBER(SEARCH(ZAKL_DATA!$B$29,N486)),MAX($M$2:M485)+1,0)</f>
        <v>484.0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0.0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0.0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0.0</v>
      </c>
      <c r="Y486" s="83" t="s">
        <v>2115</v>
      </c>
      <c r="Z486" t="str">
        <f>IFERROR(VLOOKUP(ROWS($Z$3:Z486),$X$3:$Y$992,2,0),"")</f>
        <v/>
      </c>
    </row>
    <row r="487" spans="13:26" ht="12.75">
      <c r="M487" s="82">
        <f>IF(ISNUMBER(SEARCH(ZAKL_DATA!$B$29,N487)),MAX($M$2:M486)+1,0)</f>
        <v>485.0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0.0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0.0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0.0</v>
      </c>
      <c r="Y487" s="83" t="s">
        <v>2117</v>
      </c>
      <c r="Z487" t="str">
        <f>IFERROR(VLOOKUP(ROWS($Z$3:Z487),$X$3:$Y$992,2,0),"")</f>
        <v/>
      </c>
    </row>
    <row r="488" spans="13:26" ht="12.75">
      <c r="M488" s="82">
        <f>IF(ISNUMBER(SEARCH(ZAKL_DATA!$B$29,N488)),MAX($M$2:M487)+1,0)</f>
        <v>486.0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0.0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0.0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0.0</v>
      </c>
      <c r="Y488" s="83" t="s">
        <v>2119</v>
      </c>
      <c r="Z488" t="str">
        <f>IFERROR(VLOOKUP(ROWS($Z$3:Z488),$X$3:$Y$992,2,0),"")</f>
        <v/>
      </c>
    </row>
    <row r="489" spans="13:26" ht="12.75">
      <c r="M489" s="82">
        <f>IF(ISNUMBER(SEARCH(ZAKL_DATA!$B$29,N489)),MAX($M$2:M488)+1,0)</f>
        <v>487.0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0.0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0.0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0.0</v>
      </c>
      <c r="Y489" s="83" t="s">
        <v>2121</v>
      </c>
      <c r="Z489" t="str">
        <f>IFERROR(VLOOKUP(ROWS($Z$3:Z489),$X$3:$Y$992,2,0),"")</f>
        <v/>
      </c>
    </row>
    <row r="490" spans="13:26" ht="12.75">
      <c r="M490" s="82">
        <f>IF(ISNUMBER(SEARCH(ZAKL_DATA!$B$29,N490)),MAX($M$2:M489)+1,0)</f>
        <v>488.0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0.0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0.0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0.0</v>
      </c>
      <c r="Y490" s="83" t="s">
        <v>2123</v>
      </c>
      <c r="Z490" t="str">
        <f>IFERROR(VLOOKUP(ROWS($Z$3:Z490),$X$3:$Y$992,2,0),"")</f>
        <v/>
      </c>
    </row>
    <row r="491" spans="13:26" ht="12.75">
      <c r="M491" s="82">
        <f>IF(ISNUMBER(SEARCH(ZAKL_DATA!$B$29,N491)),MAX($M$2:M490)+1,0)</f>
        <v>489.0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0.0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0.0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0.0</v>
      </c>
      <c r="Y491" s="83" t="s">
        <v>2125</v>
      </c>
      <c r="Z491" t="str">
        <f>IFERROR(VLOOKUP(ROWS($Z$3:Z491),$X$3:$Y$992,2,0),"")</f>
        <v/>
      </c>
    </row>
    <row r="492" spans="13:26" ht="12.75">
      <c r="M492" s="82">
        <f>IF(ISNUMBER(SEARCH(ZAKL_DATA!$B$29,N492)),MAX($M$2:M491)+1,0)</f>
        <v>490.0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0.0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0.0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0.0</v>
      </c>
      <c r="Y492" s="83" t="s">
        <v>2127</v>
      </c>
      <c r="Z492" t="str">
        <f>IFERROR(VLOOKUP(ROWS($Z$3:Z492),$X$3:$Y$992,2,0),"")</f>
        <v/>
      </c>
    </row>
    <row r="493" spans="13:26" ht="12.75">
      <c r="M493" s="82">
        <f>IF(ISNUMBER(SEARCH(ZAKL_DATA!$B$29,N493)),MAX($M$2:M492)+1,0)</f>
        <v>491.0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0.0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0.0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0.0</v>
      </c>
      <c r="Y493" s="83" t="s">
        <v>2129</v>
      </c>
      <c r="Z493" t="str">
        <f>IFERROR(VLOOKUP(ROWS($Z$3:Z493),$X$3:$Y$992,2,0),"")</f>
        <v/>
      </c>
    </row>
    <row r="494" spans="13:26" ht="12.75">
      <c r="M494" s="82">
        <f>IF(ISNUMBER(SEARCH(ZAKL_DATA!$B$29,N494)),MAX($M$2:M493)+1,0)</f>
        <v>492.0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0.0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0.0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0.0</v>
      </c>
      <c r="Y494" s="83" t="s">
        <v>2131</v>
      </c>
      <c r="Z494" t="str">
        <f>IFERROR(VLOOKUP(ROWS($Z$3:Z494),$X$3:$Y$992,2,0),"")</f>
        <v/>
      </c>
    </row>
    <row r="495" spans="13:26" ht="12.75">
      <c r="M495" s="82">
        <f>IF(ISNUMBER(SEARCH(ZAKL_DATA!$B$29,N495)),MAX($M$2:M494)+1,0)</f>
        <v>493.0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0.0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0.0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0.0</v>
      </c>
      <c r="Y495" s="83" t="s">
        <v>2133</v>
      </c>
      <c r="Z495" t="str">
        <f>IFERROR(VLOOKUP(ROWS($Z$3:Z495),$X$3:$Y$992,2,0),"")</f>
        <v/>
      </c>
    </row>
    <row r="496" spans="13:26" ht="12.75">
      <c r="M496" s="82">
        <f>IF(ISNUMBER(SEARCH(ZAKL_DATA!$B$29,N496)),MAX($M$2:M495)+1,0)</f>
        <v>494.0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0.0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0.0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0.0</v>
      </c>
      <c r="Y496" s="83" t="s">
        <v>2135</v>
      </c>
      <c r="Z496" t="str">
        <f>IFERROR(VLOOKUP(ROWS($Z$3:Z496),$X$3:$Y$992,2,0),"")</f>
        <v/>
      </c>
    </row>
    <row r="497" spans="13:26" ht="12.75">
      <c r="M497" s="82">
        <f>IF(ISNUMBER(SEARCH(ZAKL_DATA!$B$29,N497)),MAX($M$2:M496)+1,0)</f>
        <v>495.0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0.0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0.0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0.0</v>
      </c>
      <c r="Y497" s="83" t="s">
        <v>2137</v>
      </c>
      <c r="Z497" t="str">
        <f>IFERROR(VLOOKUP(ROWS($Z$3:Z497),$X$3:$Y$992,2,0),"")</f>
        <v/>
      </c>
    </row>
    <row r="498" spans="13:26" ht="12.75">
      <c r="M498" s="82">
        <f>IF(ISNUMBER(SEARCH(ZAKL_DATA!$B$29,N498)),MAX($M$2:M497)+1,0)</f>
        <v>496.0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0.0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0.0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0.0</v>
      </c>
      <c r="Y498" s="83" t="s">
        <v>2139</v>
      </c>
      <c r="Z498" t="str">
        <f>IFERROR(VLOOKUP(ROWS($Z$3:Z498),$X$3:$Y$992,2,0),"")</f>
        <v/>
      </c>
    </row>
    <row r="499" spans="13:26" ht="12.75">
      <c r="M499" s="82">
        <f>IF(ISNUMBER(SEARCH(ZAKL_DATA!$B$29,N499)),MAX($M$2:M498)+1,0)</f>
        <v>497.0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0.0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0.0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0.0</v>
      </c>
      <c r="Y499" s="83" t="s">
        <v>2141</v>
      </c>
      <c r="Z499" t="str">
        <f>IFERROR(VLOOKUP(ROWS($Z$3:Z499),$X$3:$Y$992,2,0),"")</f>
        <v/>
      </c>
    </row>
    <row r="500" spans="13:26" ht="12.75">
      <c r="M500" s="82">
        <f>IF(ISNUMBER(SEARCH(ZAKL_DATA!$B$29,N500)),MAX($M$2:M499)+1,0)</f>
        <v>498.0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0.0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0.0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0.0</v>
      </c>
      <c r="Y500" s="83" t="s">
        <v>2143</v>
      </c>
      <c r="Z500" t="str">
        <f>IFERROR(VLOOKUP(ROWS($Z$3:Z500),$X$3:$Y$992,2,0),"")</f>
        <v/>
      </c>
    </row>
    <row r="501" spans="13:26" ht="12.75">
      <c r="M501" s="82">
        <f>IF(ISNUMBER(SEARCH(ZAKL_DATA!$B$29,N501)),MAX($M$2:M500)+1,0)</f>
        <v>499.0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0.0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0.0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0.0</v>
      </c>
      <c r="Y501" s="83" t="s">
        <v>2145</v>
      </c>
      <c r="Z501" t="str">
        <f>IFERROR(VLOOKUP(ROWS($Z$3:Z501),$X$3:$Y$992,2,0),"")</f>
        <v/>
      </c>
    </row>
    <row r="502" spans="13:26" ht="12.75">
      <c r="M502" s="82">
        <f>IF(ISNUMBER(SEARCH(ZAKL_DATA!$B$29,N502)),MAX($M$2:M501)+1,0)</f>
        <v>500.0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0.0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0.0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0.0</v>
      </c>
      <c r="Y502" s="83" t="s">
        <v>2147</v>
      </c>
      <c r="Z502" t="str">
        <f>IFERROR(VLOOKUP(ROWS($Z$3:Z502),$X$3:$Y$992,2,0),"")</f>
        <v/>
      </c>
    </row>
    <row r="503" spans="13:26" ht="12.75">
      <c r="M503" s="82">
        <f>IF(ISNUMBER(SEARCH(ZAKL_DATA!$B$29,N503)),MAX($M$2:M502)+1,0)</f>
        <v>501.0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0.0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0.0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0.0</v>
      </c>
      <c r="Y503" s="83" t="s">
        <v>2149</v>
      </c>
      <c r="Z503" t="str">
        <f>IFERROR(VLOOKUP(ROWS($Z$3:Z503),$X$3:$Y$992,2,0),"")</f>
        <v/>
      </c>
    </row>
    <row r="504" spans="13:26" ht="12.75">
      <c r="M504" s="82">
        <f>IF(ISNUMBER(SEARCH(ZAKL_DATA!$B$29,N504)),MAX($M$2:M503)+1,0)</f>
        <v>502.0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0.0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0.0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0.0</v>
      </c>
      <c r="Y504" s="83" t="s">
        <v>2151</v>
      </c>
      <c r="Z504" t="str">
        <f>IFERROR(VLOOKUP(ROWS($Z$3:Z504),$X$3:$Y$992,2,0),"")</f>
        <v/>
      </c>
    </row>
    <row r="505" spans="13:26" ht="12.75">
      <c r="M505" s="82">
        <f>IF(ISNUMBER(SEARCH(ZAKL_DATA!$B$29,N505)),MAX($M$2:M504)+1,0)</f>
        <v>503.0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0.0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0.0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0.0</v>
      </c>
      <c r="Y505" s="83" t="s">
        <v>2153</v>
      </c>
      <c r="Z505" t="str">
        <f>IFERROR(VLOOKUP(ROWS($Z$3:Z505),$X$3:$Y$992,2,0),"")</f>
        <v/>
      </c>
    </row>
    <row r="506" spans="13:26" ht="12.75">
      <c r="M506" s="82">
        <f>IF(ISNUMBER(SEARCH(ZAKL_DATA!$B$29,N506)),MAX($M$2:M505)+1,0)</f>
        <v>504.0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0.0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0.0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0.0</v>
      </c>
      <c r="Y506" s="83" t="s">
        <v>2155</v>
      </c>
      <c r="Z506" t="str">
        <f>IFERROR(VLOOKUP(ROWS($Z$3:Z506),$X$3:$Y$992,2,0),"")</f>
        <v/>
      </c>
    </row>
    <row r="507" spans="13:26" ht="12.75">
      <c r="M507" s="82">
        <f>IF(ISNUMBER(SEARCH(ZAKL_DATA!$B$29,N507)),MAX($M$2:M506)+1,0)</f>
        <v>505.0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0.0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0.0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0.0</v>
      </c>
      <c r="Y507" s="83" t="s">
        <v>2157</v>
      </c>
      <c r="Z507" t="str">
        <f>IFERROR(VLOOKUP(ROWS($Z$3:Z507),$X$3:$Y$992,2,0),"")</f>
        <v/>
      </c>
    </row>
    <row r="508" spans="13:26" ht="12.75">
      <c r="M508" s="82">
        <f>IF(ISNUMBER(SEARCH(ZAKL_DATA!$B$29,N508)),MAX($M$2:M507)+1,0)</f>
        <v>506.0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0.0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0.0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0.0</v>
      </c>
      <c r="Y508" s="83" t="s">
        <v>2159</v>
      </c>
      <c r="Z508" t="str">
        <f>IFERROR(VLOOKUP(ROWS($Z$3:Z508),$X$3:$Y$992,2,0),"")</f>
        <v/>
      </c>
    </row>
    <row r="509" spans="13:26" ht="12.75">
      <c r="M509" s="82">
        <f>IF(ISNUMBER(SEARCH(ZAKL_DATA!$B$29,N509)),MAX($M$2:M508)+1,0)</f>
        <v>507.0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0.0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0.0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0.0</v>
      </c>
      <c r="Y509" s="83" t="s">
        <v>2161</v>
      </c>
      <c r="Z509" t="str">
        <f>IFERROR(VLOOKUP(ROWS($Z$3:Z509),$X$3:$Y$992,2,0),"")</f>
        <v/>
      </c>
    </row>
    <row r="510" spans="13:26" ht="12.75">
      <c r="M510" s="82">
        <f>IF(ISNUMBER(SEARCH(ZAKL_DATA!$B$29,N510)),MAX($M$2:M509)+1,0)</f>
        <v>508.0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0.0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0.0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0.0</v>
      </c>
      <c r="Y510" s="83" t="s">
        <v>2163</v>
      </c>
      <c r="Z510" t="str">
        <f>IFERROR(VLOOKUP(ROWS($Z$3:Z510),$X$3:$Y$992,2,0),"")</f>
        <v/>
      </c>
    </row>
    <row r="511" spans="13:26" ht="12.75">
      <c r="M511" s="82">
        <f>IF(ISNUMBER(SEARCH(ZAKL_DATA!$B$29,N511)),MAX($M$2:M510)+1,0)</f>
        <v>509.0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0.0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0.0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0.0</v>
      </c>
      <c r="Y511" s="83" t="s">
        <v>2165</v>
      </c>
      <c r="Z511" t="str">
        <f>IFERROR(VLOOKUP(ROWS($Z$3:Z511),$X$3:$Y$992,2,0),"")</f>
        <v/>
      </c>
    </row>
    <row r="512" spans="13:26" ht="12.75">
      <c r="M512" s="82">
        <f>IF(ISNUMBER(SEARCH(ZAKL_DATA!$B$29,N512)),MAX($M$2:M511)+1,0)</f>
        <v>510.0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0.0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0.0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0.0</v>
      </c>
      <c r="Y512" s="83" t="s">
        <v>2167</v>
      </c>
      <c r="Z512" t="str">
        <f>IFERROR(VLOOKUP(ROWS($Z$3:Z512),$X$3:$Y$992,2,0),"")</f>
        <v/>
      </c>
    </row>
    <row r="513" spans="13:26" ht="12.75">
      <c r="M513" s="82">
        <f>IF(ISNUMBER(SEARCH(ZAKL_DATA!$B$29,N513)),MAX($M$2:M512)+1,0)</f>
        <v>511.0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0.0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0.0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0.0</v>
      </c>
      <c r="Y513" s="83" t="s">
        <v>2169</v>
      </c>
      <c r="Z513" t="str">
        <f>IFERROR(VLOOKUP(ROWS($Z$3:Z513),$X$3:$Y$992,2,0),"")</f>
        <v/>
      </c>
    </row>
    <row r="514" spans="13:26" ht="12.75">
      <c r="M514" s="82">
        <f>IF(ISNUMBER(SEARCH(ZAKL_DATA!$B$29,N514)),MAX($M$2:M513)+1,0)</f>
        <v>512.0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0.0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0.0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0.0</v>
      </c>
      <c r="Y514" s="83" t="s">
        <v>2171</v>
      </c>
      <c r="Z514" t="str">
        <f>IFERROR(VLOOKUP(ROWS($Z$3:Z514),$X$3:$Y$992,2,0),"")</f>
        <v/>
      </c>
    </row>
    <row r="515" spans="13:26" ht="12.75">
      <c r="M515" s="82">
        <f>IF(ISNUMBER(SEARCH(ZAKL_DATA!$B$29,N515)),MAX($M$2:M514)+1,0)</f>
        <v>513.0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0.0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0.0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0.0</v>
      </c>
      <c r="Y515" s="83" t="s">
        <v>2173</v>
      </c>
      <c r="Z515" t="str">
        <f>IFERROR(VLOOKUP(ROWS($Z$3:Z515),$X$3:$Y$992,2,0),"")</f>
        <v/>
      </c>
    </row>
    <row r="516" spans="13:26" ht="12.75">
      <c r="M516" s="82">
        <f>IF(ISNUMBER(SEARCH(ZAKL_DATA!$B$29,N516)),MAX($M$2:M515)+1,0)</f>
        <v>514.0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0.0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0.0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0.0</v>
      </c>
      <c r="Y516" s="83" t="s">
        <v>2175</v>
      </c>
      <c r="Z516" t="str">
        <f>IFERROR(VLOOKUP(ROWS($Z$3:Z516),$X$3:$Y$992,2,0),"")</f>
        <v/>
      </c>
    </row>
    <row r="517" spans="13:26" ht="12.75">
      <c r="M517" s="82">
        <f>IF(ISNUMBER(SEARCH(ZAKL_DATA!$B$29,N517)),MAX($M$2:M516)+1,0)</f>
        <v>515.0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0.0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0.0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0.0</v>
      </c>
      <c r="Y517" s="83" t="s">
        <v>2177</v>
      </c>
      <c r="Z517" t="str">
        <f>IFERROR(VLOOKUP(ROWS($Z$3:Z517),$X$3:$Y$992,2,0),"")</f>
        <v/>
      </c>
    </row>
    <row r="518" spans="13:26" ht="12.75">
      <c r="M518" s="82">
        <f>IF(ISNUMBER(SEARCH(ZAKL_DATA!$B$29,N518)),MAX($M$2:M517)+1,0)</f>
        <v>516.0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0.0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0.0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0.0</v>
      </c>
      <c r="Y518" s="83" t="s">
        <v>2179</v>
      </c>
      <c r="Z518" t="str">
        <f>IFERROR(VLOOKUP(ROWS($Z$3:Z518),$X$3:$Y$992,2,0),"")</f>
        <v/>
      </c>
    </row>
    <row r="519" spans="13:26" ht="12.75">
      <c r="M519" s="82">
        <f>IF(ISNUMBER(SEARCH(ZAKL_DATA!$B$29,N519)),MAX($M$2:M518)+1,0)</f>
        <v>517.0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0.0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0.0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0.0</v>
      </c>
      <c r="Y519" s="83" t="s">
        <v>2181</v>
      </c>
      <c r="Z519" t="str">
        <f>IFERROR(VLOOKUP(ROWS($Z$3:Z519),$X$3:$Y$992,2,0),"")</f>
        <v/>
      </c>
    </row>
    <row r="520" spans="13:26" ht="12.75">
      <c r="M520" s="82">
        <f>IF(ISNUMBER(SEARCH(ZAKL_DATA!$B$29,N520)),MAX($M$2:M519)+1,0)</f>
        <v>518.0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0.0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0.0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0.0</v>
      </c>
      <c r="Y520" s="83" t="s">
        <v>2183</v>
      </c>
      <c r="Z520" t="str">
        <f>IFERROR(VLOOKUP(ROWS($Z$3:Z520),$X$3:$Y$992,2,0),"")</f>
        <v/>
      </c>
    </row>
    <row r="521" spans="13:26" ht="12.75">
      <c r="M521" s="82">
        <f>IF(ISNUMBER(SEARCH(ZAKL_DATA!$B$29,N521)),MAX($M$2:M520)+1,0)</f>
        <v>519.0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0.0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0.0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0.0</v>
      </c>
      <c r="Y521" s="83" t="s">
        <v>2185</v>
      </c>
      <c r="Z521" t="str">
        <f>IFERROR(VLOOKUP(ROWS($Z$3:Z521),$X$3:$Y$992,2,0),"")</f>
        <v/>
      </c>
    </row>
    <row r="522" spans="13:26" ht="12.75">
      <c r="M522" s="82">
        <f>IF(ISNUMBER(SEARCH(ZAKL_DATA!$B$29,N522)),MAX($M$2:M521)+1,0)</f>
        <v>520.0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0.0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0.0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0.0</v>
      </c>
      <c r="Y522" s="83" t="s">
        <v>2187</v>
      </c>
      <c r="Z522" t="str">
        <f>IFERROR(VLOOKUP(ROWS($Z$3:Z522),$X$3:$Y$992,2,0),"")</f>
        <v/>
      </c>
    </row>
    <row r="523" spans="13:26" ht="12.75">
      <c r="M523" s="82">
        <f>IF(ISNUMBER(SEARCH(ZAKL_DATA!$B$29,N523)),MAX($M$2:M522)+1,0)</f>
        <v>521.0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0.0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0.0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0.0</v>
      </c>
      <c r="Y523" s="83" t="s">
        <v>2189</v>
      </c>
      <c r="Z523" t="str">
        <f>IFERROR(VLOOKUP(ROWS($Z$3:Z523),$X$3:$Y$992,2,0),"")</f>
        <v/>
      </c>
    </row>
    <row r="524" spans="13:26" ht="12.75">
      <c r="M524" s="82">
        <f>IF(ISNUMBER(SEARCH(ZAKL_DATA!$B$29,N524)),MAX($M$2:M523)+1,0)</f>
        <v>522.0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0.0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0.0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0.0</v>
      </c>
      <c r="Y524" s="83" t="s">
        <v>2191</v>
      </c>
      <c r="Z524" t="str">
        <f>IFERROR(VLOOKUP(ROWS($Z$3:Z524),$X$3:$Y$992,2,0),"")</f>
        <v/>
      </c>
    </row>
    <row r="525" spans="13:26" ht="12.75">
      <c r="M525" s="82">
        <f>IF(ISNUMBER(SEARCH(ZAKL_DATA!$B$29,N525)),MAX($M$2:M524)+1,0)</f>
        <v>523.0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0.0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0.0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0.0</v>
      </c>
      <c r="Y525" s="83" t="s">
        <v>2193</v>
      </c>
      <c r="Z525" t="str">
        <f>IFERROR(VLOOKUP(ROWS($Z$3:Z525),$X$3:$Y$992,2,0),"")</f>
        <v/>
      </c>
    </row>
    <row r="526" spans="13:26" ht="12.75">
      <c r="M526" s="82">
        <f>IF(ISNUMBER(SEARCH(ZAKL_DATA!$B$29,N526)),MAX($M$2:M525)+1,0)</f>
        <v>524.0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0.0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0.0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0.0</v>
      </c>
      <c r="Y526" s="83" t="s">
        <v>2195</v>
      </c>
      <c r="Z526" t="str">
        <f>IFERROR(VLOOKUP(ROWS($Z$3:Z526),$X$3:$Y$992,2,0),"")</f>
        <v/>
      </c>
    </row>
    <row r="527" spans="13:26" ht="12.75">
      <c r="M527" s="82">
        <f>IF(ISNUMBER(SEARCH(ZAKL_DATA!$B$29,N527)),MAX($M$2:M526)+1,0)</f>
        <v>525.0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0.0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0.0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0.0</v>
      </c>
      <c r="Y527" s="83" t="s">
        <v>2197</v>
      </c>
      <c r="Z527" t="str">
        <f>IFERROR(VLOOKUP(ROWS($Z$3:Z527),$X$3:$Y$992,2,0),"")</f>
        <v/>
      </c>
    </row>
    <row r="528" spans="13:26" ht="12.75">
      <c r="M528" s="82">
        <f>IF(ISNUMBER(SEARCH(ZAKL_DATA!$B$29,N528)),MAX($M$2:M527)+1,0)</f>
        <v>526.0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0.0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0.0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0.0</v>
      </c>
      <c r="Y528" s="83" t="s">
        <v>2199</v>
      </c>
      <c r="Z528" t="str">
        <f>IFERROR(VLOOKUP(ROWS($Z$3:Z528),$X$3:$Y$992,2,0),"")</f>
        <v/>
      </c>
    </row>
    <row r="529" spans="13:26" ht="12.75">
      <c r="M529" s="82">
        <f>IF(ISNUMBER(SEARCH(ZAKL_DATA!$B$29,N529)),MAX($M$2:M528)+1,0)</f>
        <v>527.0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0.0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0.0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0.0</v>
      </c>
      <c r="Y529" s="83" t="s">
        <v>2201</v>
      </c>
      <c r="Z529" t="str">
        <f>IFERROR(VLOOKUP(ROWS($Z$3:Z529),$X$3:$Y$992,2,0),"")</f>
        <v/>
      </c>
    </row>
    <row r="530" spans="13:26" ht="12.75">
      <c r="M530" s="82">
        <f>IF(ISNUMBER(SEARCH(ZAKL_DATA!$B$29,N530)),MAX($M$2:M529)+1,0)</f>
        <v>528.0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0.0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0.0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0.0</v>
      </c>
      <c r="Y530" s="83" t="s">
        <v>2203</v>
      </c>
      <c r="Z530" t="str">
        <f>IFERROR(VLOOKUP(ROWS($Z$3:Z530),$X$3:$Y$992,2,0),"")</f>
        <v/>
      </c>
    </row>
    <row r="531" spans="13:26" ht="12.75">
      <c r="M531" s="82">
        <f>IF(ISNUMBER(SEARCH(ZAKL_DATA!$B$29,N531)),MAX($M$2:M530)+1,0)</f>
        <v>529.0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0.0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0.0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0.0</v>
      </c>
      <c r="Y531" s="83" t="s">
        <v>2205</v>
      </c>
      <c r="Z531" t="str">
        <f>IFERROR(VLOOKUP(ROWS($Z$3:Z531),$X$3:$Y$992,2,0),"")</f>
        <v/>
      </c>
    </row>
    <row r="532" spans="13:26" ht="12.75">
      <c r="M532" s="82">
        <f>IF(ISNUMBER(SEARCH(ZAKL_DATA!$B$29,N532)),MAX($M$2:M531)+1,0)</f>
        <v>530.0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0.0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0.0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0.0</v>
      </c>
      <c r="Y532" s="83" t="s">
        <v>2207</v>
      </c>
      <c r="Z532" t="str">
        <f>IFERROR(VLOOKUP(ROWS($Z$3:Z532),$X$3:$Y$992,2,0),"")</f>
        <v/>
      </c>
    </row>
    <row r="533" spans="13:26" ht="12.75">
      <c r="M533" s="82">
        <f>IF(ISNUMBER(SEARCH(ZAKL_DATA!$B$29,N533)),MAX($M$2:M532)+1,0)</f>
        <v>531.0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0.0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0.0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0.0</v>
      </c>
      <c r="Y533" s="83" t="s">
        <v>2209</v>
      </c>
      <c r="Z533" t="str">
        <f>IFERROR(VLOOKUP(ROWS($Z$3:Z533),$X$3:$Y$992,2,0),"")</f>
        <v/>
      </c>
    </row>
    <row r="534" spans="13:26" ht="12.75">
      <c r="M534" s="82">
        <f>IF(ISNUMBER(SEARCH(ZAKL_DATA!$B$29,N534)),MAX($M$2:M533)+1,0)</f>
        <v>532.0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0.0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0.0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0.0</v>
      </c>
      <c r="Y534" s="83" t="s">
        <v>2211</v>
      </c>
      <c r="Z534" t="str">
        <f>IFERROR(VLOOKUP(ROWS($Z$3:Z534),$X$3:$Y$992,2,0),"")</f>
        <v/>
      </c>
    </row>
    <row r="535" spans="13:26" ht="12.75">
      <c r="M535" s="82">
        <f>IF(ISNUMBER(SEARCH(ZAKL_DATA!$B$29,N535)),MAX($M$2:M534)+1,0)</f>
        <v>533.0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0.0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0.0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0.0</v>
      </c>
      <c r="Y535" s="83" t="s">
        <v>2213</v>
      </c>
      <c r="Z535" t="str">
        <f>IFERROR(VLOOKUP(ROWS($Z$3:Z535),$X$3:$Y$992,2,0),"")</f>
        <v/>
      </c>
    </row>
    <row r="536" spans="13:26" ht="12.75">
      <c r="M536" s="82">
        <f>IF(ISNUMBER(SEARCH(ZAKL_DATA!$B$29,N536)),MAX($M$2:M535)+1,0)</f>
        <v>534.0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0.0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0.0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0.0</v>
      </c>
      <c r="Y536" s="83" t="s">
        <v>2215</v>
      </c>
      <c r="Z536" t="str">
        <f>IFERROR(VLOOKUP(ROWS($Z$3:Z536),$X$3:$Y$992,2,0),"")</f>
        <v/>
      </c>
    </row>
    <row r="537" spans="13:26" ht="12.75">
      <c r="M537" s="82">
        <f>IF(ISNUMBER(SEARCH(ZAKL_DATA!$B$29,N537)),MAX($M$2:M536)+1,0)</f>
        <v>535.0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0.0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0.0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0.0</v>
      </c>
      <c r="Y537" s="83" t="s">
        <v>2217</v>
      </c>
      <c r="Z537" t="str">
        <f>IFERROR(VLOOKUP(ROWS($Z$3:Z537),$X$3:$Y$992,2,0),"")</f>
        <v/>
      </c>
    </row>
    <row r="538" spans="13:26" ht="12.75">
      <c r="M538" s="82">
        <f>IF(ISNUMBER(SEARCH(ZAKL_DATA!$B$29,N538)),MAX($M$2:M537)+1,0)</f>
        <v>536.0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0.0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0.0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0.0</v>
      </c>
      <c r="Y538" s="83" t="s">
        <v>2219</v>
      </c>
      <c r="Z538" t="str">
        <f>IFERROR(VLOOKUP(ROWS($Z$3:Z538),$X$3:$Y$992,2,0),"")</f>
        <v/>
      </c>
    </row>
    <row r="539" spans="13:26" ht="12.75">
      <c r="M539" s="82">
        <f>IF(ISNUMBER(SEARCH(ZAKL_DATA!$B$29,N539)),MAX($M$2:M538)+1,0)</f>
        <v>537.0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0.0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0.0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0.0</v>
      </c>
      <c r="Y539" s="83" t="s">
        <v>2221</v>
      </c>
      <c r="Z539" t="str">
        <f>IFERROR(VLOOKUP(ROWS($Z$3:Z539),$X$3:$Y$992,2,0),"")</f>
        <v/>
      </c>
    </row>
    <row r="540" spans="13:26" ht="12.75">
      <c r="M540" s="82">
        <f>IF(ISNUMBER(SEARCH(ZAKL_DATA!$B$29,N540)),MAX($M$2:M539)+1,0)</f>
        <v>538.0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0.0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0.0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0.0</v>
      </c>
      <c r="Y540" s="83" t="s">
        <v>2223</v>
      </c>
      <c r="Z540" t="str">
        <f>IFERROR(VLOOKUP(ROWS($Z$3:Z540),$X$3:$Y$992,2,0),"")</f>
        <v/>
      </c>
    </row>
    <row r="541" spans="13:26" ht="12.75">
      <c r="M541" s="82">
        <f>IF(ISNUMBER(SEARCH(ZAKL_DATA!$B$29,N541)),MAX($M$2:M540)+1,0)</f>
        <v>539.0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0.0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0.0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0.0</v>
      </c>
      <c r="Y541" s="83" t="s">
        <v>2225</v>
      </c>
      <c r="Z541" t="str">
        <f>IFERROR(VLOOKUP(ROWS($Z$3:Z541),$X$3:$Y$992,2,0),"")</f>
        <v/>
      </c>
    </row>
    <row r="542" spans="13:26" ht="12.75">
      <c r="M542" s="82">
        <f>IF(ISNUMBER(SEARCH(ZAKL_DATA!$B$29,N542)),MAX($M$2:M541)+1,0)</f>
        <v>540.0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0.0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0.0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0.0</v>
      </c>
      <c r="Y542" s="83" t="s">
        <v>2227</v>
      </c>
      <c r="Z542" t="str">
        <f>IFERROR(VLOOKUP(ROWS($Z$3:Z542),$X$3:$Y$992,2,0),"")</f>
        <v/>
      </c>
    </row>
    <row r="543" spans="13:26" ht="12.75">
      <c r="M543" s="82">
        <f>IF(ISNUMBER(SEARCH(ZAKL_DATA!$B$29,N543)),MAX($M$2:M542)+1,0)</f>
        <v>541.0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0.0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0.0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0.0</v>
      </c>
      <c r="Y543" s="83" t="s">
        <v>2229</v>
      </c>
      <c r="Z543" t="str">
        <f>IFERROR(VLOOKUP(ROWS($Z$3:Z543),$X$3:$Y$992,2,0),"")</f>
        <v/>
      </c>
    </row>
    <row r="544" spans="13:26" ht="12.75">
      <c r="M544" s="82">
        <f>IF(ISNUMBER(SEARCH(ZAKL_DATA!$B$29,N544)),MAX($M$2:M543)+1,0)</f>
        <v>542.0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0.0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0.0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0.0</v>
      </c>
      <c r="Y544" s="83" t="s">
        <v>2231</v>
      </c>
      <c r="Z544" t="str">
        <f>IFERROR(VLOOKUP(ROWS($Z$3:Z544),$X$3:$Y$992,2,0),"")</f>
        <v/>
      </c>
    </row>
    <row r="545" spans="13:26" ht="12.75">
      <c r="M545" s="82">
        <f>IF(ISNUMBER(SEARCH(ZAKL_DATA!$B$29,N545)),MAX($M$2:M544)+1,0)</f>
        <v>543.0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0.0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0.0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0.0</v>
      </c>
      <c r="Y545" s="83" t="s">
        <v>2233</v>
      </c>
      <c r="Z545" t="str">
        <f>IFERROR(VLOOKUP(ROWS($Z$3:Z545),$X$3:$Y$992,2,0),"")</f>
        <v/>
      </c>
    </row>
    <row r="546" spans="13:26" ht="12.75">
      <c r="M546" s="82">
        <f>IF(ISNUMBER(SEARCH(ZAKL_DATA!$B$29,N546)),MAX($M$2:M545)+1,0)</f>
        <v>544.0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0.0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0.0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0.0</v>
      </c>
      <c r="Y546" s="83" t="s">
        <v>2235</v>
      </c>
      <c r="Z546" t="str">
        <f>IFERROR(VLOOKUP(ROWS($Z$3:Z546),$X$3:$Y$992,2,0),"")</f>
        <v/>
      </c>
    </row>
    <row r="547" spans="13:26" ht="12.75">
      <c r="M547" s="82">
        <f>IF(ISNUMBER(SEARCH(ZAKL_DATA!$B$29,N547)),MAX($M$2:M546)+1,0)</f>
        <v>545.0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0.0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0.0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0.0</v>
      </c>
      <c r="Y547" s="83" t="s">
        <v>2237</v>
      </c>
      <c r="Z547" t="str">
        <f>IFERROR(VLOOKUP(ROWS($Z$3:Z547),$X$3:$Y$992,2,0),"")</f>
        <v/>
      </c>
    </row>
    <row r="548" spans="13:26" ht="12.75">
      <c r="M548" s="82">
        <f>IF(ISNUMBER(SEARCH(ZAKL_DATA!$B$29,N548)),MAX($M$2:M547)+1,0)</f>
        <v>546.0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0.0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0.0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0.0</v>
      </c>
      <c r="Y548" s="83" t="s">
        <v>2239</v>
      </c>
      <c r="Z548" t="str">
        <f>IFERROR(VLOOKUP(ROWS($Z$3:Z548),$X$3:$Y$992,2,0),"")</f>
        <v/>
      </c>
    </row>
    <row r="549" spans="13:26" ht="12.75">
      <c r="M549" s="82">
        <f>IF(ISNUMBER(SEARCH(ZAKL_DATA!$B$29,N549)),MAX($M$2:M548)+1,0)</f>
        <v>547.0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0.0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0.0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0.0</v>
      </c>
      <c r="Y549" s="83" t="s">
        <v>2241</v>
      </c>
      <c r="Z549" t="str">
        <f>IFERROR(VLOOKUP(ROWS($Z$3:Z549),$X$3:$Y$992,2,0),"")</f>
        <v/>
      </c>
    </row>
    <row r="550" spans="13:26" ht="12.75">
      <c r="M550" s="82">
        <f>IF(ISNUMBER(SEARCH(ZAKL_DATA!$B$29,N550)),MAX($M$2:M549)+1,0)</f>
        <v>548.0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0.0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0.0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0.0</v>
      </c>
      <c r="Y550" s="83" t="s">
        <v>2243</v>
      </c>
      <c r="Z550" t="str">
        <f>IFERROR(VLOOKUP(ROWS($Z$3:Z550),$X$3:$Y$992,2,0),"")</f>
        <v/>
      </c>
    </row>
    <row r="551" spans="13:26" ht="12.75">
      <c r="M551" s="82">
        <f>IF(ISNUMBER(SEARCH(ZAKL_DATA!$B$29,N551)),MAX($M$2:M550)+1,0)</f>
        <v>549.0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0.0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0.0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0.0</v>
      </c>
      <c r="Y551" s="83" t="s">
        <v>2245</v>
      </c>
      <c r="Z551" t="str">
        <f>IFERROR(VLOOKUP(ROWS($Z$3:Z551),$X$3:$Y$992,2,0),"")</f>
        <v/>
      </c>
    </row>
    <row r="552" spans="13:26" ht="12.75">
      <c r="M552" s="82">
        <f>IF(ISNUMBER(SEARCH(ZAKL_DATA!$B$29,N552)),MAX($M$2:M551)+1,0)</f>
        <v>550.0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0.0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0.0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0.0</v>
      </c>
      <c r="Y552" s="83" t="s">
        <v>2247</v>
      </c>
      <c r="Z552" t="str">
        <f>IFERROR(VLOOKUP(ROWS($Z$3:Z552),$X$3:$Y$992,2,0),"")</f>
        <v/>
      </c>
    </row>
    <row r="553" spans="13:26" ht="12.75">
      <c r="M553" s="82">
        <f>IF(ISNUMBER(SEARCH(ZAKL_DATA!$B$29,N553)),MAX($M$2:M552)+1,0)</f>
        <v>551.0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0.0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0.0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0.0</v>
      </c>
      <c r="Y553" s="83" t="s">
        <v>2249</v>
      </c>
      <c r="Z553" t="str">
        <f>IFERROR(VLOOKUP(ROWS($Z$3:Z553),$X$3:$Y$992,2,0),"")</f>
        <v/>
      </c>
    </row>
    <row r="554" spans="13:26" ht="12.75">
      <c r="M554" s="82">
        <f>IF(ISNUMBER(SEARCH(ZAKL_DATA!$B$29,N554)),MAX($M$2:M553)+1,0)</f>
        <v>552.0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0.0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0.0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0.0</v>
      </c>
      <c r="Y554" s="83" t="s">
        <v>2251</v>
      </c>
      <c r="Z554" t="str">
        <f>IFERROR(VLOOKUP(ROWS($Z$3:Z554),$X$3:$Y$992,2,0),"")</f>
        <v/>
      </c>
    </row>
    <row r="555" spans="13:26" ht="12.75">
      <c r="M555" s="82">
        <f>IF(ISNUMBER(SEARCH(ZAKL_DATA!$B$29,N555)),MAX($M$2:M554)+1,0)</f>
        <v>553.0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0.0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0.0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0.0</v>
      </c>
      <c r="Y555" s="83" t="s">
        <v>2253</v>
      </c>
      <c r="Z555" t="str">
        <f>IFERROR(VLOOKUP(ROWS($Z$3:Z555),$X$3:$Y$992,2,0),"")</f>
        <v/>
      </c>
    </row>
    <row r="556" spans="13:26" ht="12.75">
      <c r="M556" s="82">
        <f>IF(ISNUMBER(SEARCH(ZAKL_DATA!$B$29,N556)),MAX($M$2:M555)+1,0)</f>
        <v>554.0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0.0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0.0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0.0</v>
      </c>
      <c r="Y556" s="83" t="s">
        <v>2255</v>
      </c>
      <c r="Z556" t="str">
        <f>IFERROR(VLOOKUP(ROWS($Z$3:Z556),$X$3:$Y$992,2,0),"")</f>
        <v/>
      </c>
    </row>
    <row r="557" spans="13:26" ht="12.75">
      <c r="M557" s="82">
        <f>IF(ISNUMBER(SEARCH(ZAKL_DATA!$B$29,N557)),MAX($M$2:M556)+1,0)</f>
        <v>555.0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0.0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0.0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0.0</v>
      </c>
      <c r="Y557" s="83" t="s">
        <v>2257</v>
      </c>
      <c r="Z557" t="str">
        <f>IFERROR(VLOOKUP(ROWS($Z$3:Z557),$X$3:$Y$992,2,0),"")</f>
        <v/>
      </c>
    </row>
    <row r="558" spans="13:26" ht="12.75">
      <c r="M558" s="82">
        <f>IF(ISNUMBER(SEARCH(ZAKL_DATA!$B$29,N558)),MAX($M$2:M557)+1,0)</f>
        <v>556.0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0.0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0.0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0.0</v>
      </c>
      <c r="Y558" s="83" t="s">
        <v>2259</v>
      </c>
      <c r="Z558" t="str">
        <f>IFERROR(VLOOKUP(ROWS($Z$3:Z558),$X$3:$Y$992,2,0),"")</f>
        <v/>
      </c>
    </row>
    <row r="559" spans="13:26" ht="12.75">
      <c r="M559" s="82">
        <f>IF(ISNUMBER(SEARCH(ZAKL_DATA!$B$29,N559)),MAX($M$2:M558)+1,0)</f>
        <v>557.0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0.0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0.0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0.0</v>
      </c>
      <c r="Y559" s="83" t="s">
        <v>2261</v>
      </c>
      <c r="Z559" t="str">
        <f>IFERROR(VLOOKUP(ROWS($Z$3:Z559),$X$3:$Y$992,2,0),"")</f>
        <v/>
      </c>
    </row>
    <row r="560" spans="13:26" ht="12.75">
      <c r="M560" s="82">
        <f>IF(ISNUMBER(SEARCH(ZAKL_DATA!$B$29,N560)),MAX($M$2:M559)+1,0)</f>
        <v>558.0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0.0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0.0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0.0</v>
      </c>
      <c r="Y560" s="83" t="s">
        <v>2263</v>
      </c>
      <c r="Z560" t="str">
        <f>IFERROR(VLOOKUP(ROWS($Z$3:Z560),$X$3:$Y$992,2,0),"")</f>
        <v/>
      </c>
    </row>
    <row r="561" spans="13:26" ht="12.75">
      <c r="M561" s="82">
        <f>IF(ISNUMBER(SEARCH(ZAKL_DATA!$B$29,N561)),MAX($M$2:M560)+1,0)</f>
        <v>559.0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0.0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0.0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0.0</v>
      </c>
      <c r="Y561" s="83" t="s">
        <v>2265</v>
      </c>
      <c r="Z561" t="str">
        <f>IFERROR(VLOOKUP(ROWS($Z$3:Z561),$X$3:$Y$992,2,0),"")</f>
        <v/>
      </c>
    </row>
    <row r="562" spans="13:26" ht="12.75">
      <c r="M562" s="82">
        <f>IF(ISNUMBER(SEARCH(ZAKL_DATA!$B$29,N562)),MAX($M$2:M561)+1,0)</f>
        <v>560.0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0.0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0.0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0.0</v>
      </c>
      <c r="Y562" s="83" t="s">
        <v>2267</v>
      </c>
      <c r="Z562" t="str">
        <f>IFERROR(VLOOKUP(ROWS($Z$3:Z562),$X$3:$Y$992,2,0),"")</f>
        <v/>
      </c>
    </row>
    <row r="563" spans="13:26" ht="12.75">
      <c r="M563" s="82">
        <f>IF(ISNUMBER(SEARCH(ZAKL_DATA!$B$29,N563)),MAX($M$2:M562)+1,0)</f>
        <v>561.0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0.0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0.0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0.0</v>
      </c>
      <c r="Y563" s="83" t="s">
        <v>2269</v>
      </c>
      <c r="Z563" t="str">
        <f>IFERROR(VLOOKUP(ROWS($Z$3:Z563),$X$3:$Y$992,2,0),"")</f>
        <v/>
      </c>
    </row>
    <row r="564" spans="13:26" ht="12.75">
      <c r="M564" s="82">
        <f>IF(ISNUMBER(SEARCH(ZAKL_DATA!$B$29,N564)),MAX($M$2:M563)+1,0)</f>
        <v>562.0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0.0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0.0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0.0</v>
      </c>
      <c r="Y564" s="83" t="s">
        <v>2271</v>
      </c>
      <c r="Z564" t="str">
        <f>IFERROR(VLOOKUP(ROWS($Z$3:Z564),$X$3:$Y$992,2,0),"")</f>
        <v/>
      </c>
    </row>
    <row r="565" spans="13:26" ht="12.75">
      <c r="M565" s="82">
        <f>IF(ISNUMBER(SEARCH(ZAKL_DATA!$B$29,N565)),MAX($M$2:M564)+1,0)</f>
        <v>563.0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0.0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0.0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0.0</v>
      </c>
      <c r="Y565" s="83" t="s">
        <v>2273</v>
      </c>
      <c r="Z565" t="str">
        <f>IFERROR(VLOOKUP(ROWS($Z$3:Z565),$X$3:$Y$992,2,0),"")</f>
        <v/>
      </c>
    </row>
    <row r="566" spans="13:26" ht="12.75">
      <c r="M566" s="82">
        <f>IF(ISNUMBER(SEARCH(ZAKL_DATA!$B$29,N566)),MAX($M$2:M565)+1,0)</f>
        <v>564.0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0.0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0.0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0.0</v>
      </c>
      <c r="Y566" s="83" t="s">
        <v>2275</v>
      </c>
      <c r="Z566" t="str">
        <f>IFERROR(VLOOKUP(ROWS($Z$3:Z566),$X$3:$Y$992,2,0),"")</f>
        <v/>
      </c>
    </row>
    <row r="567" spans="13:26" ht="12.75">
      <c r="M567" s="82">
        <f>IF(ISNUMBER(SEARCH(ZAKL_DATA!$B$29,N567)),MAX($M$2:M566)+1,0)</f>
        <v>565.0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0.0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0.0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0.0</v>
      </c>
      <c r="Y567" s="83" t="s">
        <v>2277</v>
      </c>
      <c r="Z567" t="str">
        <f>IFERROR(VLOOKUP(ROWS($Z$3:Z567),$X$3:$Y$992,2,0),"")</f>
        <v/>
      </c>
    </row>
    <row r="568" spans="13:26" ht="12.75">
      <c r="M568" s="82">
        <f>IF(ISNUMBER(SEARCH(ZAKL_DATA!$B$29,N568)),MAX($M$2:M567)+1,0)</f>
        <v>566.0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0.0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0.0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0.0</v>
      </c>
      <c r="Y568" s="83" t="s">
        <v>2279</v>
      </c>
      <c r="Z568" t="str">
        <f>IFERROR(VLOOKUP(ROWS($Z$3:Z568),$X$3:$Y$992,2,0),"")</f>
        <v/>
      </c>
    </row>
    <row r="569" spans="13:26" ht="12.75">
      <c r="M569" s="82">
        <f>IF(ISNUMBER(SEARCH(ZAKL_DATA!$B$29,N569)),MAX($M$2:M568)+1,0)</f>
        <v>567.0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0.0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0.0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0.0</v>
      </c>
      <c r="Y569" s="83" t="s">
        <v>2281</v>
      </c>
      <c r="Z569" t="str">
        <f>IFERROR(VLOOKUP(ROWS($Z$3:Z569),$X$3:$Y$992,2,0),"")</f>
        <v/>
      </c>
    </row>
    <row r="570" spans="13:26" ht="12.75">
      <c r="M570" s="82">
        <f>IF(ISNUMBER(SEARCH(ZAKL_DATA!$B$29,N570)),MAX($M$2:M569)+1,0)</f>
        <v>568.0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0.0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0.0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0.0</v>
      </c>
      <c r="Y570" s="83" t="s">
        <v>2283</v>
      </c>
      <c r="Z570" t="str">
        <f>IFERROR(VLOOKUP(ROWS($Z$3:Z570),$X$3:$Y$992,2,0),"")</f>
        <v/>
      </c>
    </row>
    <row r="571" spans="13:26" ht="12.75">
      <c r="M571" s="82">
        <f>IF(ISNUMBER(SEARCH(ZAKL_DATA!$B$29,N571)),MAX($M$2:M570)+1,0)</f>
        <v>569.0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0.0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0.0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0.0</v>
      </c>
      <c r="Y571" s="83" t="s">
        <v>2285</v>
      </c>
      <c r="Z571" t="str">
        <f>IFERROR(VLOOKUP(ROWS($Z$3:Z571),$X$3:$Y$992,2,0),"")</f>
        <v/>
      </c>
    </row>
    <row r="572" spans="13:26" ht="12.75">
      <c r="M572" s="82">
        <f>IF(ISNUMBER(SEARCH(ZAKL_DATA!$B$29,N572)),MAX($M$2:M571)+1,0)</f>
        <v>570.0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0.0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0.0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0.0</v>
      </c>
      <c r="Y572" s="83" t="s">
        <v>2287</v>
      </c>
      <c r="Z572" t="str">
        <f>IFERROR(VLOOKUP(ROWS($Z$3:Z572),$X$3:$Y$992,2,0),"")</f>
        <v/>
      </c>
    </row>
    <row r="573" spans="13:26" ht="12.75">
      <c r="M573" s="82">
        <f>IF(ISNUMBER(SEARCH(ZAKL_DATA!$B$29,N573)),MAX($M$2:M572)+1,0)</f>
        <v>571.0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0.0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0.0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0.0</v>
      </c>
      <c r="Y573" s="83" t="s">
        <v>2289</v>
      </c>
      <c r="Z573" t="str">
        <f>IFERROR(VLOOKUP(ROWS($Z$3:Z573),$X$3:$Y$992,2,0),"")</f>
        <v/>
      </c>
    </row>
    <row r="574" spans="13:26" ht="12.75">
      <c r="M574" s="82">
        <f>IF(ISNUMBER(SEARCH(ZAKL_DATA!$B$29,N574)),MAX($M$2:M573)+1,0)</f>
        <v>572.0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0.0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0.0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0.0</v>
      </c>
      <c r="Y574" s="83" t="s">
        <v>2291</v>
      </c>
      <c r="Z574" t="str">
        <f>IFERROR(VLOOKUP(ROWS($Z$3:Z574),$X$3:$Y$992,2,0),"")</f>
        <v/>
      </c>
    </row>
    <row r="575" spans="13:26" ht="12.75">
      <c r="M575" s="82">
        <f>IF(ISNUMBER(SEARCH(ZAKL_DATA!$B$29,N575)),MAX($M$2:M574)+1,0)</f>
        <v>573.0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0.0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0.0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0.0</v>
      </c>
      <c r="Y575" s="83" t="s">
        <v>2293</v>
      </c>
      <c r="Z575" t="str">
        <f>IFERROR(VLOOKUP(ROWS($Z$3:Z575),$X$3:$Y$992,2,0),"")</f>
        <v/>
      </c>
    </row>
    <row r="576" spans="13:26" ht="12.75">
      <c r="M576" s="82">
        <f>IF(ISNUMBER(SEARCH(ZAKL_DATA!$B$29,N576)),MAX($M$2:M575)+1,0)</f>
        <v>574.0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0.0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0.0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0.0</v>
      </c>
      <c r="Y576" s="83" t="s">
        <v>2295</v>
      </c>
      <c r="Z576" t="str">
        <f>IFERROR(VLOOKUP(ROWS($Z$3:Z576),$X$3:$Y$992,2,0),"")</f>
        <v/>
      </c>
    </row>
    <row r="577" spans="13:26" ht="12.75">
      <c r="M577" s="82">
        <f>IF(ISNUMBER(SEARCH(ZAKL_DATA!$B$29,N577)),MAX($M$2:M576)+1,0)</f>
        <v>575.0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0.0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0.0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0.0</v>
      </c>
      <c r="Y577" s="83" t="s">
        <v>2297</v>
      </c>
      <c r="Z577" t="str">
        <f>IFERROR(VLOOKUP(ROWS($Z$3:Z577),$X$3:$Y$992,2,0),"")</f>
        <v/>
      </c>
    </row>
    <row r="578" spans="13:26" ht="12.75">
      <c r="M578" s="82">
        <f>IF(ISNUMBER(SEARCH(ZAKL_DATA!$B$29,N578)),MAX($M$2:M577)+1,0)</f>
        <v>576.0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0.0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0.0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0.0</v>
      </c>
      <c r="Y578" s="83" t="s">
        <v>2299</v>
      </c>
      <c r="Z578" t="str">
        <f>IFERROR(VLOOKUP(ROWS($Z$3:Z578),$X$3:$Y$992,2,0),"")</f>
        <v/>
      </c>
    </row>
    <row r="579" spans="13:26" ht="12.75">
      <c r="M579" s="82">
        <f>IF(ISNUMBER(SEARCH(ZAKL_DATA!$B$29,N579)),MAX($M$2:M578)+1,0)</f>
        <v>577.0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0.0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0.0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0.0</v>
      </c>
      <c r="Y579" s="83" t="s">
        <v>2301</v>
      </c>
      <c r="Z579" t="str">
        <f>IFERROR(VLOOKUP(ROWS($Z$3:Z579),$X$3:$Y$992,2,0),"")</f>
        <v/>
      </c>
    </row>
    <row r="580" spans="13:26" ht="12.75">
      <c r="M580" s="82">
        <f>IF(ISNUMBER(SEARCH(ZAKL_DATA!$B$29,N580)),MAX($M$2:M579)+1,0)</f>
        <v>578.0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0.0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0.0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0.0</v>
      </c>
      <c r="Y580" s="83" t="s">
        <v>2303</v>
      </c>
      <c r="Z580" t="str">
        <f>IFERROR(VLOOKUP(ROWS($Z$3:Z580),$X$3:$Y$992,2,0),"")</f>
        <v/>
      </c>
    </row>
    <row r="581" spans="13:26" ht="12.75">
      <c r="M581" s="82">
        <f>IF(ISNUMBER(SEARCH(ZAKL_DATA!$B$29,N581)),MAX($M$2:M580)+1,0)</f>
        <v>579.0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0.0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0.0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0.0</v>
      </c>
      <c r="Y581" s="83" t="s">
        <v>2305</v>
      </c>
      <c r="Z581" t="str">
        <f>IFERROR(VLOOKUP(ROWS($Z$3:Z581),$X$3:$Y$992,2,0),"")</f>
        <v/>
      </c>
    </row>
    <row r="582" spans="13:26" ht="12.75">
      <c r="M582" s="82">
        <f>IF(ISNUMBER(SEARCH(ZAKL_DATA!$B$29,N582)),MAX($M$2:M581)+1,0)</f>
        <v>580.0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0.0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0.0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0.0</v>
      </c>
      <c r="Y582" s="83" t="s">
        <v>2307</v>
      </c>
      <c r="Z582" t="str">
        <f>IFERROR(VLOOKUP(ROWS($Z$3:Z582),$X$3:$Y$992,2,0),"")</f>
        <v/>
      </c>
    </row>
    <row r="583" spans="13:26" ht="12.75">
      <c r="M583" s="82">
        <f>IF(ISNUMBER(SEARCH(ZAKL_DATA!$B$29,N583)),MAX($M$2:M582)+1,0)</f>
        <v>581.0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0.0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0.0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0.0</v>
      </c>
      <c r="Y583" s="83" t="s">
        <v>2309</v>
      </c>
      <c r="Z583" t="str">
        <f>IFERROR(VLOOKUP(ROWS($Z$3:Z583),$X$3:$Y$992,2,0),"")</f>
        <v/>
      </c>
    </row>
    <row r="584" spans="13:26" ht="12.75">
      <c r="M584" s="82">
        <f>IF(ISNUMBER(SEARCH(ZAKL_DATA!$B$29,N584)),MAX($M$2:M583)+1,0)</f>
        <v>582.0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0.0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0.0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0.0</v>
      </c>
      <c r="Y584" s="83" t="s">
        <v>2311</v>
      </c>
      <c r="Z584" t="str">
        <f>IFERROR(VLOOKUP(ROWS($Z$3:Z584),$X$3:$Y$992,2,0),"")</f>
        <v/>
      </c>
    </row>
    <row r="585" spans="13:26" ht="12.75">
      <c r="M585" s="82">
        <f>IF(ISNUMBER(SEARCH(ZAKL_DATA!$B$29,N585)),MAX($M$2:M584)+1,0)</f>
        <v>583.0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0.0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0.0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0.0</v>
      </c>
      <c r="Y585" s="83" t="s">
        <v>2313</v>
      </c>
      <c r="Z585" t="str">
        <f>IFERROR(VLOOKUP(ROWS($Z$3:Z585),$X$3:$Y$992,2,0),"")</f>
        <v/>
      </c>
    </row>
    <row r="586" spans="13:26" ht="12.75">
      <c r="M586" s="82">
        <f>IF(ISNUMBER(SEARCH(ZAKL_DATA!$B$29,N586)),MAX($M$2:M585)+1,0)</f>
        <v>584.0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0.0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0.0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0.0</v>
      </c>
      <c r="Y586" s="83" t="s">
        <v>2315</v>
      </c>
      <c r="Z586" t="str">
        <f>IFERROR(VLOOKUP(ROWS($Z$3:Z586),$X$3:$Y$992,2,0),"")</f>
        <v/>
      </c>
    </row>
    <row r="587" spans="13:26" ht="12.75">
      <c r="M587" s="82">
        <f>IF(ISNUMBER(SEARCH(ZAKL_DATA!$B$29,N587)),MAX($M$2:M586)+1,0)</f>
        <v>585.0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0.0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0.0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0.0</v>
      </c>
      <c r="Y587" s="83" t="s">
        <v>2317</v>
      </c>
      <c r="Z587" t="str">
        <f>IFERROR(VLOOKUP(ROWS($Z$3:Z587),$X$3:$Y$992,2,0),"")</f>
        <v/>
      </c>
    </row>
    <row r="588" spans="13:26" ht="12.75">
      <c r="M588" s="82">
        <f>IF(ISNUMBER(SEARCH(ZAKL_DATA!$B$29,N588)),MAX($M$2:M587)+1,0)</f>
        <v>586.0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0.0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0.0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0.0</v>
      </c>
      <c r="Y588" s="83" t="s">
        <v>2319</v>
      </c>
      <c r="Z588" t="str">
        <f>IFERROR(VLOOKUP(ROWS($Z$3:Z588),$X$3:$Y$992,2,0),"")</f>
        <v/>
      </c>
    </row>
    <row r="589" spans="13:26" ht="12.75">
      <c r="M589" s="82">
        <f>IF(ISNUMBER(SEARCH(ZAKL_DATA!$B$29,N589)),MAX($M$2:M588)+1,0)</f>
        <v>587.0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0.0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0.0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0.0</v>
      </c>
      <c r="Y589" s="83" t="s">
        <v>2321</v>
      </c>
      <c r="Z589" t="str">
        <f>IFERROR(VLOOKUP(ROWS($Z$3:Z589),$X$3:$Y$992,2,0),"")</f>
        <v/>
      </c>
    </row>
    <row r="590" spans="13:26" ht="12.75">
      <c r="M590" s="82">
        <f>IF(ISNUMBER(SEARCH(ZAKL_DATA!$B$29,N590)),MAX($M$2:M589)+1,0)</f>
        <v>588.0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0.0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0.0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0.0</v>
      </c>
      <c r="Y590" s="83" t="s">
        <v>2323</v>
      </c>
      <c r="Z590" t="str">
        <f>IFERROR(VLOOKUP(ROWS($Z$3:Z590),$X$3:$Y$992,2,0),"")</f>
        <v/>
      </c>
    </row>
    <row r="591" spans="13:26" ht="12.75">
      <c r="M591" s="82">
        <f>IF(ISNUMBER(SEARCH(ZAKL_DATA!$B$29,N591)),MAX($M$2:M590)+1,0)</f>
        <v>589.0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0.0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0.0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0.0</v>
      </c>
      <c r="Y591" s="83" t="s">
        <v>2325</v>
      </c>
      <c r="Z591" t="str">
        <f>IFERROR(VLOOKUP(ROWS($Z$3:Z591),$X$3:$Y$992,2,0),"")</f>
        <v/>
      </c>
    </row>
    <row r="592" spans="13:26" ht="12.75">
      <c r="M592" s="82">
        <f>IF(ISNUMBER(SEARCH(ZAKL_DATA!$B$29,N592)),MAX($M$2:M591)+1,0)</f>
        <v>590.0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0.0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0.0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0.0</v>
      </c>
      <c r="Y592" s="83" t="s">
        <v>2327</v>
      </c>
      <c r="Z592" t="str">
        <f>IFERROR(VLOOKUP(ROWS($Z$3:Z592),$X$3:$Y$992,2,0),"")</f>
        <v/>
      </c>
    </row>
    <row r="593" spans="13:26" ht="12.75">
      <c r="M593" s="82">
        <f>IF(ISNUMBER(SEARCH(ZAKL_DATA!$B$29,N593)),MAX($M$2:M592)+1,0)</f>
        <v>591.0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0.0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0.0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0.0</v>
      </c>
      <c r="Y593" s="83" t="s">
        <v>2329</v>
      </c>
      <c r="Z593" t="str">
        <f>IFERROR(VLOOKUP(ROWS($Z$3:Z593),$X$3:$Y$992,2,0),"")</f>
        <v/>
      </c>
    </row>
    <row r="594" spans="13:26" ht="12.75">
      <c r="M594" s="82">
        <f>IF(ISNUMBER(SEARCH(ZAKL_DATA!$B$29,N594)),MAX($M$2:M593)+1,0)</f>
        <v>592.0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0.0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0.0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0.0</v>
      </c>
      <c r="Y594" s="83" t="s">
        <v>2331</v>
      </c>
      <c r="Z594" t="str">
        <f>IFERROR(VLOOKUP(ROWS($Z$3:Z594),$X$3:$Y$992,2,0),"")</f>
        <v/>
      </c>
    </row>
    <row r="595" spans="13:26" ht="12.75">
      <c r="M595" s="82">
        <f>IF(ISNUMBER(SEARCH(ZAKL_DATA!$B$29,N595)),MAX($M$2:M594)+1,0)</f>
        <v>593.0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0.0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0.0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0.0</v>
      </c>
      <c r="Y595" s="83" t="s">
        <v>2332</v>
      </c>
      <c r="Z595" t="str">
        <f>IFERROR(VLOOKUP(ROWS($Z$3:Z595),$X$3:$Y$992,2,0),"")</f>
        <v/>
      </c>
    </row>
    <row r="596" spans="13:26" ht="12.75">
      <c r="M596" s="82">
        <f>IF(ISNUMBER(SEARCH(ZAKL_DATA!$B$29,N596)),MAX($M$2:M595)+1,0)</f>
        <v>594.0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0.0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0.0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0.0</v>
      </c>
      <c r="Y596" s="83" t="s">
        <v>2334</v>
      </c>
      <c r="Z596" t="str">
        <f>IFERROR(VLOOKUP(ROWS($Z$3:Z596),$X$3:$Y$992,2,0),"")</f>
        <v/>
      </c>
    </row>
    <row r="597" spans="13:26" ht="12.75">
      <c r="M597" s="82">
        <f>IF(ISNUMBER(SEARCH(ZAKL_DATA!$B$29,N597)),MAX($M$2:M596)+1,0)</f>
        <v>595.0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0.0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0.0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0.0</v>
      </c>
      <c r="Y597" s="83" t="s">
        <v>2336</v>
      </c>
      <c r="Z597" t="str">
        <f>IFERROR(VLOOKUP(ROWS($Z$3:Z597),$X$3:$Y$992,2,0),"")</f>
        <v/>
      </c>
    </row>
    <row r="598" spans="13:26" ht="12.75">
      <c r="M598" s="82">
        <f>IF(ISNUMBER(SEARCH(ZAKL_DATA!$B$29,N598)),MAX($M$2:M597)+1,0)</f>
        <v>596.0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0.0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0.0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0.0</v>
      </c>
      <c r="Y598" s="83" t="s">
        <v>2338</v>
      </c>
      <c r="Z598" t="str">
        <f>IFERROR(VLOOKUP(ROWS($Z$3:Z598),$X$3:$Y$992,2,0),"")</f>
        <v/>
      </c>
    </row>
    <row r="599" spans="13:26" ht="12.75">
      <c r="M599" s="82">
        <f>IF(ISNUMBER(SEARCH(ZAKL_DATA!$B$29,N599)),MAX($M$2:M598)+1,0)</f>
        <v>597.0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0.0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0.0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0.0</v>
      </c>
      <c r="Y599" s="83" t="s">
        <v>2340</v>
      </c>
      <c r="Z599" t="str">
        <f>IFERROR(VLOOKUP(ROWS($Z$3:Z599),$X$3:$Y$992,2,0),"")</f>
        <v/>
      </c>
    </row>
    <row r="600" spans="13:26" ht="12.75">
      <c r="M600" s="82">
        <f>IF(ISNUMBER(SEARCH(ZAKL_DATA!$B$29,N600)),MAX($M$2:M599)+1,0)</f>
        <v>598.0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0.0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0.0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0.0</v>
      </c>
      <c r="Y600" s="83" t="s">
        <v>2342</v>
      </c>
      <c r="Z600" t="str">
        <f>IFERROR(VLOOKUP(ROWS($Z$3:Z600),$X$3:$Y$992,2,0),"")</f>
        <v/>
      </c>
    </row>
    <row r="601" spans="13:26" ht="12.75">
      <c r="M601" s="82">
        <f>IF(ISNUMBER(SEARCH(ZAKL_DATA!$B$29,N601)),MAX($M$2:M600)+1,0)</f>
        <v>599.0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0.0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0.0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0.0</v>
      </c>
      <c r="Y601" s="83" t="s">
        <v>2344</v>
      </c>
      <c r="Z601" t="str">
        <f>IFERROR(VLOOKUP(ROWS($Z$3:Z601),$X$3:$Y$992,2,0),"")</f>
        <v/>
      </c>
    </row>
    <row r="602" spans="13:26" ht="12.75">
      <c r="M602" s="82">
        <f>IF(ISNUMBER(SEARCH(ZAKL_DATA!$B$29,N602)),MAX($M$2:M601)+1,0)</f>
        <v>600.0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0.0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0.0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0.0</v>
      </c>
      <c r="Y602" s="83" t="s">
        <v>2346</v>
      </c>
      <c r="Z602" t="str">
        <f>IFERROR(VLOOKUP(ROWS($Z$3:Z602),$X$3:$Y$992,2,0),"")</f>
        <v/>
      </c>
    </row>
    <row r="603" spans="13:26" ht="12.75">
      <c r="M603" s="82">
        <f>IF(ISNUMBER(SEARCH(ZAKL_DATA!$B$29,N603)),MAX($M$2:M602)+1,0)</f>
        <v>601.0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0.0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0.0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0.0</v>
      </c>
      <c r="Y603" s="83" t="s">
        <v>2348</v>
      </c>
      <c r="Z603" t="str">
        <f>IFERROR(VLOOKUP(ROWS($Z$3:Z603),$X$3:$Y$992,2,0),"")</f>
        <v/>
      </c>
    </row>
    <row r="604" spans="13:26" ht="12.75">
      <c r="M604" s="82">
        <f>IF(ISNUMBER(SEARCH(ZAKL_DATA!$B$29,N604)),MAX($M$2:M603)+1,0)</f>
        <v>602.0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0.0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0.0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0.0</v>
      </c>
      <c r="Y604" s="83" t="s">
        <v>2350</v>
      </c>
      <c r="Z604" t="str">
        <f>IFERROR(VLOOKUP(ROWS($Z$3:Z604),$X$3:$Y$992,2,0),"")</f>
        <v/>
      </c>
    </row>
    <row r="605" spans="13:26" ht="12.75">
      <c r="M605" s="82">
        <f>IF(ISNUMBER(SEARCH(ZAKL_DATA!$B$29,N605)),MAX($M$2:M604)+1,0)</f>
        <v>603.0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0.0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0.0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0.0</v>
      </c>
      <c r="Y605" s="83" t="s">
        <v>2352</v>
      </c>
      <c r="Z605" t="str">
        <f>IFERROR(VLOOKUP(ROWS($Z$3:Z605),$X$3:$Y$992,2,0),"")</f>
        <v/>
      </c>
    </row>
    <row r="606" spans="13:26" ht="12.75">
      <c r="M606" s="82">
        <f>IF(ISNUMBER(SEARCH(ZAKL_DATA!$B$29,N606)),MAX($M$2:M605)+1,0)</f>
        <v>604.0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0.0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0.0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0.0</v>
      </c>
      <c r="Y606" s="83" t="s">
        <v>2354</v>
      </c>
      <c r="Z606" t="str">
        <f>IFERROR(VLOOKUP(ROWS($Z$3:Z606),$X$3:$Y$992,2,0),"")</f>
        <v/>
      </c>
    </row>
    <row r="607" spans="13:26" ht="12.75">
      <c r="M607" s="82">
        <f>IF(ISNUMBER(SEARCH(ZAKL_DATA!$B$29,N607)),MAX($M$2:M606)+1,0)</f>
        <v>605.0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0.0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0.0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0.0</v>
      </c>
      <c r="Y607" s="83" t="s">
        <v>2356</v>
      </c>
      <c r="Z607" t="str">
        <f>IFERROR(VLOOKUP(ROWS($Z$3:Z607),$X$3:$Y$992,2,0),"")</f>
        <v/>
      </c>
    </row>
    <row r="608" spans="13:26" ht="12.75">
      <c r="M608" s="82">
        <f>IF(ISNUMBER(SEARCH(ZAKL_DATA!$B$29,N608)),MAX($M$2:M607)+1,0)</f>
        <v>606.0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0.0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0.0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0.0</v>
      </c>
      <c r="Y608" s="83" t="s">
        <v>2358</v>
      </c>
      <c r="Z608" t="str">
        <f>IFERROR(VLOOKUP(ROWS($Z$3:Z608),$X$3:$Y$992,2,0),"")</f>
        <v/>
      </c>
    </row>
    <row r="609" spans="13:26" ht="12.75">
      <c r="M609" s="82">
        <f>IF(ISNUMBER(SEARCH(ZAKL_DATA!$B$29,N609)),MAX($M$2:M608)+1,0)</f>
        <v>607.0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0.0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0.0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0.0</v>
      </c>
      <c r="Y609" s="83" t="s">
        <v>2360</v>
      </c>
      <c r="Z609" t="str">
        <f>IFERROR(VLOOKUP(ROWS($Z$3:Z609),$X$3:$Y$992,2,0),"")</f>
        <v/>
      </c>
    </row>
    <row r="610" spans="13:26" ht="12.75">
      <c r="M610" s="82">
        <f>IF(ISNUMBER(SEARCH(ZAKL_DATA!$B$29,N610)),MAX($M$2:M609)+1,0)</f>
        <v>608.0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0.0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0.0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0.0</v>
      </c>
      <c r="Y610" s="83" t="s">
        <v>2362</v>
      </c>
      <c r="Z610" t="str">
        <f>IFERROR(VLOOKUP(ROWS($Z$3:Z610),$X$3:$Y$992,2,0),"")</f>
        <v/>
      </c>
    </row>
    <row r="611" spans="13:26" ht="12.75">
      <c r="M611" s="82">
        <f>IF(ISNUMBER(SEARCH(ZAKL_DATA!$B$29,N611)),MAX($M$2:M610)+1,0)</f>
        <v>609.0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0.0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0.0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0.0</v>
      </c>
      <c r="Y611" s="83" t="s">
        <v>2364</v>
      </c>
      <c r="Z611" t="str">
        <f>IFERROR(VLOOKUP(ROWS($Z$3:Z611),$X$3:$Y$992,2,0),"")</f>
        <v/>
      </c>
    </row>
    <row r="612" spans="13:26" ht="12.75">
      <c r="M612" s="82">
        <f>IF(ISNUMBER(SEARCH(ZAKL_DATA!$B$29,N612)),MAX($M$2:M611)+1,0)</f>
        <v>610.0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0.0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0.0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0.0</v>
      </c>
      <c r="Y612" s="83" t="s">
        <v>2366</v>
      </c>
      <c r="Z612" t="str">
        <f>IFERROR(VLOOKUP(ROWS($Z$3:Z612),$X$3:$Y$992,2,0),"")</f>
        <v/>
      </c>
    </row>
    <row r="613" spans="13:26" ht="12.75">
      <c r="M613" s="82">
        <f>IF(ISNUMBER(SEARCH(ZAKL_DATA!$B$29,N613)),MAX($M$2:M612)+1,0)</f>
        <v>611.0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0.0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0.0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0.0</v>
      </c>
      <c r="Y613" s="83" t="s">
        <v>2368</v>
      </c>
      <c r="Z613" t="str">
        <f>IFERROR(VLOOKUP(ROWS($Z$3:Z613),$X$3:$Y$992,2,0),"")</f>
        <v/>
      </c>
    </row>
    <row r="614" spans="13:26" ht="12.75">
      <c r="M614" s="82">
        <f>IF(ISNUMBER(SEARCH(ZAKL_DATA!$B$29,N614)),MAX($M$2:M613)+1,0)</f>
        <v>612.0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0.0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0.0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0.0</v>
      </c>
      <c r="Y614" s="83" t="s">
        <v>2370</v>
      </c>
      <c r="Z614" t="str">
        <f>IFERROR(VLOOKUP(ROWS($Z$3:Z614),$X$3:$Y$992,2,0),"")</f>
        <v/>
      </c>
    </row>
    <row r="615" spans="13:26" ht="12.75">
      <c r="M615" s="82">
        <f>IF(ISNUMBER(SEARCH(ZAKL_DATA!$B$29,N615)),MAX($M$2:M614)+1,0)</f>
        <v>613.0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0.0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0.0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0.0</v>
      </c>
      <c r="Y615" s="83" t="s">
        <v>2372</v>
      </c>
      <c r="Z615" t="str">
        <f>IFERROR(VLOOKUP(ROWS($Z$3:Z615),$X$3:$Y$992,2,0),"")</f>
        <v/>
      </c>
    </row>
    <row r="616" spans="13:26" ht="12.75">
      <c r="M616" s="82">
        <f>IF(ISNUMBER(SEARCH(ZAKL_DATA!$B$29,N616)),MAX($M$2:M615)+1,0)</f>
        <v>614.0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0.0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0.0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0.0</v>
      </c>
      <c r="Y616" s="83" t="s">
        <v>2374</v>
      </c>
      <c r="Z616" t="str">
        <f>IFERROR(VLOOKUP(ROWS($Z$3:Z616),$X$3:$Y$992,2,0),"")</f>
        <v/>
      </c>
    </row>
    <row r="617" spans="13:26" ht="12.75">
      <c r="M617" s="82">
        <f>IF(ISNUMBER(SEARCH(ZAKL_DATA!$B$29,N617)),MAX($M$2:M616)+1,0)</f>
        <v>615.0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0.0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0.0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0.0</v>
      </c>
      <c r="Y617" s="83" t="s">
        <v>2376</v>
      </c>
      <c r="Z617" t="str">
        <f>IFERROR(VLOOKUP(ROWS($Z$3:Z617),$X$3:$Y$992,2,0),"")</f>
        <v/>
      </c>
    </row>
    <row r="618" spans="13:26" ht="12.75">
      <c r="M618" s="82">
        <f>IF(ISNUMBER(SEARCH(ZAKL_DATA!$B$29,N618)),MAX($M$2:M617)+1,0)</f>
        <v>616.0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0.0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0.0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0.0</v>
      </c>
      <c r="Y618" s="83" t="s">
        <v>2378</v>
      </c>
      <c r="Z618" t="str">
        <f>IFERROR(VLOOKUP(ROWS($Z$3:Z618),$X$3:$Y$992,2,0),"")</f>
        <v/>
      </c>
    </row>
    <row r="619" spans="13:26" ht="12.75">
      <c r="M619" s="82">
        <f>IF(ISNUMBER(SEARCH(ZAKL_DATA!$B$29,N619)),MAX($M$2:M618)+1,0)</f>
        <v>617.0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0.0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0.0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0.0</v>
      </c>
      <c r="Y619" s="83" t="s">
        <v>2380</v>
      </c>
      <c r="Z619" t="str">
        <f>IFERROR(VLOOKUP(ROWS($Z$3:Z619),$X$3:$Y$992,2,0),"")</f>
        <v/>
      </c>
    </row>
    <row r="620" spans="13:26" ht="12.75">
      <c r="M620" s="82">
        <f>IF(ISNUMBER(SEARCH(ZAKL_DATA!$B$29,N620)),MAX($M$2:M619)+1,0)</f>
        <v>618.0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0.0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0.0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0.0</v>
      </c>
      <c r="Y620" s="83" t="s">
        <v>2382</v>
      </c>
      <c r="Z620" t="str">
        <f>IFERROR(VLOOKUP(ROWS($Z$3:Z620),$X$3:$Y$992,2,0),"")</f>
        <v/>
      </c>
    </row>
    <row r="621" spans="13:26" ht="12.75">
      <c r="M621" s="82">
        <f>IF(ISNUMBER(SEARCH(ZAKL_DATA!$B$29,N621)),MAX($M$2:M620)+1,0)</f>
        <v>619.0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0.0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0.0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0.0</v>
      </c>
      <c r="Y621" s="83" t="s">
        <v>2384</v>
      </c>
      <c r="Z621" t="str">
        <f>IFERROR(VLOOKUP(ROWS($Z$3:Z621),$X$3:$Y$992,2,0),"")</f>
        <v/>
      </c>
    </row>
    <row r="622" spans="13:26" ht="12.75">
      <c r="M622" s="82">
        <f>IF(ISNUMBER(SEARCH(ZAKL_DATA!$B$29,N622)),MAX($M$2:M621)+1,0)</f>
        <v>620.0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0.0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0.0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0.0</v>
      </c>
      <c r="Y622" s="83" t="s">
        <v>2386</v>
      </c>
      <c r="Z622" t="str">
        <f>IFERROR(VLOOKUP(ROWS($Z$3:Z622),$X$3:$Y$992,2,0),"")</f>
        <v/>
      </c>
    </row>
    <row r="623" spans="13:26" ht="12.75">
      <c r="M623" s="82">
        <f>IF(ISNUMBER(SEARCH(ZAKL_DATA!$B$29,N623)),MAX($M$2:M622)+1,0)</f>
        <v>621.0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0.0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0.0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0.0</v>
      </c>
      <c r="Y623" s="83" t="s">
        <v>2388</v>
      </c>
      <c r="Z623" t="str">
        <f>IFERROR(VLOOKUP(ROWS($Z$3:Z623),$X$3:$Y$992,2,0),"")</f>
        <v/>
      </c>
    </row>
    <row r="624" spans="13:26" ht="12.75">
      <c r="M624" s="82">
        <f>IF(ISNUMBER(SEARCH(ZAKL_DATA!$B$29,N624)),MAX($M$2:M623)+1,0)</f>
        <v>622.0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0.0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0.0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0.0</v>
      </c>
      <c r="Y624" s="83" t="s">
        <v>2390</v>
      </c>
      <c r="Z624" t="str">
        <f>IFERROR(VLOOKUP(ROWS($Z$3:Z624),$X$3:$Y$992,2,0),"")</f>
        <v/>
      </c>
    </row>
    <row r="625" spans="13:26" ht="12.75">
      <c r="M625" s="82">
        <f>IF(ISNUMBER(SEARCH(ZAKL_DATA!$B$29,N625)),MAX($M$2:M624)+1,0)</f>
        <v>623.0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0.0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0.0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0.0</v>
      </c>
      <c r="Y625" s="83" t="s">
        <v>2392</v>
      </c>
      <c r="Z625" t="str">
        <f>IFERROR(VLOOKUP(ROWS($Z$3:Z625),$X$3:$Y$992,2,0),"")</f>
        <v/>
      </c>
    </row>
    <row r="626" spans="13:26" ht="12.75">
      <c r="M626" s="82">
        <f>IF(ISNUMBER(SEARCH(ZAKL_DATA!$B$29,N626)),MAX($M$2:M625)+1,0)</f>
        <v>624.0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0.0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0.0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0.0</v>
      </c>
      <c r="Y626" s="83" t="s">
        <v>2394</v>
      </c>
      <c r="Z626" t="str">
        <f>IFERROR(VLOOKUP(ROWS($Z$3:Z626),$X$3:$Y$992,2,0),"")</f>
        <v/>
      </c>
    </row>
    <row r="627" spans="13:26" ht="12.75">
      <c r="M627" s="82">
        <f>IF(ISNUMBER(SEARCH(ZAKL_DATA!$B$29,N627)),MAX($M$2:M626)+1,0)</f>
        <v>625.0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0.0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0.0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0.0</v>
      </c>
      <c r="Y627" s="83" t="s">
        <v>2396</v>
      </c>
      <c r="Z627" t="str">
        <f>IFERROR(VLOOKUP(ROWS($Z$3:Z627),$X$3:$Y$992,2,0),"")</f>
        <v/>
      </c>
    </row>
    <row r="628" spans="13:26" ht="12.75">
      <c r="M628" s="82">
        <f>IF(ISNUMBER(SEARCH(ZAKL_DATA!$B$29,N628)),MAX($M$2:M627)+1,0)</f>
        <v>626.0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0.0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0.0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0.0</v>
      </c>
      <c r="Y628" s="83" t="s">
        <v>2398</v>
      </c>
      <c r="Z628" t="str">
        <f>IFERROR(VLOOKUP(ROWS($Z$3:Z628),$X$3:$Y$992,2,0),"")</f>
        <v/>
      </c>
    </row>
    <row r="629" spans="13:26" ht="12.75">
      <c r="M629" s="82">
        <f>IF(ISNUMBER(SEARCH(ZAKL_DATA!$B$29,N629)),MAX($M$2:M628)+1,0)</f>
        <v>627.0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0.0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0.0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0.0</v>
      </c>
      <c r="Y629" s="83" t="s">
        <v>2400</v>
      </c>
      <c r="Z629" t="str">
        <f>IFERROR(VLOOKUP(ROWS($Z$3:Z629),$X$3:$Y$992,2,0),"")</f>
        <v/>
      </c>
    </row>
    <row r="630" spans="13:26" ht="12.75">
      <c r="M630" s="82">
        <f>IF(ISNUMBER(SEARCH(ZAKL_DATA!$B$29,N630)),MAX($M$2:M629)+1,0)</f>
        <v>628.0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0.0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0.0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0.0</v>
      </c>
      <c r="Y630" s="83" t="s">
        <v>2402</v>
      </c>
      <c r="Z630" t="str">
        <f>IFERROR(VLOOKUP(ROWS($Z$3:Z630),$X$3:$Y$992,2,0),"")</f>
        <v/>
      </c>
    </row>
    <row r="631" spans="13:26" ht="12.75">
      <c r="M631" s="82">
        <f>IF(ISNUMBER(SEARCH(ZAKL_DATA!$B$29,N631)),MAX($M$2:M630)+1,0)</f>
        <v>629.0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0.0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0.0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0.0</v>
      </c>
      <c r="Y631" s="83" t="s">
        <v>2404</v>
      </c>
      <c r="Z631" t="str">
        <f>IFERROR(VLOOKUP(ROWS($Z$3:Z631),$X$3:$Y$992,2,0),"")</f>
        <v/>
      </c>
    </row>
    <row r="632" spans="13:26" ht="12.75">
      <c r="M632" s="82">
        <f>IF(ISNUMBER(SEARCH(ZAKL_DATA!$B$29,N632)),MAX($M$2:M631)+1,0)</f>
        <v>630.0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0.0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0.0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0.0</v>
      </c>
      <c r="Y632" s="83" t="s">
        <v>2406</v>
      </c>
      <c r="Z632" t="str">
        <f>IFERROR(VLOOKUP(ROWS($Z$3:Z632),$X$3:$Y$992,2,0),"")</f>
        <v/>
      </c>
    </row>
    <row r="633" spans="13:26" ht="12.75">
      <c r="M633" s="82">
        <f>IF(ISNUMBER(SEARCH(ZAKL_DATA!$B$29,N633)),MAX($M$2:M632)+1,0)</f>
        <v>631.0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0.0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0.0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0.0</v>
      </c>
      <c r="Y633" s="83" t="s">
        <v>2408</v>
      </c>
      <c r="Z633" t="str">
        <f>IFERROR(VLOOKUP(ROWS($Z$3:Z633),$X$3:$Y$992,2,0),"")</f>
        <v/>
      </c>
    </row>
    <row r="634" spans="13:26" ht="12.75">
      <c r="M634" s="82">
        <f>IF(ISNUMBER(SEARCH(ZAKL_DATA!$B$29,N634)),MAX($M$2:M633)+1,0)</f>
        <v>632.0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0.0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0.0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0.0</v>
      </c>
      <c r="Y634" s="83" t="s">
        <v>2410</v>
      </c>
      <c r="Z634" t="str">
        <f>IFERROR(VLOOKUP(ROWS($Z$3:Z634),$X$3:$Y$992,2,0),"")</f>
        <v/>
      </c>
    </row>
    <row r="635" spans="13:26" ht="12.75">
      <c r="M635" s="82">
        <f>IF(ISNUMBER(SEARCH(ZAKL_DATA!$B$29,N635)),MAX($M$2:M634)+1,0)</f>
        <v>633.0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0.0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0.0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0.0</v>
      </c>
      <c r="Y635" s="83" t="s">
        <v>2412</v>
      </c>
      <c r="Z635" t="str">
        <f>IFERROR(VLOOKUP(ROWS($Z$3:Z635),$X$3:$Y$992,2,0),"")</f>
        <v/>
      </c>
    </row>
    <row r="636" spans="13:26" ht="12.75">
      <c r="M636" s="82">
        <f>IF(ISNUMBER(SEARCH(ZAKL_DATA!$B$29,N636)),MAX($M$2:M635)+1,0)</f>
        <v>634.0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0.0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0.0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0.0</v>
      </c>
      <c r="Y636" s="83" t="s">
        <v>2414</v>
      </c>
      <c r="Z636" t="str">
        <f>IFERROR(VLOOKUP(ROWS($Z$3:Z636),$X$3:$Y$992,2,0),"")</f>
        <v/>
      </c>
    </row>
    <row r="637" spans="13:26" ht="12.75">
      <c r="M637" s="82">
        <f>IF(ISNUMBER(SEARCH(ZAKL_DATA!$B$29,N637)),MAX($M$2:M636)+1,0)</f>
        <v>635.0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0.0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0.0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0.0</v>
      </c>
      <c r="Y637" s="83" t="s">
        <v>2416</v>
      </c>
      <c r="Z637" t="str">
        <f>IFERROR(VLOOKUP(ROWS($Z$3:Z637),$X$3:$Y$992,2,0),"")</f>
        <v/>
      </c>
    </row>
    <row r="638" spans="13:26" ht="12.75">
      <c r="M638" s="82">
        <f>IF(ISNUMBER(SEARCH(ZAKL_DATA!$B$29,N638)),MAX($M$2:M637)+1,0)</f>
        <v>636.0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0.0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0.0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0.0</v>
      </c>
      <c r="Y638" s="83" t="s">
        <v>2418</v>
      </c>
      <c r="Z638" t="str">
        <f>IFERROR(VLOOKUP(ROWS($Z$3:Z638),$X$3:$Y$992,2,0),"")</f>
        <v/>
      </c>
    </row>
    <row r="639" spans="13:26" ht="12.75">
      <c r="M639" s="82">
        <f>IF(ISNUMBER(SEARCH(ZAKL_DATA!$B$29,N639)),MAX($M$2:M638)+1,0)</f>
        <v>637.0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0.0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0.0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0.0</v>
      </c>
      <c r="Y639" s="83" t="s">
        <v>2420</v>
      </c>
      <c r="Z639" t="str">
        <f>IFERROR(VLOOKUP(ROWS($Z$3:Z639),$X$3:$Y$992,2,0),"")</f>
        <v/>
      </c>
    </row>
    <row r="640" spans="13:26" ht="12.75">
      <c r="M640" s="82">
        <f>IF(ISNUMBER(SEARCH(ZAKL_DATA!$B$29,N640)),MAX($M$2:M639)+1,0)</f>
        <v>638.0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0.0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0.0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0.0</v>
      </c>
      <c r="Y640" s="83" t="s">
        <v>2422</v>
      </c>
      <c r="Z640" t="str">
        <f>IFERROR(VLOOKUP(ROWS($Z$3:Z640),$X$3:$Y$992,2,0),"")</f>
        <v/>
      </c>
    </row>
    <row r="641" spans="13:26" ht="12.75">
      <c r="M641" s="82">
        <f>IF(ISNUMBER(SEARCH(ZAKL_DATA!$B$29,N641)),MAX($M$2:M640)+1,0)</f>
        <v>639.0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0.0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0.0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0.0</v>
      </c>
      <c r="Y641" s="83" t="s">
        <v>2424</v>
      </c>
      <c r="Z641" t="str">
        <f>IFERROR(VLOOKUP(ROWS($Z$3:Z641),$X$3:$Y$992,2,0),"")</f>
        <v/>
      </c>
    </row>
    <row r="642" spans="13:26" ht="12.75">
      <c r="M642" s="82">
        <f>IF(ISNUMBER(SEARCH(ZAKL_DATA!$B$29,N642)),MAX($M$2:M641)+1,0)</f>
        <v>640.0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0.0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0.0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0.0</v>
      </c>
      <c r="Y642" s="83" t="s">
        <v>2426</v>
      </c>
      <c r="Z642" t="str">
        <f>IFERROR(VLOOKUP(ROWS($Z$3:Z642),$X$3:$Y$992,2,0),"")</f>
        <v/>
      </c>
    </row>
    <row r="643" spans="13:26" ht="12.75">
      <c r="M643" s="82">
        <f>IF(ISNUMBER(SEARCH(ZAKL_DATA!$B$29,N643)),MAX($M$2:M642)+1,0)</f>
        <v>641.0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0.0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0.0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0.0</v>
      </c>
      <c r="Y643" s="83" t="s">
        <v>2428</v>
      </c>
      <c r="Z643" t="str">
        <f>IFERROR(VLOOKUP(ROWS($Z$3:Z643),$X$3:$Y$992,2,0),"")</f>
        <v/>
      </c>
    </row>
    <row r="644" spans="13:26" ht="12.75">
      <c r="M644" s="82">
        <f>IF(ISNUMBER(SEARCH(ZAKL_DATA!$B$29,N644)),MAX($M$2:M643)+1,0)</f>
        <v>642.0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0.0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0.0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0.0</v>
      </c>
      <c r="Y644" s="83" t="s">
        <v>2430</v>
      </c>
      <c r="Z644" t="str">
        <f>IFERROR(VLOOKUP(ROWS($Z$3:Z644),$X$3:$Y$992,2,0),"")</f>
        <v/>
      </c>
    </row>
    <row r="645" spans="13:26" ht="12.75">
      <c r="M645" s="82">
        <f>IF(ISNUMBER(SEARCH(ZAKL_DATA!$B$29,N645)),MAX($M$2:M644)+1,0)</f>
        <v>643.0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0.0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0.0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0.0</v>
      </c>
      <c r="Y645" s="83" t="s">
        <v>2432</v>
      </c>
      <c r="Z645" t="str">
        <f>IFERROR(VLOOKUP(ROWS($Z$3:Z645),$X$3:$Y$992,2,0),"")</f>
        <v/>
      </c>
    </row>
    <row r="646" spans="13:26" ht="12.75">
      <c r="M646" s="82">
        <f>IF(ISNUMBER(SEARCH(ZAKL_DATA!$B$29,N646)),MAX($M$2:M645)+1,0)</f>
        <v>644.0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0.0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0.0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0.0</v>
      </c>
      <c r="Y646" s="83" t="s">
        <v>2434</v>
      </c>
      <c r="Z646" t="str">
        <f>IFERROR(VLOOKUP(ROWS($Z$3:Z646),$X$3:$Y$992,2,0),"")</f>
        <v/>
      </c>
    </row>
    <row r="647" spans="13:26" ht="12.75">
      <c r="M647" s="82">
        <f>IF(ISNUMBER(SEARCH(ZAKL_DATA!$B$29,N647)),MAX($M$2:M646)+1,0)</f>
        <v>645.0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0.0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0.0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0.0</v>
      </c>
      <c r="Y647" s="83" t="s">
        <v>2436</v>
      </c>
      <c r="Z647" t="str">
        <f>IFERROR(VLOOKUP(ROWS($Z$3:Z647),$X$3:$Y$992,2,0),"")</f>
        <v/>
      </c>
    </row>
    <row r="648" spans="13:26" ht="12.75">
      <c r="M648" s="82">
        <f>IF(ISNUMBER(SEARCH(ZAKL_DATA!$B$29,N648)),MAX($M$2:M647)+1,0)</f>
        <v>646.0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0.0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0.0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0.0</v>
      </c>
      <c r="Y648" s="83" t="s">
        <v>2438</v>
      </c>
      <c r="Z648" t="str">
        <f>IFERROR(VLOOKUP(ROWS($Z$3:Z648),$X$3:$Y$992,2,0),"")</f>
        <v/>
      </c>
    </row>
    <row r="649" spans="13:26" ht="12.75">
      <c r="M649" s="82">
        <f>IF(ISNUMBER(SEARCH(ZAKL_DATA!$B$29,N649)),MAX($M$2:M648)+1,0)</f>
        <v>647.0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0.0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0.0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0.0</v>
      </c>
      <c r="Y649" s="83" t="s">
        <v>2440</v>
      </c>
      <c r="Z649" t="str">
        <f>IFERROR(VLOOKUP(ROWS($Z$3:Z649),$X$3:$Y$992,2,0),"")</f>
        <v/>
      </c>
    </row>
    <row r="650" spans="13:26" ht="12.75">
      <c r="M650" s="82">
        <f>IF(ISNUMBER(SEARCH(ZAKL_DATA!$B$29,N650)),MAX($M$2:M649)+1,0)</f>
        <v>648.0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0.0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0.0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0.0</v>
      </c>
      <c r="Y650" s="83" t="s">
        <v>2442</v>
      </c>
      <c r="Z650" t="str">
        <f>IFERROR(VLOOKUP(ROWS($Z$3:Z650),$X$3:$Y$992,2,0),"")</f>
        <v/>
      </c>
    </row>
    <row r="651" spans="13:26" ht="12.75">
      <c r="M651" s="82">
        <f>IF(ISNUMBER(SEARCH(ZAKL_DATA!$B$29,N651)),MAX($M$2:M650)+1,0)</f>
        <v>649.0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0.0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0.0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0.0</v>
      </c>
      <c r="Y651" s="83" t="s">
        <v>2444</v>
      </c>
      <c r="Z651" t="str">
        <f>IFERROR(VLOOKUP(ROWS($Z$3:Z651),$X$3:$Y$992,2,0),"")</f>
        <v/>
      </c>
    </row>
    <row r="652" spans="13:26" ht="12.75">
      <c r="M652" s="82">
        <f>IF(ISNUMBER(SEARCH(ZAKL_DATA!$B$29,N652)),MAX($M$2:M651)+1,0)</f>
        <v>650.0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0.0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0.0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0.0</v>
      </c>
      <c r="Y652" s="83" t="s">
        <v>2446</v>
      </c>
      <c r="Z652" t="str">
        <f>IFERROR(VLOOKUP(ROWS($Z$3:Z652),$X$3:$Y$992,2,0),"")</f>
        <v/>
      </c>
    </row>
    <row r="653" spans="13:26" ht="12.75">
      <c r="M653" s="82">
        <f>IF(ISNUMBER(SEARCH(ZAKL_DATA!$B$29,N653)),MAX($M$2:M652)+1,0)</f>
        <v>651.0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0.0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0.0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0.0</v>
      </c>
      <c r="Y653" s="83" t="s">
        <v>2448</v>
      </c>
      <c r="Z653" t="str">
        <f>IFERROR(VLOOKUP(ROWS($Z$3:Z653),$X$3:$Y$992,2,0),"")</f>
        <v/>
      </c>
    </row>
    <row r="654" spans="13:26" ht="12.75">
      <c r="M654" s="82">
        <f>IF(ISNUMBER(SEARCH(ZAKL_DATA!$B$29,N654)),MAX($M$2:M653)+1,0)</f>
        <v>652.0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0.0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0.0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0.0</v>
      </c>
      <c r="Y654" s="83" t="s">
        <v>2450</v>
      </c>
      <c r="Z654" t="str">
        <f>IFERROR(VLOOKUP(ROWS($Z$3:Z654),$X$3:$Y$992,2,0),"")</f>
        <v/>
      </c>
    </row>
    <row r="655" spans="13:26" ht="12.75">
      <c r="M655" s="82">
        <f>IF(ISNUMBER(SEARCH(ZAKL_DATA!$B$29,N655)),MAX($M$2:M654)+1,0)</f>
        <v>653.0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0.0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0.0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0.0</v>
      </c>
      <c r="Y655" s="83" t="s">
        <v>2452</v>
      </c>
      <c r="Z655" t="str">
        <f>IFERROR(VLOOKUP(ROWS($Z$3:Z655),$X$3:$Y$992,2,0),"")</f>
        <v/>
      </c>
    </row>
    <row r="656" spans="13:26" ht="12.75">
      <c r="M656" s="82">
        <f>IF(ISNUMBER(SEARCH(ZAKL_DATA!$B$29,N656)),MAX($M$2:M655)+1,0)</f>
        <v>654.0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0.0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0.0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0.0</v>
      </c>
      <c r="Y656" s="83" t="s">
        <v>2454</v>
      </c>
      <c r="Z656" t="str">
        <f>IFERROR(VLOOKUP(ROWS($Z$3:Z656),$X$3:$Y$992,2,0),"")</f>
        <v/>
      </c>
    </row>
    <row r="657" spans="13:26" ht="12.75">
      <c r="M657" s="82">
        <f>IF(ISNUMBER(SEARCH(ZAKL_DATA!$B$29,N657)),MAX($M$2:M656)+1,0)</f>
        <v>655.0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0.0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0.0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0.0</v>
      </c>
      <c r="Y657" s="83" t="s">
        <v>2456</v>
      </c>
      <c r="Z657" t="str">
        <f>IFERROR(VLOOKUP(ROWS($Z$3:Z657),$X$3:$Y$992,2,0),"")</f>
        <v/>
      </c>
    </row>
    <row r="658" spans="13:26" ht="12.75">
      <c r="M658" s="82">
        <f>IF(ISNUMBER(SEARCH(ZAKL_DATA!$B$29,N658)),MAX($M$2:M657)+1,0)</f>
        <v>656.0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0.0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0.0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0.0</v>
      </c>
      <c r="Y658" s="83" t="s">
        <v>2458</v>
      </c>
      <c r="Z658" t="str">
        <f>IFERROR(VLOOKUP(ROWS($Z$3:Z658),$X$3:$Y$992,2,0),"")</f>
        <v/>
      </c>
    </row>
    <row r="659" spans="13:26" ht="12.75">
      <c r="M659" s="82">
        <f>IF(ISNUMBER(SEARCH(ZAKL_DATA!$B$29,N659)),MAX($M$2:M658)+1,0)</f>
        <v>657.0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0.0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0.0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0.0</v>
      </c>
      <c r="Y659" s="83" t="s">
        <v>2460</v>
      </c>
      <c r="Z659" t="str">
        <f>IFERROR(VLOOKUP(ROWS($Z$3:Z659),$X$3:$Y$992,2,0),"")</f>
        <v/>
      </c>
    </row>
    <row r="660" spans="13:26" ht="12.75">
      <c r="M660" s="82">
        <f>IF(ISNUMBER(SEARCH(ZAKL_DATA!$B$29,N660)),MAX($M$2:M659)+1,0)</f>
        <v>658.0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0.0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0.0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0.0</v>
      </c>
      <c r="Y660" s="83" t="s">
        <v>2462</v>
      </c>
      <c r="Z660" t="str">
        <f>IFERROR(VLOOKUP(ROWS($Z$3:Z660),$X$3:$Y$992,2,0),"")</f>
        <v/>
      </c>
    </row>
    <row r="661" spans="13:26" ht="12.75">
      <c r="M661" s="82">
        <f>IF(ISNUMBER(SEARCH(ZAKL_DATA!$B$29,N661)),MAX($M$2:M660)+1,0)</f>
        <v>659.0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0.0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0.0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0.0</v>
      </c>
      <c r="Y661" s="83" t="s">
        <v>2464</v>
      </c>
      <c r="Z661" t="str">
        <f>IFERROR(VLOOKUP(ROWS($Z$3:Z661),$X$3:$Y$992,2,0),"")</f>
        <v/>
      </c>
    </row>
    <row r="662" spans="13:26" ht="12.75">
      <c r="M662" s="82">
        <f>IF(ISNUMBER(SEARCH(ZAKL_DATA!$B$29,N662)),MAX($M$2:M661)+1,0)</f>
        <v>660.0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0.0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0.0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0.0</v>
      </c>
      <c r="Y662" s="83" t="s">
        <v>2466</v>
      </c>
      <c r="Z662" t="str">
        <f>IFERROR(VLOOKUP(ROWS($Z$3:Z662),$X$3:$Y$992,2,0),"")</f>
        <v/>
      </c>
    </row>
    <row r="663" spans="13:26" ht="12.75">
      <c r="M663" s="82">
        <f>IF(ISNUMBER(SEARCH(ZAKL_DATA!$B$29,N663)),MAX($M$2:M662)+1,0)</f>
        <v>661.0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0.0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0.0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0.0</v>
      </c>
      <c r="Y663" s="83" t="s">
        <v>2468</v>
      </c>
      <c r="Z663" t="str">
        <f>IFERROR(VLOOKUP(ROWS($Z$3:Z663),$X$3:$Y$992,2,0),"")</f>
        <v/>
      </c>
    </row>
    <row r="664" spans="13:26" ht="12.75">
      <c r="M664" s="82">
        <f>IF(ISNUMBER(SEARCH(ZAKL_DATA!$B$29,N664)),MAX($M$2:M663)+1,0)</f>
        <v>662.0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0.0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0.0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0.0</v>
      </c>
      <c r="Y664" s="83" t="s">
        <v>2470</v>
      </c>
      <c r="Z664" t="str">
        <f>IFERROR(VLOOKUP(ROWS($Z$3:Z664),$X$3:$Y$992,2,0),"")</f>
        <v/>
      </c>
    </row>
    <row r="665" spans="13:26" ht="12.75">
      <c r="M665" s="82">
        <f>IF(ISNUMBER(SEARCH(ZAKL_DATA!$B$29,N665)),MAX($M$2:M664)+1,0)</f>
        <v>663.0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0.0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0.0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0.0</v>
      </c>
      <c r="Y665" s="83" t="s">
        <v>2472</v>
      </c>
      <c r="Z665" t="str">
        <f>IFERROR(VLOOKUP(ROWS($Z$3:Z665),$X$3:$Y$992,2,0),"")</f>
        <v/>
      </c>
    </row>
    <row r="666" spans="13:26" ht="12.75">
      <c r="M666" s="82">
        <f>IF(ISNUMBER(SEARCH(ZAKL_DATA!$B$29,N666)),MAX($M$2:M665)+1,0)</f>
        <v>664.0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0.0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0.0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0.0</v>
      </c>
      <c r="Y666" s="83" t="s">
        <v>2474</v>
      </c>
      <c r="Z666" t="str">
        <f>IFERROR(VLOOKUP(ROWS($Z$3:Z666),$X$3:$Y$992,2,0),"")</f>
        <v/>
      </c>
    </row>
    <row r="667" spans="13:26" ht="12.75">
      <c r="M667" s="82">
        <f>IF(ISNUMBER(SEARCH(ZAKL_DATA!$B$29,N667)),MAX($M$2:M666)+1,0)</f>
        <v>665.0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0.0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0.0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0.0</v>
      </c>
      <c r="Y667" s="83" t="s">
        <v>2476</v>
      </c>
      <c r="Z667" t="str">
        <f>IFERROR(VLOOKUP(ROWS($Z$3:Z667),$X$3:$Y$992,2,0),"")</f>
        <v/>
      </c>
    </row>
    <row r="668" spans="13:26" ht="12.75">
      <c r="M668" s="82">
        <f>IF(ISNUMBER(SEARCH(ZAKL_DATA!$B$29,N668)),MAX($M$2:M667)+1,0)</f>
        <v>666.0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0.0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0.0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0.0</v>
      </c>
      <c r="Y668" s="83" t="s">
        <v>2478</v>
      </c>
      <c r="Z668" t="str">
        <f>IFERROR(VLOOKUP(ROWS($Z$3:Z668),$X$3:$Y$992,2,0),"")</f>
        <v/>
      </c>
    </row>
    <row r="669" spans="13:26" ht="12.75">
      <c r="M669" s="82">
        <f>IF(ISNUMBER(SEARCH(ZAKL_DATA!$B$29,N669)),MAX($M$2:M668)+1,0)</f>
        <v>667.0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0.0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0.0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0.0</v>
      </c>
      <c r="Y669" s="83" t="s">
        <v>2480</v>
      </c>
      <c r="Z669" t="str">
        <f>IFERROR(VLOOKUP(ROWS($Z$3:Z669),$X$3:$Y$992,2,0),"")</f>
        <v/>
      </c>
    </row>
    <row r="670" spans="13:26" ht="12.75">
      <c r="M670" s="82">
        <f>IF(ISNUMBER(SEARCH(ZAKL_DATA!$B$29,N670)),MAX($M$2:M669)+1,0)</f>
        <v>668.0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0.0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0.0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0.0</v>
      </c>
      <c r="Y670" s="83" t="s">
        <v>2482</v>
      </c>
      <c r="Z670" t="str">
        <f>IFERROR(VLOOKUP(ROWS($Z$3:Z670),$X$3:$Y$992,2,0),"")</f>
        <v/>
      </c>
    </row>
    <row r="671" spans="13:26" ht="12.75">
      <c r="M671" s="82">
        <f>IF(ISNUMBER(SEARCH(ZAKL_DATA!$B$29,N671)),MAX($M$2:M670)+1,0)</f>
        <v>669.0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0.0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0.0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0.0</v>
      </c>
      <c r="Y671" s="83" t="s">
        <v>2484</v>
      </c>
      <c r="Z671" t="str">
        <f>IFERROR(VLOOKUP(ROWS($Z$3:Z671),$X$3:$Y$992,2,0),"")</f>
        <v/>
      </c>
    </row>
    <row r="672" spans="13:26" ht="12.75">
      <c r="M672" s="82">
        <f>IF(ISNUMBER(SEARCH(ZAKL_DATA!$B$29,N672)),MAX($M$2:M671)+1,0)</f>
        <v>670.0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0.0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0.0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0.0</v>
      </c>
      <c r="Y672" s="83" t="s">
        <v>2486</v>
      </c>
      <c r="Z672" t="str">
        <f>IFERROR(VLOOKUP(ROWS($Z$3:Z672),$X$3:$Y$992,2,0),"")</f>
        <v/>
      </c>
    </row>
    <row r="673" spans="13:26" ht="12.75">
      <c r="M673" s="82">
        <f>IF(ISNUMBER(SEARCH(ZAKL_DATA!$B$29,N673)),MAX($M$2:M672)+1,0)</f>
        <v>671.0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0.0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0.0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0.0</v>
      </c>
      <c r="Y673" s="83" t="s">
        <v>2488</v>
      </c>
      <c r="Z673" t="str">
        <f>IFERROR(VLOOKUP(ROWS($Z$3:Z673),$X$3:$Y$992,2,0),"")</f>
        <v/>
      </c>
    </row>
    <row r="674" spans="13:26" ht="12.75">
      <c r="M674" s="82">
        <f>IF(ISNUMBER(SEARCH(ZAKL_DATA!$B$29,N674)),MAX($M$2:M673)+1,0)</f>
        <v>672.0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0.0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0.0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0.0</v>
      </c>
      <c r="Y674" s="83" t="s">
        <v>2490</v>
      </c>
      <c r="Z674" t="str">
        <f>IFERROR(VLOOKUP(ROWS($Z$3:Z674),$X$3:$Y$992,2,0),"")</f>
        <v/>
      </c>
    </row>
    <row r="675" spans="13:26" ht="12.75">
      <c r="M675" s="82">
        <f>IF(ISNUMBER(SEARCH(ZAKL_DATA!$B$29,N675)),MAX($M$2:M674)+1,0)</f>
        <v>673.0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0.0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0.0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0.0</v>
      </c>
      <c r="Y675" s="83" t="s">
        <v>2492</v>
      </c>
      <c r="Z675" t="str">
        <f>IFERROR(VLOOKUP(ROWS($Z$3:Z675),$X$3:$Y$992,2,0),"")</f>
        <v/>
      </c>
    </row>
    <row r="676" spans="13:26" ht="12.75">
      <c r="M676" s="82">
        <f>IF(ISNUMBER(SEARCH(ZAKL_DATA!$B$29,N676)),MAX($M$2:M675)+1,0)</f>
        <v>674.0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0.0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0.0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0.0</v>
      </c>
      <c r="Y676" s="83" t="s">
        <v>2494</v>
      </c>
      <c r="Z676" t="str">
        <f>IFERROR(VLOOKUP(ROWS($Z$3:Z676),$X$3:$Y$992,2,0),"")</f>
        <v/>
      </c>
    </row>
    <row r="677" spans="13:26" ht="12.75">
      <c r="M677" s="82">
        <f>IF(ISNUMBER(SEARCH(ZAKL_DATA!$B$29,N677)),MAX($M$2:M676)+1,0)</f>
        <v>675.0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0.0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0.0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0.0</v>
      </c>
      <c r="Y677" s="83" t="s">
        <v>2496</v>
      </c>
      <c r="Z677" t="str">
        <f>IFERROR(VLOOKUP(ROWS($Z$3:Z677),$X$3:$Y$992,2,0),"")</f>
        <v/>
      </c>
    </row>
    <row r="678" spans="13:26" ht="12.75">
      <c r="M678" s="82">
        <f>IF(ISNUMBER(SEARCH(ZAKL_DATA!$B$29,N678)),MAX($M$2:M677)+1,0)</f>
        <v>676.0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0.0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0.0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0.0</v>
      </c>
      <c r="Y678" s="83" t="s">
        <v>2498</v>
      </c>
      <c r="Z678" t="str">
        <f>IFERROR(VLOOKUP(ROWS($Z$3:Z678),$X$3:$Y$992,2,0),"")</f>
        <v/>
      </c>
    </row>
    <row r="679" spans="13:26" ht="12.75">
      <c r="M679" s="82">
        <f>IF(ISNUMBER(SEARCH(ZAKL_DATA!$B$29,N679)),MAX($M$2:M678)+1,0)</f>
        <v>677.0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0.0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0.0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0.0</v>
      </c>
      <c r="Y679" s="83" t="s">
        <v>2500</v>
      </c>
      <c r="Z679" t="str">
        <f>IFERROR(VLOOKUP(ROWS($Z$3:Z679),$X$3:$Y$992,2,0),"")</f>
        <v/>
      </c>
    </row>
    <row r="680" spans="13:26" ht="12.75">
      <c r="M680" s="82">
        <f>IF(ISNUMBER(SEARCH(ZAKL_DATA!$B$29,N680)),MAX($M$2:M679)+1,0)</f>
        <v>678.0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0.0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0.0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0.0</v>
      </c>
      <c r="Y680" s="83" t="s">
        <v>2502</v>
      </c>
      <c r="Z680" t="str">
        <f>IFERROR(VLOOKUP(ROWS($Z$3:Z680),$X$3:$Y$992,2,0),"")</f>
        <v/>
      </c>
    </row>
    <row r="681" spans="13:26" ht="12.75">
      <c r="M681" s="82">
        <f>IF(ISNUMBER(SEARCH(ZAKL_DATA!$B$29,N681)),MAX($M$2:M680)+1,0)</f>
        <v>679.0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0.0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0.0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0.0</v>
      </c>
      <c r="Y681" s="83" t="s">
        <v>2504</v>
      </c>
      <c r="Z681" t="str">
        <f>IFERROR(VLOOKUP(ROWS($Z$3:Z681),$X$3:$Y$992,2,0),"")</f>
        <v/>
      </c>
    </row>
    <row r="682" spans="13:26" ht="12.75">
      <c r="M682" s="82">
        <f>IF(ISNUMBER(SEARCH(ZAKL_DATA!$B$29,N682)),MAX($M$2:M681)+1,0)</f>
        <v>680.0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0.0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0.0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0.0</v>
      </c>
      <c r="Y682" s="83" t="s">
        <v>2506</v>
      </c>
      <c r="Z682" t="str">
        <f>IFERROR(VLOOKUP(ROWS($Z$3:Z682),$X$3:$Y$992,2,0),"")</f>
        <v/>
      </c>
    </row>
    <row r="683" spans="13:26" ht="12.75">
      <c r="M683" s="82">
        <f>IF(ISNUMBER(SEARCH(ZAKL_DATA!$B$29,N683)),MAX($M$2:M682)+1,0)</f>
        <v>681.0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0.0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0.0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0.0</v>
      </c>
      <c r="Y683" s="83" t="s">
        <v>2508</v>
      </c>
      <c r="Z683" t="str">
        <f>IFERROR(VLOOKUP(ROWS($Z$3:Z683),$X$3:$Y$992,2,0),"")</f>
        <v/>
      </c>
    </row>
    <row r="684" spans="13:26" ht="12.75">
      <c r="M684" s="82">
        <f>IF(ISNUMBER(SEARCH(ZAKL_DATA!$B$29,N684)),MAX($M$2:M683)+1,0)</f>
        <v>682.0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0.0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0.0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0.0</v>
      </c>
      <c r="Y684" s="83" t="s">
        <v>2510</v>
      </c>
      <c r="Z684" t="str">
        <f>IFERROR(VLOOKUP(ROWS($Z$3:Z684),$X$3:$Y$992,2,0),"")</f>
        <v/>
      </c>
    </row>
    <row r="685" spans="13:26" ht="12.75">
      <c r="M685" s="82">
        <f>IF(ISNUMBER(SEARCH(ZAKL_DATA!$B$29,N685)),MAX($M$2:M684)+1,0)</f>
        <v>683.0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0.0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0.0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0.0</v>
      </c>
      <c r="Y685" s="83" t="s">
        <v>2512</v>
      </c>
      <c r="Z685" t="str">
        <f>IFERROR(VLOOKUP(ROWS($Z$3:Z685),$X$3:$Y$992,2,0),"")</f>
        <v/>
      </c>
    </row>
    <row r="686" spans="13:26" ht="12.75">
      <c r="M686" s="82">
        <f>IF(ISNUMBER(SEARCH(ZAKL_DATA!$B$29,N686)),MAX($M$2:M685)+1,0)</f>
        <v>684.0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0.0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0.0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0.0</v>
      </c>
      <c r="Y686" s="83" t="s">
        <v>2514</v>
      </c>
      <c r="Z686" t="str">
        <f>IFERROR(VLOOKUP(ROWS($Z$3:Z686),$X$3:$Y$992,2,0),"")</f>
        <v/>
      </c>
    </row>
    <row r="687" spans="13:26" ht="12.75">
      <c r="M687" s="82">
        <f>IF(ISNUMBER(SEARCH(ZAKL_DATA!$B$29,N687)),MAX($M$2:M686)+1,0)</f>
        <v>685.0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0.0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0.0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0.0</v>
      </c>
      <c r="Y687" s="83" t="s">
        <v>2516</v>
      </c>
      <c r="Z687" t="str">
        <f>IFERROR(VLOOKUP(ROWS($Z$3:Z687),$X$3:$Y$992,2,0),"")</f>
        <v/>
      </c>
    </row>
    <row r="688" spans="13:26" ht="12.75">
      <c r="M688" s="82">
        <f>IF(ISNUMBER(SEARCH(ZAKL_DATA!$B$29,N688)),MAX($M$2:M687)+1,0)</f>
        <v>686.0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0.0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0.0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0.0</v>
      </c>
      <c r="Y688" s="83" t="s">
        <v>2518</v>
      </c>
      <c r="Z688" t="str">
        <f>IFERROR(VLOOKUP(ROWS($Z$3:Z688),$X$3:$Y$992,2,0),"")</f>
        <v/>
      </c>
    </row>
    <row r="689" spans="13:26" ht="12.75">
      <c r="M689" s="82">
        <f>IF(ISNUMBER(SEARCH(ZAKL_DATA!$B$29,N689)),MAX($M$2:M688)+1,0)</f>
        <v>687.0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0.0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0.0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0.0</v>
      </c>
      <c r="Y689" s="83" t="s">
        <v>2520</v>
      </c>
      <c r="Z689" t="str">
        <f>IFERROR(VLOOKUP(ROWS($Z$3:Z689),$X$3:$Y$992,2,0),"")</f>
        <v/>
      </c>
    </row>
    <row r="690" spans="13:26" ht="12.75">
      <c r="M690" s="82">
        <f>IF(ISNUMBER(SEARCH(ZAKL_DATA!$B$29,N690)),MAX($M$2:M689)+1,0)</f>
        <v>688.0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0.0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0.0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0.0</v>
      </c>
      <c r="Y690" s="83" t="s">
        <v>2522</v>
      </c>
      <c r="Z690" t="str">
        <f>IFERROR(VLOOKUP(ROWS($Z$3:Z690),$X$3:$Y$992,2,0),"")</f>
        <v/>
      </c>
    </row>
    <row r="691" spans="13:26" ht="12.75">
      <c r="M691" s="82">
        <f>IF(ISNUMBER(SEARCH(ZAKL_DATA!$B$29,N691)),MAX($M$2:M690)+1,0)</f>
        <v>689.0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0.0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0.0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0.0</v>
      </c>
      <c r="Y691" s="83" t="s">
        <v>2524</v>
      </c>
      <c r="Z691" t="str">
        <f>IFERROR(VLOOKUP(ROWS($Z$3:Z691),$X$3:$Y$992,2,0),"")</f>
        <v/>
      </c>
    </row>
    <row r="692" spans="13:26" ht="12.75">
      <c r="M692" s="82">
        <f>IF(ISNUMBER(SEARCH(ZAKL_DATA!$B$29,N692)),MAX($M$2:M691)+1,0)</f>
        <v>690.0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0.0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0.0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0.0</v>
      </c>
      <c r="Y692" s="83" t="s">
        <v>2526</v>
      </c>
      <c r="Z692" t="str">
        <f>IFERROR(VLOOKUP(ROWS($Z$3:Z692),$X$3:$Y$992,2,0),"")</f>
        <v/>
      </c>
    </row>
    <row r="693" spans="13:26" ht="12.75">
      <c r="M693" s="82">
        <f>IF(ISNUMBER(SEARCH(ZAKL_DATA!$B$29,N693)),MAX($M$2:M692)+1,0)</f>
        <v>691.0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0.0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0.0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0.0</v>
      </c>
      <c r="Y693" s="83" t="s">
        <v>2528</v>
      </c>
      <c r="Z693" t="str">
        <f>IFERROR(VLOOKUP(ROWS($Z$3:Z693),$X$3:$Y$992,2,0),"")</f>
        <v/>
      </c>
    </row>
    <row r="694" spans="13:26" ht="12.75">
      <c r="M694" s="82">
        <f>IF(ISNUMBER(SEARCH(ZAKL_DATA!$B$29,N694)),MAX($M$2:M693)+1,0)</f>
        <v>692.0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0.0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0.0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0.0</v>
      </c>
      <c r="Y694" s="83" t="s">
        <v>2530</v>
      </c>
      <c r="Z694" t="str">
        <f>IFERROR(VLOOKUP(ROWS($Z$3:Z694),$X$3:$Y$992,2,0),"")</f>
        <v/>
      </c>
    </row>
    <row r="695" spans="13:26" ht="12.75">
      <c r="M695" s="82">
        <f>IF(ISNUMBER(SEARCH(ZAKL_DATA!$B$29,N695)),MAX($M$2:M694)+1,0)</f>
        <v>693.0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0.0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0.0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0.0</v>
      </c>
      <c r="Y695" s="83" t="s">
        <v>2532</v>
      </c>
      <c r="Z695" t="str">
        <f>IFERROR(VLOOKUP(ROWS($Z$3:Z695),$X$3:$Y$992,2,0),"")</f>
        <v/>
      </c>
    </row>
    <row r="696" spans="13:26" ht="12.75">
      <c r="M696" s="82">
        <f>IF(ISNUMBER(SEARCH(ZAKL_DATA!$B$29,N696)),MAX($M$2:M695)+1,0)</f>
        <v>694.0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0.0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0.0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0.0</v>
      </c>
      <c r="Y696" s="83" t="s">
        <v>2534</v>
      </c>
      <c r="Z696" t="str">
        <f>IFERROR(VLOOKUP(ROWS($Z$3:Z696),$X$3:$Y$992,2,0),"")</f>
        <v/>
      </c>
    </row>
    <row r="697" spans="13:26" ht="12.75">
      <c r="M697" s="82">
        <f>IF(ISNUMBER(SEARCH(ZAKL_DATA!$B$29,N697)),MAX($M$2:M696)+1,0)</f>
        <v>695.0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0.0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0.0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0.0</v>
      </c>
      <c r="Y697" s="83" t="s">
        <v>2536</v>
      </c>
      <c r="Z697" t="str">
        <f>IFERROR(VLOOKUP(ROWS($Z$3:Z697),$X$3:$Y$992,2,0),"")</f>
        <v/>
      </c>
    </row>
    <row r="698" spans="13:26" ht="12.75">
      <c r="M698" s="82">
        <f>IF(ISNUMBER(SEARCH(ZAKL_DATA!$B$29,N698)),MAX($M$2:M697)+1,0)</f>
        <v>696.0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0.0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0.0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0.0</v>
      </c>
      <c r="Y698" s="83" t="s">
        <v>2538</v>
      </c>
      <c r="Z698" t="str">
        <f>IFERROR(VLOOKUP(ROWS($Z$3:Z698),$X$3:$Y$992,2,0),"")</f>
        <v/>
      </c>
    </row>
    <row r="699" spans="13:26" ht="12.75">
      <c r="M699" s="82">
        <f>IF(ISNUMBER(SEARCH(ZAKL_DATA!$B$29,N699)),MAX($M$2:M698)+1,0)</f>
        <v>697.0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0.0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0.0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0.0</v>
      </c>
      <c r="Y699" s="83" t="s">
        <v>2540</v>
      </c>
      <c r="Z699" t="str">
        <f>IFERROR(VLOOKUP(ROWS($Z$3:Z699),$X$3:$Y$992,2,0),"")</f>
        <v/>
      </c>
    </row>
    <row r="700" spans="13:26" ht="12.75">
      <c r="M700" s="82">
        <f>IF(ISNUMBER(SEARCH(ZAKL_DATA!$B$29,N700)),MAX($M$2:M699)+1,0)</f>
        <v>698.0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0.0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0.0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0.0</v>
      </c>
      <c r="Y700" s="83" t="s">
        <v>2542</v>
      </c>
      <c r="Z700" t="str">
        <f>IFERROR(VLOOKUP(ROWS($Z$3:Z700),$X$3:$Y$992,2,0),"")</f>
        <v/>
      </c>
    </row>
    <row r="701" spans="13:26" ht="12.75">
      <c r="M701" s="82">
        <f>IF(ISNUMBER(SEARCH(ZAKL_DATA!$B$29,N701)),MAX($M$2:M700)+1,0)</f>
        <v>699.0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0.0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0.0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0.0</v>
      </c>
      <c r="Y701" s="83" t="s">
        <v>2544</v>
      </c>
      <c r="Z701" t="str">
        <f>IFERROR(VLOOKUP(ROWS($Z$3:Z701),$X$3:$Y$992,2,0),"")</f>
        <v/>
      </c>
    </row>
    <row r="702" spans="13:26" ht="12.75">
      <c r="M702" s="82">
        <f>IF(ISNUMBER(SEARCH(ZAKL_DATA!$B$29,N702)),MAX($M$2:M701)+1,0)</f>
        <v>700.0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0.0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0.0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0.0</v>
      </c>
      <c r="Y702" s="83" t="s">
        <v>2546</v>
      </c>
      <c r="Z702" t="str">
        <f>IFERROR(VLOOKUP(ROWS($Z$3:Z702),$X$3:$Y$992,2,0),"")</f>
        <v/>
      </c>
    </row>
    <row r="703" spans="13:26" ht="12.75">
      <c r="M703" s="82">
        <f>IF(ISNUMBER(SEARCH(ZAKL_DATA!$B$29,N703)),MAX($M$2:M702)+1,0)</f>
        <v>701.0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0.0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0.0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0.0</v>
      </c>
      <c r="Y703" s="83" t="s">
        <v>2548</v>
      </c>
      <c r="Z703" t="str">
        <f>IFERROR(VLOOKUP(ROWS($Z$3:Z703),$X$3:$Y$992,2,0),"")</f>
        <v/>
      </c>
    </row>
    <row r="704" spans="13:26" ht="12.75">
      <c r="M704" s="82">
        <f>IF(ISNUMBER(SEARCH(ZAKL_DATA!$B$29,N704)),MAX($M$2:M703)+1,0)</f>
        <v>702.0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0.0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0.0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0.0</v>
      </c>
      <c r="Y704" s="83" t="s">
        <v>2550</v>
      </c>
      <c r="Z704" t="str">
        <f>IFERROR(VLOOKUP(ROWS($Z$3:Z704),$X$3:$Y$992,2,0),"")</f>
        <v/>
      </c>
    </row>
    <row r="705" spans="13:26" ht="12.75">
      <c r="M705" s="82">
        <f>IF(ISNUMBER(SEARCH(ZAKL_DATA!$B$29,N705)),MAX($M$2:M704)+1,0)</f>
        <v>703.0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0.0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0.0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0.0</v>
      </c>
      <c r="Y705" s="83" t="s">
        <v>2552</v>
      </c>
      <c r="Z705" t="str">
        <f>IFERROR(VLOOKUP(ROWS($Z$3:Z705),$X$3:$Y$992,2,0),"")</f>
        <v/>
      </c>
    </row>
    <row r="706" spans="13:26" ht="12.75">
      <c r="M706" s="82">
        <f>IF(ISNUMBER(SEARCH(ZAKL_DATA!$B$29,N706)),MAX($M$2:M705)+1,0)</f>
        <v>704.0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0.0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0.0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0.0</v>
      </c>
      <c r="Y706" s="83" t="s">
        <v>2554</v>
      </c>
      <c r="Z706" t="str">
        <f>IFERROR(VLOOKUP(ROWS($Z$3:Z706),$X$3:$Y$992,2,0),"")</f>
        <v/>
      </c>
    </row>
    <row r="707" spans="13:26" ht="12.75">
      <c r="M707" s="82">
        <f>IF(ISNUMBER(SEARCH(ZAKL_DATA!$B$29,N707)),MAX($M$2:M706)+1,0)</f>
        <v>705.0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0.0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0.0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0.0</v>
      </c>
      <c r="Y707" s="83" t="s">
        <v>2556</v>
      </c>
      <c r="Z707" t="str">
        <f>IFERROR(VLOOKUP(ROWS($Z$3:Z707),$X$3:$Y$992,2,0),"")</f>
        <v/>
      </c>
    </row>
    <row r="708" spans="13:26" ht="12.75">
      <c r="M708" s="82">
        <f>IF(ISNUMBER(SEARCH(ZAKL_DATA!$B$29,N708)),MAX($M$2:M707)+1,0)</f>
        <v>706.0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0.0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0.0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0.0</v>
      </c>
      <c r="Y708" s="83" t="s">
        <v>2558</v>
      </c>
      <c r="Z708" t="str">
        <f>IFERROR(VLOOKUP(ROWS($Z$3:Z708),$X$3:$Y$992,2,0),"")</f>
        <v/>
      </c>
    </row>
    <row r="709" spans="13:26" ht="12.75">
      <c r="M709" s="82">
        <f>IF(ISNUMBER(SEARCH(ZAKL_DATA!$B$29,N709)),MAX($M$2:M708)+1,0)</f>
        <v>707.0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0.0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0.0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0.0</v>
      </c>
      <c r="Y709" s="83" t="s">
        <v>2560</v>
      </c>
      <c r="Z709" t="str">
        <f>IFERROR(VLOOKUP(ROWS($Z$3:Z709),$X$3:$Y$992,2,0),"")</f>
        <v/>
      </c>
    </row>
    <row r="710" spans="13:26" ht="12.75">
      <c r="M710" s="82">
        <f>IF(ISNUMBER(SEARCH(ZAKL_DATA!$B$29,N710)),MAX($M$2:M709)+1,0)</f>
        <v>708.0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0.0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0.0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0.0</v>
      </c>
      <c r="Y710" s="83" t="s">
        <v>2562</v>
      </c>
      <c r="Z710" t="str">
        <f>IFERROR(VLOOKUP(ROWS($Z$3:Z710),$X$3:$Y$992,2,0),"")</f>
        <v/>
      </c>
    </row>
    <row r="711" spans="13:26" ht="12.75">
      <c r="M711" s="82">
        <f>IF(ISNUMBER(SEARCH(ZAKL_DATA!$B$29,N711)),MAX($M$2:M710)+1,0)</f>
        <v>709.0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0.0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0.0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0.0</v>
      </c>
      <c r="Y711" s="83" t="s">
        <v>2564</v>
      </c>
      <c r="Z711" t="str">
        <f>IFERROR(VLOOKUP(ROWS($Z$3:Z711),$X$3:$Y$992,2,0),"")</f>
        <v/>
      </c>
    </row>
    <row r="712" spans="13:26" ht="12.75">
      <c r="M712" s="82">
        <f>IF(ISNUMBER(SEARCH(ZAKL_DATA!$B$29,N712)),MAX($M$2:M711)+1,0)</f>
        <v>710.0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0.0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0.0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0.0</v>
      </c>
      <c r="Y712" s="83" t="s">
        <v>2566</v>
      </c>
      <c r="Z712" t="str">
        <f>IFERROR(VLOOKUP(ROWS($Z$3:Z712),$X$3:$Y$992,2,0),"")</f>
        <v/>
      </c>
    </row>
    <row r="713" spans="13:26" ht="12.75">
      <c r="M713" s="82">
        <f>IF(ISNUMBER(SEARCH(ZAKL_DATA!$B$29,N713)),MAX($M$2:M712)+1,0)</f>
        <v>711.0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0.0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0.0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0.0</v>
      </c>
      <c r="Y713" s="83" t="s">
        <v>2568</v>
      </c>
      <c r="Z713" t="str">
        <f>IFERROR(VLOOKUP(ROWS($Z$3:Z713),$X$3:$Y$992,2,0),"")</f>
        <v/>
      </c>
    </row>
    <row r="714" spans="13:26" ht="12.75">
      <c r="M714" s="82">
        <f>IF(ISNUMBER(SEARCH(ZAKL_DATA!$B$29,N714)),MAX($M$2:M713)+1,0)</f>
        <v>712.0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0.0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0.0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0.0</v>
      </c>
      <c r="Y714" s="83" t="s">
        <v>2570</v>
      </c>
      <c r="Z714" t="str">
        <f>IFERROR(VLOOKUP(ROWS($Z$3:Z714),$X$3:$Y$992,2,0),"")</f>
        <v/>
      </c>
    </row>
    <row r="715" spans="13:26" ht="12.75">
      <c r="M715" s="82">
        <f>IF(ISNUMBER(SEARCH(ZAKL_DATA!$B$29,N715)),MAX($M$2:M714)+1,0)</f>
        <v>713.0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0.0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0.0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0.0</v>
      </c>
      <c r="Y715" s="83" t="s">
        <v>2572</v>
      </c>
      <c r="Z715" t="str">
        <f>IFERROR(VLOOKUP(ROWS($Z$3:Z715),$X$3:$Y$992,2,0),"")</f>
        <v/>
      </c>
    </row>
    <row r="716" spans="13:26" ht="12.75">
      <c r="M716" s="82">
        <f>IF(ISNUMBER(SEARCH(ZAKL_DATA!$B$29,N716)),MAX($M$2:M715)+1,0)</f>
        <v>714.0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0.0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0.0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0.0</v>
      </c>
      <c r="Y716" s="83" t="s">
        <v>2574</v>
      </c>
      <c r="Z716" t="str">
        <f>IFERROR(VLOOKUP(ROWS($Z$3:Z716),$X$3:$Y$992,2,0),"")</f>
        <v/>
      </c>
    </row>
    <row r="717" spans="13:26" ht="12.75">
      <c r="M717" s="82">
        <f>IF(ISNUMBER(SEARCH(ZAKL_DATA!$B$29,N717)),MAX($M$2:M716)+1,0)</f>
        <v>715.0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0.0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0.0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0.0</v>
      </c>
      <c r="Y717" s="83" t="s">
        <v>2576</v>
      </c>
      <c r="Z717" t="str">
        <f>IFERROR(VLOOKUP(ROWS($Z$3:Z717),$X$3:$Y$992,2,0),"")</f>
        <v/>
      </c>
    </row>
    <row r="718" spans="13:26" ht="12.75">
      <c r="M718" s="82">
        <f>IF(ISNUMBER(SEARCH(ZAKL_DATA!$B$29,N718)),MAX($M$2:M717)+1,0)</f>
        <v>716.0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0.0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0.0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0.0</v>
      </c>
      <c r="Y718" s="83" t="s">
        <v>2578</v>
      </c>
      <c r="Z718" t="str">
        <f>IFERROR(VLOOKUP(ROWS($Z$3:Z718),$X$3:$Y$992,2,0),"")</f>
        <v/>
      </c>
    </row>
    <row r="719" spans="13:26" ht="12.75">
      <c r="M719" s="82">
        <f>IF(ISNUMBER(SEARCH(ZAKL_DATA!$B$29,N719)),MAX($M$2:M718)+1,0)</f>
        <v>717.0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0.0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0.0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0.0</v>
      </c>
      <c r="Y719" s="83" t="s">
        <v>2580</v>
      </c>
      <c r="Z719" t="str">
        <f>IFERROR(VLOOKUP(ROWS($Z$3:Z719),$X$3:$Y$992,2,0),"")</f>
        <v/>
      </c>
    </row>
    <row r="720" spans="13:26" ht="12.75">
      <c r="M720" s="82">
        <f>IF(ISNUMBER(SEARCH(ZAKL_DATA!$B$29,N720)),MAX($M$2:M719)+1,0)</f>
        <v>718.0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0.0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0.0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0.0</v>
      </c>
      <c r="Y720" s="83" t="s">
        <v>2582</v>
      </c>
      <c r="Z720" t="str">
        <f>IFERROR(VLOOKUP(ROWS($Z$3:Z720),$X$3:$Y$992,2,0),"")</f>
        <v/>
      </c>
    </row>
    <row r="721" spans="13:26" ht="12.75">
      <c r="M721" s="82">
        <f>IF(ISNUMBER(SEARCH(ZAKL_DATA!$B$29,N721)),MAX($M$2:M720)+1,0)</f>
        <v>719.0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0.0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0.0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0.0</v>
      </c>
      <c r="Y721" s="83" t="s">
        <v>2584</v>
      </c>
      <c r="Z721" t="str">
        <f>IFERROR(VLOOKUP(ROWS($Z$3:Z721),$X$3:$Y$992,2,0),"")</f>
        <v/>
      </c>
    </row>
    <row r="722" spans="13:26" ht="12.75">
      <c r="M722" s="82">
        <f>IF(ISNUMBER(SEARCH(ZAKL_DATA!$B$29,N722)),MAX($M$2:M721)+1,0)</f>
        <v>720.0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0.0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0.0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0.0</v>
      </c>
      <c r="Y722" s="83" t="s">
        <v>2586</v>
      </c>
      <c r="Z722" t="str">
        <f>IFERROR(VLOOKUP(ROWS($Z$3:Z722),$X$3:$Y$992,2,0),"")</f>
        <v/>
      </c>
    </row>
    <row r="723" spans="13:26" ht="12.75">
      <c r="M723" s="82">
        <f>IF(ISNUMBER(SEARCH(ZAKL_DATA!$B$29,N723)),MAX($M$2:M722)+1,0)</f>
        <v>721.0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0.0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0.0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0.0</v>
      </c>
      <c r="Y723" s="83" t="s">
        <v>2588</v>
      </c>
      <c r="Z723" t="str">
        <f>IFERROR(VLOOKUP(ROWS($Z$3:Z723),$X$3:$Y$992,2,0),"")</f>
        <v/>
      </c>
    </row>
    <row r="724" spans="13:26" ht="12.75">
      <c r="M724" s="82">
        <f>IF(ISNUMBER(SEARCH(ZAKL_DATA!$B$29,N724)),MAX($M$2:M723)+1,0)</f>
        <v>722.0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0.0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0.0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0.0</v>
      </c>
      <c r="Y724" s="83" t="s">
        <v>2590</v>
      </c>
      <c r="Z724" t="str">
        <f>IFERROR(VLOOKUP(ROWS($Z$3:Z724),$X$3:$Y$992,2,0),"")</f>
        <v/>
      </c>
    </row>
    <row r="725" spans="13:26" ht="12.75">
      <c r="M725" s="82">
        <f>IF(ISNUMBER(SEARCH(ZAKL_DATA!$B$29,N725)),MAX($M$2:M724)+1,0)</f>
        <v>723.0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0.0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0.0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0.0</v>
      </c>
      <c r="Y725" s="83" t="s">
        <v>2592</v>
      </c>
      <c r="Z725" t="str">
        <f>IFERROR(VLOOKUP(ROWS($Z$3:Z725),$X$3:$Y$992,2,0),"")</f>
        <v/>
      </c>
    </row>
    <row r="726" spans="13:26" ht="12.75">
      <c r="M726" s="82">
        <f>IF(ISNUMBER(SEARCH(ZAKL_DATA!$B$29,N726)),MAX($M$2:M725)+1,0)</f>
        <v>724.0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0.0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0.0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0.0</v>
      </c>
      <c r="Y726" s="83" t="s">
        <v>2594</v>
      </c>
      <c r="Z726" t="str">
        <f>IFERROR(VLOOKUP(ROWS($Z$3:Z726),$X$3:$Y$992,2,0),"")</f>
        <v/>
      </c>
    </row>
    <row r="727" spans="13:26" ht="12.75">
      <c r="M727" s="82">
        <f>IF(ISNUMBER(SEARCH(ZAKL_DATA!$B$29,N727)),MAX($M$2:M726)+1,0)</f>
        <v>725.0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0.0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0.0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0.0</v>
      </c>
      <c r="Y727" s="83" t="s">
        <v>2596</v>
      </c>
      <c r="Z727" t="str">
        <f>IFERROR(VLOOKUP(ROWS($Z$3:Z727),$X$3:$Y$992,2,0),"")</f>
        <v/>
      </c>
    </row>
    <row r="728" spans="13:26" ht="12.75">
      <c r="M728" s="82">
        <f>IF(ISNUMBER(SEARCH(ZAKL_DATA!$B$29,N728)),MAX($M$2:M727)+1,0)</f>
        <v>726.0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0.0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0.0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0.0</v>
      </c>
      <c r="Y728" s="83" t="s">
        <v>2598</v>
      </c>
      <c r="Z728" t="str">
        <f>IFERROR(VLOOKUP(ROWS($Z$3:Z728),$X$3:$Y$992,2,0),"")</f>
        <v/>
      </c>
    </row>
    <row r="729" spans="13:26" ht="12.75">
      <c r="M729" s="82">
        <f>IF(ISNUMBER(SEARCH(ZAKL_DATA!$B$29,N729)),MAX($M$2:M728)+1,0)</f>
        <v>727.0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0.0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0.0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0.0</v>
      </c>
      <c r="Y729" s="83" t="s">
        <v>2600</v>
      </c>
      <c r="Z729" t="str">
        <f>IFERROR(VLOOKUP(ROWS($Z$3:Z729),$X$3:$Y$992,2,0),"")</f>
        <v/>
      </c>
    </row>
    <row r="730" spans="13:26" ht="12.75">
      <c r="M730" s="82">
        <f>IF(ISNUMBER(SEARCH(ZAKL_DATA!$B$29,N730)),MAX($M$2:M729)+1,0)</f>
        <v>728.0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0.0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0.0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0.0</v>
      </c>
      <c r="Y730" s="83" t="s">
        <v>2602</v>
      </c>
      <c r="Z730" t="str">
        <f>IFERROR(VLOOKUP(ROWS($Z$3:Z730),$X$3:$Y$992,2,0),"")</f>
        <v/>
      </c>
    </row>
    <row r="731" spans="13:26" ht="12.75">
      <c r="M731" s="82">
        <f>IF(ISNUMBER(SEARCH(ZAKL_DATA!$B$29,N731)),MAX($M$2:M730)+1,0)</f>
        <v>729.0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0.0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0.0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0.0</v>
      </c>
      <c r="Y731" s="83" t="s">
        <v>2604</v>
      </c>
      <c r="Z731" t="str">
        <f>IFERROR(VLOOKUP(ROWS($Z$3:Z731),$X$3:$Y$992,2,0),"")</f>
        <v/>
      </c>
    </row>
    <row r="732" spans="13:26" ht="12.75">
      <c r="M732" s="82">
        <f>IF(ISNUMBER(SEARCH(ZAKL_DATA!$B$29,N732)),MAX($M$2:M731)+1,0)</f>
        <v>730.0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0.0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0.0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0.0</v>
      </c>
      <c r="Y732" s="83" t="s">
        <v>2606</v>
      </c>
      <c r="Z732" t="str">
        <f>IFERROR(VLOOKUP(ROWS($Z$3:Z732),$X$3:$Y$992,2,0),"")</f>
        <v/>
      </c>
    </row>
    <row r="733" spans="13:26" ht="12.75">
      <c r="M733" s="82">
        <f>IF(ISNUMBER(SEARCH(ZAKL_DATA!$B$29,N733)),MAX($M$2:M732)+1,0)</f>
        <v>731.0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0.0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0.0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0.0</v>
      </c>
      <c r="Y733" s="83" t="s">
        <v>2608</v>
      </c>
      <c r="Z733" t="str">
        <f>IFERROR(VLOOKUP(ROWS($Z$3:Z733),$X$3:$Y$992,2,0),"")</f>
        <v/>
      </c>
    </row>
    <row r="734" spans="13:26" ht="12.75">
      <c r="M734" s="82">
        <f>IF(ISNUMBER(SEARCH(ZAKL_DATA!$B$29,N734)),MAX($M$2:M733)+1,0)</f>
        <v>732.0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0.0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0.0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0.0</v>
      </c>
      <c r="Y734" s="83" t="s">
        <v>2610</v>
      </c>
      <c r="Z734" t="str">
        <f>IFERROR(VLOOKUP(ROWS($Z$3:Z734),$X$3:$Y$992,2,0),"")</f>
        <v/>
      </c>
    </row>
    <row r="735" spans="13:26" ht="12.75">
      <c r="M735" s="82">
        <f>IF(ISNUMBER(SEARCH(ZAKL_DATA!$B$29,N735)),MAX($M$2:M734)+1,0)</f>
        <v>733.0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0.0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0.0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0.0</v>
      </c>
      <c r="Y735" s="83" t="s">
        <v>2612</v>
      </c>
      <c r="Z735" t="str">
        <f>IFERROR(VLOOKUP(ROWS($Z$3:Z735),$X$3:$Y$992,2,0),"")</f>
        <v/>
      </c>
    </row>
    <row r="736" spans="13:26" ht="12.75">
      <c r="M736" s="82">
        <f>IF(ISNUMBER(SEARCH(ZAKL_DATA!$B$29,N736)),MAX($M$2:M735)+1,0)</f>
        <v>734.0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0.0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0.0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0.0</v>
      </c>
      <c r="Y736" s="83" t="s">
        <v>2614</v>
      </c>
      <c r="Z736" t="str">
        <f>IFERROR(VLOOKUP(ROWS($Z$3:Z736),$X$3:$Y$992,2,0),"")</f>
        <v/>
      </c>
    </row>
    <row r="737" spans="13:26" ht="12.75">
      <c r="M737" s="82">
        <f>IF(ISNUMBER(SEARCH(ZAKL_DATA!$B$29,N737)),MAX($M$2:M736)+1,0)</f>
        <v>735.0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0.0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0.0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0.0</v>
      </c>
      <c r="Y737" s="83" t="s">
        <v>2616</v>
      </c>
      <c r="Z737" t="str">
        <f>IFERROR(VLOOKUP(ROWS($Z$3:Z737),$X$3:$Y$992,2,0),"")</f>
        <v/>
      </c>
    </row>
    <row r="738" spans="13:26" ht="12.75">
      <c r="M738" s="82">
        <f>IF(ISNUMBER(SEARCH(ZAKL_DATA!$B$29,N738)),MAX($M$2:M737)+1,0)</f>
        <v>736.0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0.0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0.0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0.0</v>
      </c>
      <c r="Y738" s="83" t="s">
        <v>2618</v>
      </c>
      <c r="Z738" t="str">
        <f>IFERROR(VLOOKUP(ROWS($Z$3:Z738),$X$3:$Y$992,2,0),"")</f>
        <v/>
      </c>
    </row>
    <row r="739" spans="13:26" ht="12.75">
      <c r="M739" s="82">
        <f>IF(ISNUMBER(SEARCH(ZAKL_DATA!$B$29,N739)),MAX($M$2:M738)+1,0)</f>
        <v>737.0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0.0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0.0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0.0</v>
      </c>
      <c r="Y739" s="83" t="s">
        <v>2620</v>
      </c>
      <c r="Z739" t="str">
        <f>IFERROR(VLOOKUP(ROWS($Z$3:Z739),$X$3:$Y$992,2,0),"")</f>
        <v/>
      </c>
    </row>
    <row r="740" spans="13:26" ht="12.75">
      <c r="M740" s="82">
        <f>IF(ISNUMBER(SEARCH(ZAKL_DATA!$B$29,N740)),MAX($M$2:M739)+1,0)</f>
        <v>738.0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0.0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0.0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0.0</v>
      </c>
      <c r="Y740" s="83" t="s">
        <v>2622</v>
      </c>
      <c r="Z740" t="str">
        <f>IFERROR(VLOOKUP(ROWS($Z$3:Z740),$X$3:$Y$992,2,0),"")</f>
        <v/>
      </c>
    </row>
    <row r="741" spans="13:26" ht="12.75">
      <c r="M741" s="82">
        <f>IF(ISNUMBER(SEARCH(ZAKL_DATA!$B$29,N741)),MAX($M$2:M740)+1,0)</f>
        <v>739.0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0.0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0.0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0.0</v>
      </c>
      <c r="Y741" s="83" t="s">
        <v>2624</v>
      </c>
      <c r="Z741" t="str">
        <f>IFERROR(VLOOKUP(ROWS($Z$3:Z741),$X$3:$Y$992,2,0),"")</f>
        <v/>
      </c>
    </row>
    <row r="742" spans="13:26" ht="12.75">
      <c r="M742" s="82">
        <f>IF(ISNUMBER(SEARCH(ZAKL_DATA!$B$29,N742)),MAX($M$2:M741)+1,0)</f>
        <v>740.0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0.0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0.0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0.0</v>
      </c>
      <c r="Y742" s="83" t="s">
        <v>2626</v>
      </c>
      <c r="Z742" t="str">
        <f>IFERROR(VLOOKUP(ROWS($Z$3:Z742),$X$3:$Y$992,2,0),"")</f>
        <v/>
      </c>
    </row>
    <row r="743" spans="13:26" ht="12.75">
      <c r="M743" s="82">
        <f>IF(ISNUMBER(SEARCH(ZAKL_DATA!$B$29,N743)),MAX($M$2:M742)+1,0)</f>
        <v>741.0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0.0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0.0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0.0</v>
      </c>
      <c r="Y743" s="83" t="s">
        <v>2628</v>
      </c>
      <c r="Z743" t="str">
        <f>IFERROR(VLOOKUP(ROWS($Z$3:Z743),$X$3:$Y$992,2,0),"")</f>
        <v/>
      </c>
    </row>
    <row r="744" spans="13:26" ht="12.75">
      <c r="M744" s="82">
        <f>IF(ISNUMBER(SEARCH(ZAKL_DATA!$B$29,N744)),MAX($M$2:M743)+1,0)</f>
        <v>742.0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0.0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0.0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0.0</v>
      </c>
      <c r="Y744" s="83" t="s">
        <v>2630</v>
      </c>
      <c r="Z744" t="str">
        <f>IFERROR(VLOOKUP(ROWS($Z$3:Z744),$X$3:$Y$992,2,0),"")</f>
        <v/>
      </c>
    </row>
    <row r="745" spans="13:26" ht="12.75">
      <c r="M745" s="82">
        <f>IF(ISNUMBER(SEARCH(ZAKL_DATA!$B$29,N745)),MAX($M$2:M744)+1,0)</f>
        <v>743.0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0.0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0.0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0.0</v>
      </c>
      <c r="Y745" s="83" t="s">
        <v>2632</v>
      </c>
      <c r="Z745" t="str">
        <f>IFERROR(VLOOKUP(ROWS($Z$3:Z745),$X$3:$Y$992,2,0),"")</f>
        <v/>
      </c>
    </row>
    <row r="746" spans="13:26" ht="12.75">
      <c r="M746" s="82">
        <f>IF(ISNUMBER(SEARCH(ZAKL_DATA!$B$29,N746)),MAX($M$2:M745)+1,0)</f>
        <v>744.0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0.0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0.0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0.0</v>
      </c>
      <c r="Y746" s="83" t="s">
        <v>2634</v>
      </c>
      <c r="Z746" t="str">
        <f>IFERROR(VLOOKUP(ROWS($Z$3:Z746),$X$3:$Y$992,2,0),"")</f>
        <v/>
      </c>
    </row>
    <row r="747" spans="13:26" ht="12.75">
      <c r="M747" s="82">
        <f>IF(ISNUMBER(SEARCH(ZAKL_DATA!$B$29,N747)),MAX($M$2:M746)+1,0)</f>
        <v>745.0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0.0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0.0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0.0</v>
      </c>
      <c r="Y747" s="83" t="s">
        <v>2636</v>
      </c>
      <c r="Z747" t="str">
        <f>IFERROR(VLOOKUP(ROWS($Z$3:Z747),$X$3:$Y$992,2,0),"")</f>
        <v/>
      </c>
    </row>
    <row r="748" spans="13:26" ht="12.75">
      <c r="M748" s="82">
        <f>IF(ISNUMBER(SEARCH(ZAKL_DATA!$B$29,N748)),MAX($M$2:M747)+1,0)</f>
        <v>746.0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0.0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0.0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0.0</v>
      </c>
      <c r="Y748" s="83" t="s">
        <v>2638</v>
      </c>
      <c r="Z748" t="str">
        <f>IFERROR(VLOOKUP(ROWS($Z$3:Z748),$X$3:$Y$992,2,0),"")</f>
        <v/>
      </c>
    </row>
    <row r="749" spans="13:26" ht="12.75">
      <c r="M749" s="82">
        <f>IF(ISNUMBER(SEARCH(ZAKL_DATA!$B$29,N749)),MAX($M$2:M748)+1,0)</f>
        <v>747.0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0.0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0.0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0.0</v>
      </c>
      <c r="Y749" s="83" t="s">
        <v>2640</v>
      </c>
      <c r="Z749" t="str">
        <f>IFERROR(VLOOKUP(ROWS($Z$3:Z749),$X$3:$Y$992,2,0),"")</f>
        <v/>
      </c>
    </row>
    <row r="750" spans="13:26" ht="12.75">
      <c r="M750" s="82">
        <f>IF(ISNUMBER(SEARCH(ZAKL_DATA!$B$29,N750)),MAX($M$2:M749)+1,0)</f>
        <v>748.0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0.0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0.0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0.0</v>
      </c>
      <c r="Y750" s="83" t="s">
        <v>2642</v>
      </c>
      <c r="Z750" t="str">
        <f>IFERROR(VLOOKUP(ROWS($Z$3:Z750),$X$3:$Y$992,2,0),"")</f>
        <v/>
      </c>
    </row>
    <row r="751" spans="13:26" ht="12.75">
      <c r="M751" s="82">
        <f>IF(ISNUMBER(SEARCH(ZAKL_DATA!$B$29,N751)),MAX($M$2:M750)+1,0)</f>
        <v>749.0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0.0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0.0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0.0</v>
      </c>
      <c r="Y751" s="83" t="s">
        <v>2644</v>
      </c>
      <c r="Z751" t="str">
        <f>IFERROR(VLOOKUP(ROWS($Z$3:Z751),$X$3:$Y$992,2,0),"")</f>
        <v/>
      </c>
    </row>
    <row r="752" spans="13:26" ht="12.75">
      <c r="M752" s="82">
        <f>IF(ISNUMBER(SEARCH(ZAKL_DATA!$B$29,N752)),MAX($M$2:M751)+1,0)</f>
        <v>750.0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0.0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0.0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0.0</v>
      </c>
      <c r="Y752" s="83" t="s">
        <v>2646</v>
      </c>
      <c r="Z752" t="str">
        <f>IFERROR(VLOOKUP(ROWS($Z$3:Z752),$X$3:$Y$992,2,0),"")</f>
        <v/>
      </c>
    </row>
    <row r="753" spans="13:26" ht="12.75">
      <c r="M753" s="82">
        <f>IF(ISNUMBER(SEARCH(ZAKL_DATA!$B$29,N753)),MAX($M$2:M752)+1,0)</f>
        <v>751.0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0.0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0.0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0.0</v>
      </c>
      <c r="Y753" s="83" t="s">
        <v>2648</v>
      </c>
      <c r="Z753" t="str">
        <f>IFERROR(VLOOKUP(ROWS($Z$3:Z753),$X$3:$Y$992,2,0),"")</f>
        <v/>
      </c>
    </row>
    <row r="754" spans="13:26" ht="12.75">
      <c r="M754" s="82">
        <f>IF(ISNUMBER(SEARCH(ZAKL_DATA!$B$29,N754)),MAX($M$2:M753)+1,0)</f>
        <v>752.0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0.0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0.0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0.0</v>
      </c>
      <c r="Y754" s="83" t="s">
        <v>2650</v>
      </c>
      <c r="Z754" t="str">
        <f>IFERROR(VLOOKUP(ROWS($Z$3:Z754),$X$3:$Y$992,2,0),"")</f>
        <v/>
      </c>
    </row>
    <row r="755" spans="13:26" ht="12.75">
      <c r="M755" s="82">
        <f>IF(ISNUMBER(SEARCH(ZAKL_DATA!$B$29,N755)),MAX($M$2:M754)+1,0)</f>
        <v>753.0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0.0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0.0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0.0</v>
      </c>
      <c r="Y755" s="83" t="s">
        <v>2652</v>
      </c>
      <c r="Z755" t="str">
        <f>IFERROR(VLOOKUP(ROWS($Z$3:Z755),$X$3:$Y$992,2,0),"")</f>
        <v/>
      </c>
    </row>
    <row r="756" spans="13:26" ht="12.75">
      <c r="M756" s="82">
        <f>IF(ISNUMBER(SEARCH(ZAKL_DATA!$B$29,N756)),MAX($M$2:M755)+1,0)</f>
        <v>754.0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0.0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0.0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0.0</v>
      </c>
      <c r="Y756" s="83" t="s">
        <v>2654</v>
      </c>
      <c r="Z756" t="str">
        <f>IFERROR(VLOOKUP(ROWS($Z$3:Z756),$X$3:$Y$992,2,0),"")</f>
        <v/>
      </c>
    </row>
    <row r="757" spans="13:26" ht="12.75">
      <c r="M757" s="82">
        <f>IF(ISNUMBER(SEARCH(ZAKL_DATA!$B$29,N757)),MAX($M$2:M756)+1,0)</f>
        <v>755.0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0.0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0.0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0.0</v>
      </c>
      <c r="Y757" s="83" t="s">
        <v>2656</v>
      </c>
      <c r="Z757" t="str">
        <f>IFERROR(VLOOKUP(ROWS($Z$3:Z757),$X$3:$Y$992,2,0),"")</f>
        <v/>
      </c>
    </row>
    <row r="758" spans="13:26" ht="12.75">
      <c r="M758" s="82">
        <f>IF(ISNUMBER(SEARCH(ZAKL_DATA!$B$29,N758)),MAX($M$2:M757)+1,0)</f>
        <v>756.0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0.0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0.0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0.0</v>
      </c>
      <c r="Y758" s="83" t="s">
        <v>2658</v>
      </c>
      <c r="Z758" t="str">
        <f>IFERROR(VLOOKUP(ROWS($Z$3:Z758),$X$3:$Y$992,2,0),"")</f>
        <v/>
      </c>
    </row>
    <row r="759" spans="13:26" ht="12.75">
      <c r="M759" s="82">
        <f>IF(ISNUMBER(SEARCH(ZAKL_DATA!$B$29,N759)),MAX($M$2:M758)+1,0)</f>
        <v>757.0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0.0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0.0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0.0</v>
      </c>
      <c r="Y759" s="83" t="s">
        <v>2660</v>
      </c>
      <c r="Z759" t="str">
        <f>IFERROR(VLOOKUP(ROWS($Z$3:Z759),$X$3:$Y$992,2,0),"")</f>
        <v/>
      </c>
    </row>
    <row r="760" spans="13:26" ht="12.75">
      <c r="M760" s="82">
        <f>IF(ISNUMBER(SEARCH(ZAKL_DATA!$B$29,N760)),MAX($M$2:M759)+1,0)</f>
        <v>758.0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0.0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0.0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0.0</v>
      </c>
      <c r="Y760" s="83" t="s">
        <v>2662</v>
      </c>
      <c r="Z760" t="str">
        <f>IFERROR(VLOOKUP(ROWS($Z$3:Z760),$X$3:$Y$992,2,0),"")</f>
        <v/>
      </c>
    </row>
    <row r="761" spans="13:26" ht="12.75">
      <c r="M761" s="82">
        <f>IF(ISNUMBER(SEARCH(ZAKL_DATA!$B$29,N761)),MAX($M$2:M760)+1,0)</f>
        <v>759.0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0.0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0.0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0.0</v>
      </c>
      <c r="Y761" s="83" t="s">
        <v>2664</v>
      </c>
      <c r="Z761" t="str">
        <f>IFERROR(VLOOKUP(ROWS($Z$3:Z761),$X$3:$Y$992,2,0),"")</f>
        <v/>
      </c>
    </row>
    <row r="762" spans="13:26" ht="12.75">
      <c r="M762" s="82">
        <f>IF(ISNUMBER(SEARCH(ZAKL_DATA!$B$29,N762)),MAX($M$2:M761)+1,0)</f>
        <v>760.0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0.0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0.0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0.0</v>
      </c>
      <c r="Y762" s="83" t="s">
        <v>2666</v>
      </c>
      <c r="Z762" t="str">
        <f>IFERROR(VLOOKUP(ROWS($Z$3:Z762),$X$3:$Y$992,2,0),"")</f>
        <v/>
      </c>
    </row>
    <row r="763" spans="13:26" ht="12.75">
      <c r="M763" s="82">
        <f>IF(ISNUMBER(SEARCH(ZAKL_DATA!$B$29,N763)),MAX($M$2:M762)+1,0)</f>
        <v>761.0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0.0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0.0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0.0</v>
      </c>
      <c r="Y763" s="83" t="s">
        <v>2668</v>
      </c>
      <c r="Z763" t="str">
        <f>IFERROR(VLOOKUP(ROWS($Z$3:Z763),$X$3:$Y$992,2,0),"")</f>
        <v/>
      </c>
    </row>
    <row r="764" spans="13:26" ht="12.75">
      <c r="M764" s="82">
        <f>IF(ISNUMBER(SEARCH(ZAKL_DATA!$B$29,N764)),MAX($M$2:M763)+1,0)</f>
        <v>762.0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0.0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0.0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0.0</v>
      </c>
      <c r="Y764" s="83" t="s">
        <v>2670</v>
      </c>
      <c r="Z764" t="str">
        <f>IFERROR(VLOOKUP(ROWS($Z$3:Z764),$X$3:$Y$992,2,0),"")</f>
        <v/>
      </c>
    </row>
    <row r="765" spans="13:26" ht="12.75">
      <c r="M765" s="82">
        <f>IF(ISNUMBER(SEARCH(ZAKL_DATA!$B$29,N765)),MAX($M$2:M764)+1,0)</f>
        <v>763.0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0.0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0.0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0.0</v>
      </c>
      <c r="Y765" s="83" t="s">
        <v>2672</v>
      </c>
      <c r="Z765" t="str">
        <f>IFERROR(VLOOKUP(ROWS($Z$3:Z765),$X$3:$Y$992,2,0),"")</f>
        <v/>
      </c>
    </row>
    <row r="766" spans="13:26" ht="12.75">
      <c r="M766" s="82">
        <f>IF(ISNUMBER(SEARCH(ZAKL_DATA!$B$29,N766)),MAX($M$2:M765)+1,0)</f>
        <v>764.0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0.0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0.0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0.0</v>
      </c>
      <c r="Y766" s="83" t="s">
        <v>2674</v>
      </c>
      <c r="Z766" t="str">
        <f>IFERROR(VLOOKUP(ROWS($Z$3:Z766),$X$3:$Y$992,2,0),"")</f>
        <v/>
      </c>
    </row>
    <row r="767" spans="13:26" ht="12.75">
      <c r="M767" s="82">
        <f>IF(ISNUMBER(SEARCH(ZAKL_DATA!$B$29,N767)),MAX($M$2:M766)+1,0)</f>
        <v>765.0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0.0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0.0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0.0</v>
      </c>
      <c r="Y767" s="83" t="s">
        <v>2676</v>
      </c>
      <c r="Z767" t="str">
        <f>IFERROR(VLOOKUP(ROWS($Z$3:Z767),$X$3:$Y$992,2,0),"")</f>
        <v/>
      </c>
    </row>
    <row r="768" spans="13:26" ht="12.75">
      <c r="M768" s="82">
        <f>IF(ISNUMBER(SEARCH(ZAKL_DATA!$B$29,N768)),MAX($M$2:M767)+1,0)</f>
        <v>766.0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0.0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0.0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0.0</v>
      </c>
      <c r="Y768" s="83" t="s">
        <v>2678</v>
      </c>
      <c r="Z768" t="str">
        <f>IFERROR(VLOOKUP(ROWS($Z$3:Z768),$X$3:$Y$992,2,0),"")</f>
        <v/>
      </c>
    </row>
    <row r="769" spans="13:26" ht="12.75">
      <c r="M769" s="82">
        <f>IF(ISNUMBER(SEARCH(ZAKL_DATA!$B$29,N769)),MAX($M$2:M768)+1,0)</f>
        <v>767.0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0.0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0.0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0.0</v>
      </c>
      <c r="Y769" s="83" t="s">
        <v>2680</v>
      </c>
      <c r="Z769" t="str">
        <f>IFERROR(VLOOKUP(ROWS($Z$3:Z769),$X$3:$Y$992,2,0),"")</f>
        <v/>
      </c>
    </row>
    <row r="770" spans="13:26" ht="12.75">
      <c r="M770" s="82">
        <f>IF(ISNUMBER(SEARCH(ZAKL_DATA!$B$29,N770)),MAX($M$2:M769)+1,0)</f>
        <v>768.0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0.0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0.0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0.0</v>
      </c>
      <c r="Y770" s="83" t="s">
        <v>2682</v>
      </c>
      <c r="Z770" t="str">
        <f>IFERROR(VLOOKUP(ROWS($Z$3:Z770),$X$3:$Y$992,2,0),"")</f>
        <v/>
      </c>
    </row>
    <row r="771" spans="13:26" ht="12.75">
      <c r="M771" s="82">
        <f>IF(ISNUMBER(SEARCH(ZAKL_DATA!$B$29,N771)),MAX($M$2:M770)+1,0)</f>
        <v>769.0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0.0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0.0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0.0</v>
      </c>
      <c r="Y771" s="83" t="s">
        <v>2684</v>
      </c>
      <c r="Z771" t="str">
        <f>IFERROR(VLOOKUP(ROWS($Z$3:Z771),$X$3:$Y$992,2,0),"")</f>
        <v/>
      </c>
    </row>
    <row r="772" spans="13:26" ht="12.75">
      <c r="M772" s="82">
        <f>IF(ISNUMBER(SEARCH(ZAKL_DATA!$B$29,N772)),MAX($M$2:M771)+1,0)</f>
        <v>770.0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0.0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0.0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0.0</v>
      </c>
      <c r="Y772" s="83" t="s">
        <v>2686</v>
      </c>
      <c r="Z772" t="str">
        <f>IFERROR(VLOOKUP(ROWS($Z$3:Z772),$X$3:$Y$992,2,0),"")</f>
        <v/>
      </c>
    </row>
    <row r="773" spans="13:26" ht="12.75">
      <c r="M773" s="82">
        <f>IF(ISNUMBER(SEARCH(ZAKL_DATA!$B$29,N773)),MAX($M$2:M772)+1,0)</f>
        <v>771.0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0.0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0.0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0.0</v>
      </c>
      <c r="Y773" s="83" t="s">
        <v>2688</v>
      </c>
      <c r="Z773" t="str">
        <f>IFERROR(VLOOKUP(ROWS($Z$3:Z773),$X$3:$Y$992,2,0),"")</f>
        <v/>
      </c>
    </row>
    <row r="774" spans="13:26" ht="12.75">
      <c r="M774" s="82">
        <f>IF(ISNUMBER(SEARCH(ZAKL_DATA!$B$29,N774)),MAX($M$2:M773)+1,0)</f>
        <v>772.0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0.0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0.0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0.0</v>
      </c>
      <c r="Y774" s="83" t="s">
        <v>2690</v>
      </c>
      <c r="Z774" t="str">
        <f>IFERROR(VLOOKUP(ROWS($Z$3:Z774),$X$3:$Y$992,2,0),"")</f>
        <v/>
      </c>
    </row>
    <row r="775" spans="13:26" ht="12.75">
      <c r="M775" s="82">
        <f>IF(ISNUMBER(SEARCH(ZAKL_DATA!$B$29,N775)),MAX($M$2:M774)+1,0)</f>
        <v>773.0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0.0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0.0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0.0</v>
      </c>
      <c r="Y775" s="83" t="s">
        <v>2692</v>
      </c>
      <c r="Z775" t="str">
        <f>IFERROR(VLOOKUP(ROWS($Z$3:Z775),$X$3:$Y$992,2,0),"")</f>
        <v/>
      </c>
    </row>
    <row r="776" spans="13:26" ht="12.75">
      <c r="M776" s="82">
        <f>IF(ISNUMBER(SEARCH(ZAKL_DATA!$B$29,N776)),MAX($M$2:M775)+1,0)</f>
        <v>774.0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0.0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0.0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0.0</v>
      </c>
      <c r="Y776" s="83" t="s">
        <v>2694</v>
      </c>
      <c r="Z776" t="str">
        <f>IFERROR(VLOOKUP(ROWS($Z$3:Z776),$X$3:$Y$992,2,0),"")</f>
        <v/>
      </c>
    </row>
    <row r="777" spans="13:26" ht="12.75">
      <c r="M777" s="82">
        <f>IF(ISNUMBER(SEARCH(ZAKL_DATA!$B$29,N777)),MAX($M$2:M776)+1,0)</f>
        <v>775.0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0.0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0.0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0.0</v>
      </c>
      <c r="Y777" s="83" t="s">
        <v>2696</v>
      </c>
      <c r="Z777" t="str">
        <f>IFERROR(VLOOKUP(ROWS($Z$3:Z777),$X$3:$Y$992,2,0),"")</f>
        <v/>
      </c>
    </row>
    <row r="778" spans="13:26" ht="12.75">
      <c r="M778" s="82">
        <f>IF(ISNUMBER(SEARCH(ZAKL_DATA!$B$29,N778)),MAX($M$2:M777)+1,0)</f>
        <v>776.0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0.0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0.0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0.0</v>
      </c>
      <c r="Y778" s="83" t="s">
        <v>2698</v>
      </c>
      <c r="Z778" t="str">
        <f>IFERROR(VLOOKUP(ROWS($Z$3:Z778),$X$3:$Y$992,2,0),"")</f>
        <v/>
      </c>
    </row>
    <row r="779" spans="13:26" ht="12.75">
      <c r="M779" s="82">
        <f>IF(ISNUMBER(SEARCH(ZAKL_DATA!$B$29,N779)),MAX($M$2:M778)+1,0)</f>
        <v>777.0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0.0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0.0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0.0</v>
      </c>
      <c r="Y779" s="83" t="s">
        <v>2700</v>
      </c>
      <c r="Z779" t="str">
        <f>IFERROR(VLOOKUP(ROWS($Z$3:Z779),$X$3:$Y$992,2,0),"")</f>
        <v/>
      </c>
    </row>
    <row r="780" spans="13:26" ht="12.75">
      <c r="M780" s="82">
        <f>IF(ISNUMBER(SEARCH(ZAKL_DATA!$B$29,N780)),MAX($M$2:M779)+1,0)</f>
        <v>778.0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0.0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0.0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0.0</v>
      </c>
      <c r="Y780" s="83" t="s">
        <v>2702</v>
      </c>
      <c r="Z780" t="str">
        <f>IFERROR(VLOOKUP(ROWS($Z$3:Z780),$X$3:$Y$992,2,0),"")</f>
        <v/>
      </c>
    </row>
    <row r="781" spans="13:26" ht="12.75">
      <c r="M781" s="82">
        <f>IF(ISNUMBER(SEARCH(ZAKL_DATA!$B$29,N781)),MAX($M$2:M780)+1,0)</f>
        <v>779.0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0.0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0.0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0.0</v>
      </c>
      <c r="Y781" s="83" t="s">
        <v>2704</v>
      </c>
      <c r="Z781" t="str">
        <f>IFERROR(VLOOKUP(ROWS($Z$3:Z781),$X$3:$Y$992,2,0),"")</f>
        <v/>
      </c>
    </row>
    <row r="782" spans="13:26" ht="12.75">
      <c r="M782" s="82">
        <f>IF(ISNUMBER(SEARCH(ZAKL_DATA!$B$29,N782)),MAX($M$2:M781)+1,0)</f>
        <v>780.0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0.0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0.0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0.0</v>
      </c>
      <c r="Y782" s="83" t="s">
        <v>2706</v>
      </c>
      <c r="Z782" t="str">
        <f>IFERROR(VLOOKUP(ROWS($Z$3:Z782),$X$3:$Y$992,2,0),"")</f>
        <v/>
      </c>
    </row>
    <row r="783" spans="13:26" ht="12.75">
      <c r="M783" s="82">
        <f>IF(ISNUMBER(SEARCH(ZAKL_DATA!$B$29,N783)),MAX($M$2:M782)+1,0)</f>
        <v>781.0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0.0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0.0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0.0</v>
      </c>
      <c r="Y783" s="83" t="s">
        <v>2708</v>
      </c>
      <c r="Z783" t="str">
        <f>IFERROR(VLOOKUP(ROWS($Z$3:Z783),$X$3:$Y$992,2,0),"")</f>
        <v/>
      </c>
    </row>
    <row r="784" spans="13:26" ht="12.75">
      <c r="M784" s="82">
        <f>IF(ISNUMBER(SEARCH(ZAKL_DATA!$B$29,N784)),MAX($M$2:M783)+1,0)</f>
        <v>782.0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0.0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0.0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0.0</v>
      </c>
      <c r="Y784" s="83" t="s">
        <v>2710</v>
      </c>
      <c r="Z784" t="str">
        <f>IFERROR(VLOOKUP(ROWS($Z$3:Z784),$X$3:$Y$992,2,0),"")</f>
        <v/>
      </c>
    </row>
    <row r="785" spans="13:26" ht="12.75">
      <c r="M785" s="82">
        <f>IF(ISNUMBER(SEARCH(ZAKL_DATA!$B$29,N785)),MAX($M$2:M784)+1,0)</f>
        <v>783.0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0.0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0.0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0.0</v>
      </c>
      <c r="Y785" s="83" t="s">
        <v>2712</v>
      </c>
      <c r="Z785" t="str">
        <f>IFERROR(VLOOKUP(ROWS($Z$3:Z785),$X$3:$Y$992,2,0),"")</f>
        <v/>
      </c>
    </row>
    <row r="786" spans="13:26" ht="12.75">
      <c r="M786" s="82">
        <f>IF(ISNUMBER(SEARCH(ZAKL_DATA!$B$29,N786)),MAX($M$2:M785)+1,0)</f>
        <v>784.0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0.0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0.0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0.0</v>
      </c>
      <c r="Y786" s="83" t="s">
        <v>2714</v>
      </c>
      <c r="Z786" t="str">
        <f>IFERROR(VLOOKUP(ROWS($Z$3:Z786),$X$3:$Y$992,2,0),"")</f>
        <v/>
      </c>
    </row>
    <row r="787" spans="13:26" ht="12.75">
      <c r="M787" s="82">
        <f>IF(ISNUMBER(SEARCH(ZAKL_DATA!$B$29,N787)),MAX($M$2:M786)+1,0)</f>
        <v>785.0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0.0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0.0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0.0</v>
      </c>
      <c r="Y787" s="83" t="s">
        <v>2716</v>
      </c>
      <c r="Z787" t="str">
        <f>IFERROR(VLOOKUP(ROWS($Z$3:Z787),$X$3:$Y$992,2,0),"")</f>
        <v/>
      </c>
    </row>
    <row r="788" spans="13:26" ht="12.75">
      <c r="M788" s="82">
        <f>IF(ISNUMBER(SEARCH(ZAKL_DATA!$B$29,N788)),MAX($M$2:M787)+1,0)</f>
        <v>786.0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0.0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0.0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0.0</v>
      </c>
      <c r="Y788" s="83" t="s">
        <v>2718</v>
      </c>
      <c r="Z788" t="str">
        <f>IFERROR(VLOOKUP(ROWS($Z$3:Z788),$X$3:$Y$992,2,0),"")</f>
        <v/>
      </c>
    </row>
    <row r="789" spans="13:26" ht="12.75">
      <c r="M789" s="82">
        <f>IF(ISNUMBER(SEARCH(ZAKL_DATA!$B$29,N789)),MAX($M$2:M788)+1,0)</f>
        <v>787.0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0.0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0.0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0.0</v>
      </c>
      <c r="Y789" s="83" t="s">
        <v>2720</v>
      </c>
      <c r="Z789" t="str">
        <f>IFERROR(VLOOKUP(ROWS($Z$3:Z789),$X$3:$Y$992,2,0),"")</f>
        <v/>
      </c>
    </row>
    <row r="790" spans="13:26" ht="12.75">
      <c r="M790" s="82">
        <f>IF(ISNUMBER(SEARCH(ZAKL_DATA!$B$29,N790)),MAX($M$2:M789)+1,0)</f>
        <v>788.0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0.0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0.0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0.0</v>
      </c>
      <c r="Y790" s="83" t="s">
        <v>2722</v>
      </c>
      <c r="Z790" t="str">
        <f>IFERROR(VLOOKUP(ROWS($Z$3:Z790),$X$3:$Y$992,2,0),"")</f>
        <v/>
      </c>
    </row>
    <row r="791" spans="13:26" ht="12.75">
      <c r="M791" s="82">
        <f>IF(ISNUMBER(SEARCH(ZAKL_DATA!$B$29,N791)),MAX($M$2:M790)+1,0)</f>
        <v>789.0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0.0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0.0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0.0</v>
      </c>
      <c r="Y791" s="83" t="s">
        <v>2724</v>
      </c>
      <c r="Z791" t="str">
        <f>IFERROR(VLOOKUP(ROWS($Z$3:Z791),$X$3:$Y$992,2,0),"")</f>
        <v/>
      </c>
    </row>
    <row r="792" spans="13:26" ht="12.75">
      <c r="M792" s="82">
        <f>IF(ISNUMBER(SEARCH(ZAKL_DATA!$B$29,N792)),MAX($M$2:M791)+1,0)</f>
        <v>790.0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0.0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0.0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0.0</v>
      </c>
      <c r="Y792" s="83" t="s">
        <v>2726</v>
      </c>
      <c r="Z792" t="str">
        <f>IFERROR(VLOOKUP(ROWS($Z$3:Z792),$X$3:$Y$992,2,0),"")</f>
        <v/>
      </c>
    </row>
    <row r="793" spans="13:26" ht="12.75">
      <c r="M793" s="82">
        <f>IF(ISNUMBER(SEARCH(ZAKL_DATA!$B$29,N793)),MAX($M$2:M792)+1,0)</f>
        <v>791.0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0.0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0.0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0.0</v>
      </c>
      <c r="Y793" s="83" t="s">
        <v>2728</v>
      </c>
      <c r="Z793" t="str">
        <f>IFERROR(VLOOKUP(ROWS($Z$3:Z793),$X$3:$Y$992,2,0),"")</f>
        <v/>
      </c>
    </row>
    <row r="794" spans="13:26" ht="12.75">
      <c r="M794" s="82">
        <f>IF(ISNUMBER(SEARCH(ZAKL_DATA!$B$29,N794)),MAX($M$2:M793)+1,0)</f>
        <v>792.0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0.0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0.0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0.0</v>
      </c>
      <c r="Y794" s="83" t="s">
        <v>2730</v>
      </c>
      <c r="Z794" t="str">
        <f>IFERROR(VLOOKUP(ROWS($Z$3:Z794),$X$3:$Y$992,2,0),"")</f>
        <v/>
      </c>
    </row>
    <row r="795" spans="13:26" ht="12.75">
      <c r="M795" s="82">
        <f>IF(ISNUMBER(SEARCH(ZAKL_DATA!$B$29,N795)),MAX($M$2:M794)+1,0)</f>
        <v>793.0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0.0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0.0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0.0</v>
      </c>
      <c r="Y795" s="83" t="s">
        <v>2732</v>
      </c>
      <c r="Z795" t="str">
        <f>IFERROR(VLOOKUP(ROWS($Z$3:Z795),$X$3:$Y$992,2,0),"")</f>
        <v/>
      </c>
    </row>
    <row r="796" spans="13:26" ht="12.75">
      <c r="M796" s="82">
        <f>IF(ISNUMBER(SEARCH(ZAKL_DATA!$B$29,N796)),MAX($M$2:M795)+1,0)</f>
        <v>794.0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0.0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0.0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0.0</v>
      </c>
      <c r="Y796" s="83" t="s">
        <v>2734</v>
      </c>
      <c r="Z796" t="str">
        <f>IFERROR(VLOOKUP(ROWS($Z$3:Z796),$X$3:$Y$992,2,0),"")</f>
        <v/>
      </c>
    </row>
    <row r="797" spans="13:26" ht="12.75">
      <c r="M797" s="82">
        <f>IF(ISNUMBER(SEARCH(ZAKL_DATA!$B$29,N797)),MAX($M$2:M796)+1,0)</f>
        <v>795.0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0.0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0.0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0.0</v>
      </c>
      <c r="Y797" s="83" t="s">
        <v>2736</v>
      </c>
      <c r="Z797" t="str">
        <f>IFERROR(VLOOKUP(ROWS($Z$3:Z797),$X$3:$Y$992,2,0),"")</f>
        <v/>
      </c>
    </row>
    <row r="798" spans="13:26" ht="12.75">
      <c r="M798" s="82">
        <f>IF(ISNUMBER(SEARCH(ZAKL_DATA!$B$29,N798)),MAX($M$2:M797)+1,0)</f>
        <v>796.0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0.0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0.0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0.0</v>
      </c>
      <c r="Y798" s="83" t="s">
        <v>2738</v>
      </c>
      <c r="Z798" t="str">
        <f>IFERROR(VLOOKUP(ROWS($Z$3:Z798),$X$3:$Y$992,2,0),"")</f>
        <v/>
      </c>
    </row>
    <row r="799" spans="13:26" ht="12.75">
      <c r="M799" s="82">
        <f>IF(ISNUMBER(SEARCH(ZAKL_DATA!$B$29,N799)),MAX($M$2:M798)+1,0)</f>
        <v>797.0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0.0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0.0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0.0</v>
      </c>
      <c r="Y799" s="83" t="s">
        <v>2740</v>
      </c>
      <c r="Z799" t="str">
        <f>IFERROR(VLOOKUP(ROWS($Z$3:Z799),$X$3:$Y$992,2,0),"")</f>
        <v/>
      </c>
    </row>
    <row r="800" spans="13:26" ht="12.75">
      <c r="M800" s="82">
        <f>IF(ISNUMBER(SEARCH(ZAKL_DATA!$B$29,N800)),MAX($M$2:M799)+1,0)</f>
        <v>798.0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0.0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0.0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0.0</v>
      </c>
      <c r="Y800" s="83" t="s">
        <v>2742</v>
      </c>
      <c r="Z800" t="str">
        <f>IFERROR(VLOOKUP(ROWS($Z$3:Z800),$X$3:$Y$992,2,0),"")</f>
        <v/>
      </c>
    </row>
    <row r="801" spans="13:26" ht="12.75">
      <c r="M801" s="82">
        <f>IF(ISNUMBER(SEARCH(ZAKL_DATA!$B$29,N801)),MAX($M$2:M800)+1,0)</f>
        <v>799.0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0.0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0.0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0.0</v>
      </c>
      <c r="Y801" s="83" t="s">
        <v>2744</v>
      </c>
      <c r="Z801" t="str">
        <f>IFERROR(VLOOKUP(ROWS($Z$3:Z801),$X$3:$Y$992,2,0),"")</f>
        <v/>
      </c>
    </row>
    <row r="802" spans="13:26" ht="12.75">
      <c r="M802" s="82">
        <f>IF(ISNUMBER(SEARCH(ZAKL_DATA!$B$29,N802)),MAX($M$2:M801)+1,0)</f>
        <v>800.0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0.0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0.0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0.0</v>
      </c>
      <c r="Y802" s="83" t="s">
        <v>2746</v>
      </c>
      <c r="Z802" t="str">
        <f>IFERROR(VLOOKUP(ROWS($Z$3:Z802),$X$3:$Y$992,2,0),"")</f>
        <v/>
      </c>
    </row>
    <row r="803" spans="13:26" ht="12.75">
      <c r="M803" s="82">
        <f>IF(ISNUMBER(SEARCH(ZAKL_DATA!$B$29,N803)),MAX($M$2:M802)+1,0)</f>
        <v>801.0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0.0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0.0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0.0</v>
      </c>
      <c r="Y803" s="83" t="s">
        <v>2748</v>
      </c>
      <c r="Z803" t="str">
        <f>IFERROR(VLOOKUP(ROWS($Z$3:Z803),$X$3:$Y$992,2,0),"")</f>
        <v/>
      </c>
    </row>
    <row r="804" spans="13:26" ht="12.75">
      <c r="M804" s="82">
        <f>IF(ISNUMBER(SEARCH(ZAKL_DATA!$B$29,N804)),MAX($M$2:M803)+1,0)</f>
        <v>802.0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0.0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0.0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0.0</v>
      </c>
      <c r="Y804" s="83" t="s">
        <v>2750</v>
      </c>
      <c r="Z804" t="str">
        <f>IFERROR(VLOOKUP(ROWS($Z$3:Z804),$X$3:$Y$992,2,0),"")</f>
        <v/>
      </c>
    </row>
    <row r="805" spans="13:26" ht="12.75">
      <c r="M805" s="82">
        <f>IF(ISNUMBER(SEARCH(ZAKL_DATA!$B$29,N805)),MAX($M$2:M804)+1,0)</f>
        <v>803.0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0.0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0.0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0.0</v>
      </c>
      <c r="Y805" s="83" t="s">
        <v>2752</v>
      </c>
      <c r="Z805" t="str">
        <f>IFERROR(VLOOKUP(ROWS($Z$3:Z805),$X$3:$Y$992,2,0),"")</f>
        <v/>
      </c>
    </row>
    <row r="806" spans="13:26" ht="12.75">
      <c r="M806" s="82">
        <f>IF(ISNUMBER(SEARCH(ZAKL_DATA!$B$29,N806)),MAX($M$2:M805)+1,0)</f>
        <v>804.0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0.0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0.0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0.0</v>
      </c>
      <c r="Y806" s="83" t="s">
        <v>2754</v>
      </c>
      <c r="Z806" t="str">
        <f>IFERROR(VLOOKUP(ROWS($Z$3:Z806),$X$3:$Y$992,2,0),"")</f>
        <v/>
      </c>
    </row>
    <row r="807" spans="13:26" ht="12.75">
      <c r="M807" s="82">
        <f>IF(ISNUMBER(SEARCH(ZAKL_DATA!$B$29,N807)),MAX($M$2:M806)+1,0)</f>
        <v>805.0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0.0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0.0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0.0</v>
      </c>
      <c r="Y807" s="83" t="s">
        <v>2756</v>
      </c>
      <c r="Z807" t="str">
        <f>IFERROR(VLOOKUP(ROWS($Z$3:Z807),$X$3:$Y$992,2,0),"")</f>
        <v/>
      </c>
    </row>
    <row r="808" spans="13:26" ht="12.75">
      <c r="M808" s="82">
        <f>IF(ISNUMBER(SEARCH(ZAKL_DATA!$B$29,N808)),MAX($M$2:M807)+1,0)</f>
        <v>806.0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0.0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0.0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0.0</v>
      </c>
      <c r="Y808" s="83" t="s">
        <v>2758</v>
      </c>
      <c r="Z808" t="str">
        <f>IFERROR(VLOOKUP(ROWS($Z$3:Z808),$X$3:$Y$992,2,0),"")</f>
        <v/>
      </c>
    </row>
    <row r="809" spans="13:26" ht="12.75">
      <c r="M809" s="82">
        <f>IF(ISNUMBER(SEARCH(ZAKL_DATA!$B$29,N809)),MAX($M$2:M808)+1,0)</f>
        <v>807.0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0.0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0.0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0.0</v>
      </c>
      <c r="Y809" s="83" t="s">
        <v>2760</v>
      </c>
      <c r="Z809" t="str">
        <f>IFERROR(VLOOKUP(ROWS($Z$3:Z809),$X$3:$Y$992,2,0),"")</f>
        <v/>
      </c>
    </row>
    <row r="810" spans="13:26" ht="12.75">
      <c r="M810" s="82">
        <f>IF(ISNUMBER(SEARCH(ZAKL_DATA!$B$29,N810)),MAX($M$2:M809)+1,0)</f>
        <v>808.0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0.0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0.0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0.0</v>
      </c>
      <c r="Y810" s="83" t="s">
        <v>2762</v>
      </c>
      <c r="Z810" t="str">
        <f>IFERROR(VLOOKUP(ROWS($Z$3:Z810),$X$3:$Y$992,2,0),"")</f>
        <v/>
      </c>
    </row>
    <row r="811" spans="13:26" ht="12.75">
      <c r="M811" s="82">
        <f>IF(ISNUMBER(SEARCH(ZAKL_DATA!$B$29,N811)),MAX($M$2:M810)+1,0)</f>
        <v>809.0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0.0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0.0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0.0</v>
      </c>
      <c r="Y811" s="83" t="s">
        <v>2764</v>
      </c>
      <c r="Z811" t="str">
        <f>IFERROR(VLOOKUP(ROWS($Z$3:Z811),$X$3:$Y$992,2,0),"")</f>
        <v/>
      </c>
    </row>
    <row r="812" spans="13:26" ht="12.75">
      <c r="M812" s="82">
        <f>IF(ISNUMBER(SEARCH(ZAKL_DATA!$B$29,N812)),MAX($M$2:M811)+1,0)</f>
        <v>810.0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0.0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0.0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0.0</v>
      </c>
      <c r="Y812" s="83" t="s">
        <v>2766</v>
      </c>
      <c r="Z812" t="str">
        <f>IFERROR(VLOOKUP(ROWS($Z$3:Z812),$X$3:$Y$992,2,0),"")</f>
        <v/>
      </c>
    </row>
    <row r="813" spans="13:26" ht="12.75">
      <c r="M813" s="82">
        <f>IF(ISNUMBER(SEARCH(ZAKL_DATA!$B$29,N813)),MAX($M$2:M812)+1,0)</f>
        <v>811.0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0.0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0.0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0.0</v>
      </c>
      <c r="Y813" s="83" t="s">
        <v>2768</v>
      </c>
      <c r="Z813" t="str">
        <f>IFERROR(VLOOKUP(ROWS($Z$3:Z813),$X$3:$Y$992,2,0),"")</f>
        <v/>
      </c>
    </row>
    <row r="814" spans="13:26" ht="12.75">
      <c r="M814" s="82">
        <f>IF(ISNUMBER(SEARCH(ZAKL_DATA!$B$29,N814)),MAX($M$2:M813)+1,0)</f>
        <v>812.0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0.0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0.0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0.0</v>
      </c>
      <c r="Y814" s="83" t="s">
        <v>2770</v>
      </c>
      <c r="Z814" t="str">
        <f>IFERROR(VLOOKUP(ROWS($Z$3:Z814),$X$3:$Y$992,2,0),"")</f>
        <v/>
      </c>
    </row>
    <row r="815" spans="13:26" ht="12.75">
      <c r="M815" s="82">
        <f>IF(ISNUMBER(SEARCH(ZAKL_DATA!$B$29,N815)),MAX($M$2:M814)+1,0)</f>
        <v>813.0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0.0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0.0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0.0</v>
      </c>
      <c r="Y815" s="83" t="s">
        <v>2772</v>
      </c>
      <c r="Z815" t="str">
        <f>IFERROR(VLOOKUP(ROWS($Z$3:Z815),$X$3:$Y$992,2,0),"")</f>
        <v/>
      </c>
    </row>
    <row r="816" spans="13:26" ht="12.75">
      <c r="M816" s="82">
        <f>IF(ISNUMBER(SEARCH(ZAKL_DATA!$B$29,N816)),MAX($M$2:M815)+1,0)</f>
        <v>814.0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0.0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0.0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0.0</v>
      </c>
      <c r="Y816" s="83" t="s">
        <v>2774</v>
      </c>
      <c r="Z816" t="str">
        <f>IFERROR(VLOOKUP(ROWS($Z$3:Z816),$X$3:$Y$992,2,0),"")</f>
        <v/>
      </c>
    </row>
    <row r="817" spans="13:26" ht="12.75">
      <c r="M817" s="82">
        <f>IF(ISNUMBER(SEARCH(ZAKL_DATA!$B$29,N817)),MAX($M$2:M816)+1,0)</f>
        <v>815.0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0.0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0.0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0.0</v>
      </c>
      <c r="Y817" s="83" t="s">
        <v>2776</v>
      </c>
      <c r="Z817" t="str">
        <f>IFERROR(VLOOKUP(ROWS($Z$3:Z817),$X$3:$Y$992,2,0),"")</f>
        <v/>
      </c>
    </row>
    <row r="818" spans="13:26" ht="12.75">
      <c r="M818" s="82">
        <f>IF(ISNUMBER(SEARCH(ZAKL_DATA!$B$29,N818)),MAX($M$2:M817)+1,0)</f>
        <v>816.0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0.0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0.0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0.0</v>
      </c>
      <c r="Y818" s="83" t="s">
        <v>2778</v>
      </c>
      <c r="Z818" t="str">
        <f>IFERROR(VLOOKUP(ROWS($Z$3:Z818),$X$3:$Y$992,2,0),"")</f>
        <v/>
      </c>
    </row>
    <row r="819" spans="13:26" ht="12.75">
      <c r="M819" s="82">
        <f>IF(ISNUMBER(SEARCH(ZAKL_DATA!$B$29,N819)),MAX($M$2:M818)+1,0)</f>
        <v>817.0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0.0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0.0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0.0</v>
      </c>
      <c r="Y819" s="83" t="s">
        <v>2780</v>
      </c>
      <c r="Z819" t="str">
        <f>IFERROR(VLOOKUP(ROWS($Z$3:Z819),$X$3:$Y$992,2,0),"")</f>
        <v/>
      </c>
    </row>
    <row r="820" spans="13:26" ht="12.75">
      <c r="M820" s="82">
        <f>IF(ISNUMBER(SEARCH(ZAKL_DATA!$B$29,N820)),MAX($M$2:M819)+1,0)</f>
        <v>818.0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0.0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0.0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0.0</v>
      </c>
      <c r="Y820" s="83" t="s">
        <v>2782</v>
      </c>
      <c r="Z820" t="str">
        <f>IFERROR(VLOOKUP(ROWS($Z$3:Z820),$X$3:$Y$992,2,0),"")</f>
        <v/>
      </c>
    </row>
    <row r="821" spans="13:26" ht="12.75">
      <c r="M821" s="82">
        <f>IF(ISNUMBER(SEARCH(ZAKL_DATA!$B$29,N821)),MAX($M$2:M820)+1,0)</f>
        <v>819.0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0.0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0.0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0.0</v>
      </c>
      <c r="Y821" s="83" t="s">
        <v>2784</v>
      </c>
      <c r="Z821" t="str">
        <f>IFERROR(VLOOKUP(ROWS($Z$3:Z821),$X$3:$Y$992,2,0),"")</f>
        <v/>
      </c>
    </row>
    <row r="822" spans="13:26" ht="12.75">
      <c r="M822" s="82">
        <f>IF(ISNUMBER(SEARCH(ZAKL_DATA!$B$29,N822)),MAX($M$2:M821)+1,0)</f>
        <v>820.0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0.0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0.0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0.0</v>
      </c>
      <c r="Y822" s="83" t="s">
        <v>2786</v>
      </c>
      <c r="Z822" t="str">
        <f>IFERROR(VLOOKUP(ROWS($Z$3:Z822),$X$3:$Y$992,2,0),"")</f>
        <v/>
      </c>
    </row>
    <row r="823" spans="13:26" ht="12.75">
      <c r="M823" s="82">
        <f>IF(ISNUMBER(SEARCH(ZAKL_DATA!$B$29,N823)),MAX($M$2:M822)+1,0)</f>
        <v>821.0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0.0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0.0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0.0</v>
      </c>
      <c r="Y823" s="83" t="s">
        <v>2788</v>
      </c>
      <c r="Z823" t="str">
        <f>IFERROR(VLOOKUP(ROWS($Z$3:Z823),$X$3:$Y$992,2,0),"")</f>
        <v/>
      </c>
    </row>
    <row r="824" spans="13:26" ht="12.75">
      <c r="M824" s="82">
        <f>IF(ISNUMBER(SEARCH(ZAKL_DATA!$B$29,N824)),MAX($M$2:M823)+1,0)</f>
        <v>822.0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0.0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0.0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0.0</v>
      </c>
      <c r="Y824" s="83" t="s">
        <v>2790</v>
      </c>
      <c r="Z824" t="str">
        <f>IFERROR(VLOOKUP(ROWS($Z$3:Z824),$X$3:$Y$992,2,0),"")</f>
        <v/>
      </c>
    </row>
    <row r="825" spans="13:26" ht="12.75">
      <c r="M825" s="82">
        <f>IF(ISNUMBER(SEARCH(ZAKL_DATA!$B$29,N825)),MAX($M$2:M824)+1,0)</f>
        <v>823.0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0.0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0.0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0.0</v>
      </c>
      <c r="Y825" s="83" t="s">
        <v>2792</v>
      </c>
      <c r="Z825" t="str">
        <f>IFERROR(VLOOKUP(ROWS($Z$3:Z825),$X$3:$Y$992,2,0),"")</f>
        <v/>
      </c>
    </row>
    <row r="826" spans="13:26" ht="12.75">
      <c r="M826" s="82">
        <f>IF(ISNUMBER(SEARCH(ZAKL_DATA!$B$29,N826)),MAX($M$2:M825)+1,0)</f>
        <v>824.0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0.0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0.0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0.0</v>
      </c>
      <c r="Y826" s="83" t="s">
        <v>2794</v>
      </c>
      <c r="Z826" t="str">
        <f>IFERROR(VLOOKUP(ROWS($Z$3:Z826),$X$3:$Y$992,2,0),"")</f>
        <v/>
      </c>
    </row>
    <row r="827" spans="13:26" ht="12.75">
      <c r="M827" s="82">
        <f>IF(ISNUMBER(SEARCH(ZAKL_DATA!$B$29,N827)),MAX($M$2:M826)+1,0)</f>
        <v>825.0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0.0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0.0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0.0</v>
      </c>
      <c r="Y827" s="83" t="s">
        <v>2796</v>
      </c>
      <c r="Z827" t="str">
        <f>IFERROR(VLOOKUP(ROWS($Z$3:Z827),$X$3:$Y$992,2,0),"")</f>
        <v/>
      </c>
    </row>
    <row r="828" spans="13:26" ht="12.75">
      <c r="M828" s="82">
        <f>IF(ISNUMBER(SEARCH(ZAKL_DATA!$B$29,N828)),MAX($M$2:M827)+1,0)</f>
        <v>826.0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0.0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0.0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0.0</v>
      </c>
      <c r="Y828" s="83" t="s">
        <v>2798</v>
      </c>
      <c r="Z828" t="str">
        <f>IFERROR(VLOOKUP(ROWS($Z$3:Z828),$X$3:$Y$992,2,0),"")</f>
        <v/>
      </c>
    </row>
    <row r="829" spans="13:26" ht="12.75">
      <c r="M829" s="82">
        <f>IF(ISNUMBER(SEARCH(ZAKL_DATA!$B$29,N829)),MAX($M$2:M828)+1,0)</f>
        <v>827.0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0.0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0.0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0.0</v>
      </c>
      <c r="Y829" s="83" t="s">
        <v>2800</v>
      </c>
      <c r="Z829" t="str">
        <f>IFERROR(VLOOKUP(ROWS($Z$3:Z829),$X$3:$Y$992,2,0),"")</f>
        <v/>
      </c>
    </row>
    <row r="830" spans="13:26" ht="12.75">
      <c r="M830" s="82">
        <f>IF(ISNUMBER(SEARCH(ZAKL_DATA!$B$29,N830)),MAX($M$2:M829)+1,0)</f>
        <v>828.0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0.0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0.0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0.0</v>
      </c>
      <c r="Y830" s="83" t="s">
        <v>2802</v>
      </c>
      <c r="Z830" t="str">
        <f>IFERROR(VLOOKUP(ROWS($Z$3:Z830),$X$3:$Y$992,2,0),"")</f>
        <v/>
      </c>
    </row>
    <row r="831" spans="13:26" ht="12.75">
      <c r="M831" s="82">
        <f>IF(ISNUMBER(SEARCH(ZAKL_DATA!$B$29,N831)),MAX($M$2:M830)+1,0)</f>
        <v>829.0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0.0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0.0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0.0</v>
      </c>
      <c r="Y831" s="83" t="s">
        <v>2804</v>
      </c>
      <c r="Z831" t="str">
        <f>IFERROR(VLOOKUP(ROWS($Z$3:Z831),$X$3:$Y$992,2,0),"")</f>
        <v/>
      </c>
    </row>
    <row r="832" spans="13:26" ht="12.75">
      <c r="M832" s="82">
        <f>IF(ISNUMBER(SEARCH(ZAKL_DATA!$B$29,N832)),MAX($M$2:M831)+1,0)</f>
        <v>830.0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0.0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0.0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0.0</v>
      </c>
      <c r="Y832" s="83" t="s">
        <v>2806</v>
      </c>
      <c r="Z832" t="str">
        <f>IFERROR(VLOOKUP(ROWS($Z$3:Z832),$X$3:$Y$992,2,0),"")</f>
        <v/>
      </c>
    </row>
    <row r="833" spans="13:26" ht="12.75">
      <c r="M833" s="82">
        <f>IF(ISNUMBER(SEARCH(ZAKL_DATA!$B$29,N833)),MAX($M$2:M832)+1,0)</f>
        <v>831.0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0.0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0.0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0.0</v>
      </c>
      <c r="Y833" s="83" t="s">
        <v>2808</v>
      </c>
      <c r="Z833" t="str">
        <f>IFERROR(VLOOKUP(ROWS($Z$3:Z833),$X$3:$Y$992,2,0),"")</f>
        <v/>
      </c>
    </row>
    <row r="834" spans="13:26" ht="12.75">
      <c r="M834" s="82">
        <f>IF(ISNUMBER(SEARCH(ZAKL_DATA!$B$29,N834)),MAX($M$2:M833)+1,0)</f>
        <v>832.0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0.0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0.0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0.0</v>
      </c>
      <c r="Y834" s="83" t="s">
        <v>2810</v>
      </c>
      <c r="Z834" t="str">
        <f>IFERROR(VLOOKUP(ROWS($Z$3:Z834),$X$3:$Y$992,2,0),"")</f>
        <v/>
      </c>
    </row>
    <row r="835" spans="13:26" ht="12.75">
      <c r="M835" s="82">
        <f>IF(ISNUMBER(SEARCH(ZAKL_DATA!$B$29,N835)),MAX($M$2:M834)+1,0)</f>
        <v>833.0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0.0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0.0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0.0</v>
      </c>
      <c r="Y835" s="83" t="s">
        <v>2812</v>
      </c>
      <c r="Z835" t="str">
        <f>IFERROR(VLOOKUP(ROWS($Z$3:Z835),$X$3:$Y$992,2,0),"")</f>
        <v/>
      </c>
    </row>
    <row r="836" spans="13:26" ht="12.75">
      <c r="M836" s="82">
        <f>IF(ISNUMBER(SEARCH(ZAKL_DATA!$B$29,N836)),MAX($M$2:M835)+1,0)</f>
        <v>834.0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0.0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0.0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0.0</v>
      </c>
      <c r="Y836" s="83" t="s">
        <v>2814</v>
      </c>
      <c r="Z836" t="str">
        <f>IFERROR(VLOOKUP(ROWS($Z$3:Z836),$X$3:$Y$992,2,0),"")</f>
        <v/>
      </c>
    </row>
    <row r="837" spans="13:26" ht="12.75">
      <c r="M837" s="82">
        <f>IF(ISNUMBER(SEARCH(ZAKL_DATA!$B$29,N837)),MAX($M$2:M836)+1,0)</f>
        <v>835.0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0.0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0.0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0.0</v>
      </c>
      <c r="Y837" s="83" t="s">
        <v>2816</v>
      </c>
      <c r="Z837" t="str">
        <f>IFERROR(VLOOKUP(ROWS($Z$3:Z837),$X$3:$Y$992,2,0),"")</f>
        <v/>
      </c>
    </row>
    <row r="838" spans="13:26" ht="12.75">
      <c r="M838" s="82">
        <f>IF(ISNUMBER(SEARCH(ZAKL_DATA!$B$29,N838)),MAX($M$2:M837)+1,0)</f>
        <v>836.0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0.0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0.0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0.0</v>
      </c>
      <c r="Y838" s="83" t="s">
        <v>2818</v>
      </c>
      <c r="Z838" t="str">
        <f>IFERROR(VLOOKUP(ROWS($Z$3:Z838),$X$3:$Y$992,2,0),"")</f>
        <v/>
      </c>
    </row>
    <row r="839" spans="13:26" ht="12.75">
      <c r="M839" s="82">
        <f>IF(ISNUMBER(SEARCH(ZAKL_DATA!$B$29,N839)),MAX($M$2:M838)+1,0)</f>
        <v>837.0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0.0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0.0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0.0</v>
      </c>
      <c r="Y839" s="83" t="s">
        <v>2820</v>
      </c>
      <c r="Z839" t="str">
        <f>IFERROR(VLOOKUP(ROWS($Z$3:Z839),$X$3:$Y$992,2,0),"")</f>
        <v/>
      </c>
    </row>
    <row r="840" spans="13:26" ht="12.75">
      <c r="M840" s="82">
        <f>IF(ISNUMBER(SEARCH(ZAKL_DATA!$B$29,N840)),MAX($M$2:M839)+1,0)</f>
        <v>838.0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0.0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0.0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0.0</v>
      </c>
      <c r="Y840" s="83" t="s">
        <v>2822</v>
      </c>
      <c r="Z840" t="str">
        <f>IFERROR(VLOOKUP(ROWS($Z$3:Z840),$X$3:$Y$992,2,0),"")</f>
        <v/>
      </c>
    </row>
    <row r="841" spans="13:26" ht="12.75">
      <c r="M841" s="82">
        <f>IF(ISNUMBER(SEARCH(ZAKL_DATA!$B$29,N841)),MAX($M$2:M840)+1,0)</f>
        <v>839.0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0.0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0.0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0.0</v>
      </c>
      <c r="Y841" s="83" t="s">
        <v>2824</v>
      </c>
      <c r="Z841" t="str">
        <f>IFERROR(VLOOKUP(ROWS($Z$3:Z841),$X$3:$Y$992,2,0),"")</f>
        <v/>
      </c>
    </row>
    <row r="842" spans="13:26" ht="12.75">
      <c r="M842" s="82">
        <f>IF(ISNUMBER(SEARCH(ZAKL_DATA!$B$29,N842)),MAX($M$2:M841)+1,0)</f>
        <v>840.0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0.0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0.0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0.0</v>
      </c>
      <c r="Y842" s="83" t="s">
        <v>2826</v>
      </c>
      <c r="Z842" t="str">
        <f>IFERROR(VLOOKUP(ROWS($Z$3:Z842),$X$3:$Y$992,2,0),"")</f>
        <v/>
      </c>
    </row>
    <row r="843" spans="13:26" ht="12.75">
      <c r="M843" s="82">
        <f>IF(ISNUMBER(SEARCH(ZAKL_DATA!$B$29,N843)),MAX($M$2:M842)+1,0)</f>
        <v>841.0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0.0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0.0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0.0</v>
      </c>
      <c r="Y843" s="83" t="s">
        <v>2828</v>
      </c>
      <c r="Z843" t="str">
        <f>IFERROR(VLOOKUP(ROWS($Z$3:Z843),$X$3:$Y$992,2,0),"")</f>
        <v/>
      </c>
    </row>
    <row r="844" spans="13:26" ht="12.75">
      <c r="M844" s="82">
        <f>IF(ISNUMBER(SEARCH(ZAKL_DATA!$B$29,N844)),MAX($M$2:M843)+1,0)</f>
        <v>842.0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0.0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0.0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0.0</v>
      </c>
      <c r="Y844" s="83" t="s">
        <v>2830</v>
      </c>
      <c r="Z844" t="str">
        <f>IFERROR(VLOOKUP(ROWS($Z$3:Z844),$X$3:$Y$992,2,0),"")</f>
        <v/>
      </c>
    </row>
    <row r="845" spans="13:26" ht="12.75">
      <c r="M845" s="82">
        <f>IF(ISNUMBER(SEARCH(ZAKL_DATA!$B$29,N845)),MAX($M$2:M844)+1,0)</f>
        <v>843.0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0.0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0.0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0.0</v>
      </c>
      <c r="Y845" s="83" t="s">
        <v>2831</v>
      </c>
      <c r="Z845" t="str">
        <f>IFERROR(VLOOKUP(ROWS($Z$3:Z845),$X$3:$Y$992,2,0),"")</f>
        <v/>
      </c>
    </row>
    <row r="846" spans="13:26" ht="12.75">
      <c r="M846" s="82">
        <f>IF(ISNUMBER(SEARCH(ZAKL_DATA!$B$29,N846)),MAX($M$2:M845)+1,0)</f>
        <v>844.0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0.0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0.0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0.0</v>
      </c>
      <c r="Y846" s="83" t="s">
        <v>2833</v>
      </c>
      <c r="Z846" t="str">
        <f>IFERROR(VLOOKUP(ROWS($Z$3:Z846),$X$3:$Y$992,2,0),"")</f>
        <v/>
      </c>
    </row>
    <row r="847" spans="13:26" ht="12.75">
      <c r="M847" s="82">
        <f>IF(ISNUMBER(SEARCH(ZAKL_DATA!$B$29,N847)),MAX($M$2:M846)+1,0)</f>
        <v>845.0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0.0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0.0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0.0</v>
      </c>
      <c r="Y847" s="83" t="s">
        <v>2835</v>
      </c>
      <c r="Z847" t="str">
        <f>IFERROR(VLOOKUP(ROWS($Z$3:Z847),$X$3:$Y$992,2,0),"")</f>
        <v/>
      </c>
    </row>
    <row r="848" spans="13:26" ht="12.75">
      <c r="M848" s="82">
        <f>IF(ISNUMBER(SEARCH(ZAKL_DATA!$B$29,N848)),MAX($M$2:M847)+1,0)</f>
        <v>846.0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0.0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0.0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0.0</v>
      </c>
      <c r="Y848" s="83" t="s">
        <v>2837</v>
      </c>
      <c r="Z848" t="str">
        <f>IFERROR(VLOOKUP(ROWS($Z$3:Z848),$X$3:$Y$992,2,0),"")</f>
        <v/>
      </c>
    </row>
    <row r="849" spans="13:26" ht="12.75">
      <c r="M849" s="82">
        <f>IF(ISNUMBER(SEARCH(ZAKL_DATA!$B$29,N849)),MAX($M$2:M848)+1,0)</f>
        <v>847.0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0.0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0.0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0.0</v>
      </c>
      <c r="Y849" s="83" t="s">
        <v>2839</v>
      </c>
      <c r="Z849" t="str">
        <f>IFERROR(VLOOKUP(ROWS($Z$3:Z849),$X$3:$Y$992,2,0),"")</f>
        <v/>
      </c>
    </row>
    <row r="850" spans="13:26" ht="12.75">
      <c r="M850" s="82">
        <f>IF(ISNUMBER(SEARCH(ZAKL_DATA!$B$29,N850)),MAX($M$2:M849)+1,0)</f>
        <v>848.0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0.0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0.0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0.0</v>
      </c>
      <c r="Y850" s="83" t="s">
        <v>2841</v>
      </c>
      <c r="Z850" t="str">
        <f>IFERROR(VLOOKUP(ROWS($Z$3:Z850),$X$3:$Y$992,2,0),"")</f>
        <v/>
      </c>
    </row>
    <row r="851" spans="13:26" ht="12.75">
      <c r="M851" s="82">
        <f>IF(ISNUMBER(SEARCH(ZAKL_DATA!$B$29,N851)),MAX($M$2:M850)+1,0)</f>
        <v>849.0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0.0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0.0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0.0</v>
      </c>
      <c r="Y851" s="83" t="s">
        <v>2843</v>
      </c>
      <c r="Z851" t="str">
        <f>IFERROR(VLOOKUP(ROWS($Z$3:Z851),$X$3:$Y$992,2,0),"")</f>
        <v/>
      </c>
    </row>
    <row r="852" spans="13:26" ht="12.75">
      <c r="M852" s="82">
        <f>IF(ISNUMBER(SEARCH(ZAKL_DATA!$B$29,N852)),MAX($M$2:M851)+1,0)</f>
        <v>850.0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0.0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0.0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0.0</v>
      </c>
      <c r="Y852" s="83" t="s">
        <v>2845</v>
      </c>
      <c r="Z852" t="str">
        <f>IFERROR(VLOOKUP(ROWS($Z$3:Z852),$X$3:$Y$992,2,0),"")</f>
        <v/>
      </c>
    </row>
    <row r="853" spans="13:26" ht="12.75">
      <c r="M853" s="82">
        <f>IF(ISNUMBER(SEARCH(ZAKL_DATA!$B$29,N853)),MAX($M$2:M852)+1,0)</f>
        <v>851.0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0.0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0.0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0.0</v>
      </c>
      <c r="Y853" s="83" t="s">
        <v>2847</v>
      </c>
      <c r="Z853" t="str">
        <f>IFERROR(VLOOKUP(ROWS($Z$3:Z853),$X$3:$Y$992,2,0),"")</f>
        <v/>
      </c>
    </row>
    <row r="854" spans="13:26" ht="12.75">
      <c r="M854" s="82">
        <f>IF(ISNUMBER(SEARCH(ZAKL_DATA!$B$29,N854)),MAX($M$2:M853)+1,0)</f>
        <v>852.0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0.0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0.0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0.0</v>
      </c>
      <c r="Y854" s="83" t="s">
        <v>2849</v>
      </c>
      <c r="Z854" t="str">
        <f>IFERROR(VLOOKUP(ROWS($Z$3:Z854),$X$3:$Y$992,2,0),"")</f>
        <v/>
      </c>
    </row>
    <row r="855" spans="13:26" ht="12.75">
      <c r="M855" s="82">
        <f>IF(ISNUMBER(SEARCH(ZAKL_DATA!$B$29,N855)),MAX($M$2:M854)+1,0)</f>
        <v>853.0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0.0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0.0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0.0</v>
      </c>
      <c r="Y855" s="83" t="s">
        <v>2851</v>
      </c>
      <c r="Z855" t="str">
        <f>IFERROR(VLOOKUP(ROWS($Z$3:Z855),$X$3:$Y$992,2,0),"")</f>
        <v/>
      </c>
    </row>
    <row r="856" spans="13:26" ht="12.75">
      <c r="M856" s="82">
        <f>IF(ISNUMBER(SEARCH(ZAKL_DATA!$B$29,N856)),MAX($M$2:M855)+1,0)</f>
        <v>854.0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0.0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0.0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0.0</v>
      </c>
      <c r="Y856" s="83" t="s">
        <v>2853</v>
      </c>
      <c r="Z856" t="str">
        <f>IFERROR(VLOOKUP(ROWS($Z$3:Z856),$X$3:$Y$992,2,0),"")</f>
        <v/>
      </c>
    </row>
    <row r="857" spans="13:26" ht="12.75">
      <c r="M857" s="82">
        <f>IF(ISNUMBER(SEARCH(ZAKL_DATA!$B$29,N857)),MAX($M$2:M856)+1,0)</f>
        <v>855.0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0.0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0.0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0.0</v>
      </c>
      <c r="Y857" s="83" t="s">
        <v>2855</v>
      </c>
      <c r="Z857" t="str">
        <f>IFERROR(VLOOKUP(ROWS($Z$3:Z857),$X$3:$Y$992,2,0),"")</f>
        <v/>
      </c>
    </row>
    <row r="858" spans="13:26" ht="12.75">
      <c r="M858" s="82">
        <f>IF(ISNUMBER(SEARCH(ZAKL_DATA!$B$29,N858)),MAX($M$2:M857)+1,0)</f>
        <v>856.0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0.0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0.0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0.0</v>
      </c>
      <c r="Y858" s="83" t="s">
        <v>2857</v>
      </c>
      <c r="Z858" t="str">
        <f>IFERROR(VLOOKUP(ROWS($Z$3:Z858),$X$3:$Y$992,2,0),"")</f>
        <v/>
      </c>
    </row>
    <row r="859" spans="13:26" ht="12.75">
      <c r="M859" s="82">
        <f>IF(ISNUMBER(SEARCH(ZAKL_DATA!$B$29,N859)),MAX($M$2:M858)+1,0)</f>
        <v>857.0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0.0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0.0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0.0</v>
      </c>
      <c r="Y859" s="83" t="s">
        <v>2859</v>
      </c>
      <c r="Z859" t="str">
        <f>IFERROR(VLOOKUP(ROWS($Z$3:Z859),$X$3:$Y$992,2,0),"")</f>
        <v/>
      </c>
    </row>
    <row r="860" spans="13:26" ht="12.75">
      <c r="M860" s="82">
        <f>IF(ISNUMBER(SEARCH(ZAKL_DATA!$B$29,N860)),MAX($M$2:M859)+1,0)</f>
        <v>858.0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0.0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0.0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0.0</v>
      </c>
      <c r="Y860" s="83" t="s">
        <v>2861</v>
      </c>
      <c r="Z860" t="str">
        <f>IFERROR(VLOOKUP(ROWS($Z$3:Z860),$X$3:$Y$992,2,0),"")</f>
        <v/>
      </c>
    </row>
    <row r="861" spans="13:26" ht="12.75">
      <c r="M861" s="82">
        <f>IF(ISNUMBER(SEARCH(ZAKL_DATA!$B$29,N861)),MAX($M$2:M860)+1,0)</f>
        <v>859.0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0.0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0.0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0.0</v>
      </c>
      <c r="Y861" s="83" t="s">
        <v>2863</v>
      </c>
      <c r="Z861" t="str">
        <f>IFERROR(VLOOKUP(ROWS($Z$3:Z861),$X$3:$Y$992,2,0),"")</f>
        <v/>
      </c>
    </row>
    <row r="862" spans="13:26" ht="12.75">
      <c r="M862" s="82">
        <f>IF(ISNUMBER(SEARCH(ZAKL_DATA!$B$29,N862)),MAX($M$2:M861)+1,0)</f>
        <v>860.0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0.0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0.0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0.0</v>
      </c>
      <c r="Y862" s="83" t="s">
        <v>2865</v>
      </c>
      <c r="Z862" t="str">
        <f>IFERROR(VLOOKUP(ROWS($Z$3:Z862),$X$3:$Y$992,2,0),"")</f>
        <v/>
      </c>
    </row>
    <row r="863" spans="13:26" ht="12.75">
      <c r="M863" s="82">
        <f>IF(ISNUMBER(SEARCH(ZAKL_DATA!$B$29,N863)),MAX($M$2:M862)+1,0)</f>
        <v>861.0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0.0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0.0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0.0</v>
      </c>
      <c r="Y863" s="83" t="s">
        <v>2867</v>
      </c>
      <c r="Z863" t="str">
        <f>IFERROR(VLOOKUP(ROWS($Z$3:Z863),$X$3:$Y$992,2,0),"")</f>
        <v/>
      </c>
    </row>
    <row r="864" spans="13:26" ht="12.75">
      <c r="M864" s="82">
        <f>IF(ISNUMBER(SEARCH(ZAKL_DATA!$B$29,N864)),MAX($M$2:M863)+1,0)</f>
        <v>862.0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0.0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0.0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0.0</v>
      </c>
      <c r="Y864" s="83" t="s">
        <v>2869</v>
      </c>
      <c r="Z864" t="str">
        <f>IFERROR(VLOOKUP(ROWS($Z$3:Z864),$X$3:$Y$992,2,0),"")</f>
        <v/>
      </c>
    </row>
    <row r="865" spans="13:26" ht="12.75">
      <c r="M865" s="82">
        <f>IF(ISNUMBER(SEARCH(ZAKL_DATA!$B$29,N865)),MAX($M$2:M864)+1,0)</f>
        <v>863.0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0.0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0.0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0.0</v>
      </c>
      <c r="Y865" s="83" t="s">
        <v>2870</v>
      </c>
      <c r="Z865" t="str">
        <f>IFERROR(VLOOKUP(ROWS($Z$3:Z865),$X$3:$Y$992,2,0),"")</f>
        <v/>
      </c>
    </row>
    <row r="866" spans="13:26" ht="12.75">
      <c r="M866" s="82">
        <f>IF(ISNUMBER(SEARCH(ZAKL_DATA!$B$29,N866)),MAX($M$2:M865)+1,0)</f>
        <v>864.0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0.0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0.0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0.0</v>
      </c>
      <c r="Y866" s="83" t="s">
        <v>2872</v>
      </c>
      <c r="Z866" t="str">
        <f>IFERROR(VLOOKUP(ROWS($Z$3:Z866),$X$3:$Y$992,2,0),"")</f>
        <v/>
      </c>
    </row>
    <row r="867" spans="13:26" ht="12.75">
      <c r="M867" s="82">
        <f>IF(ISNUMBER(SEARCH(ZAKL_DATA!$B$29,N867)),MAX($M$2:M866)+1,0)</f>
        <v>865.0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0.0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0.0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0.0</v>
      </c>
      <c r="Y867" s="83" t="s">
        <v>2874</v>
      </c>
      <c r="Z867" t="str">
        <f>IFERROR(VLOOKUP(ROWS($Z$3:Z867),$X$3:$Y$992,2,0),"")</f>
        <v/>
      </c>
    </row>
    <row r="868" spans="13:26" ht="12.75">
      <c r="M868" s="82">
        <f>IF(ISNUMBER(SEARCH(ZAKL_DATA!$B$29,N868)),MAX($M$2:M867)+1,0)</f>
        <v>866.0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0.0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0.0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0.0</v>
      </c>
      <c r="Y868" s="83" t="s">
        <v>2876</v>
      </c>
      <c r="Z868" t="str">
        <f>IFERROR(VLOOKUP(ROWS($Z$3:Z868),$X$3:$Y$992,2,0),"")</f>
        <v/>
      </c>
    </row>
    <row r="869" spans="13:26" ht="12.75">
      <c r="M869" s="82">
        <f>IF(ISNUMBER(SEARCH(ZAKL_DATA!$B$29,N869)),MAX($M$2:M868)+1,0)</f>
        <v>867.0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0.0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0.0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0.0</v>
      </c>
      <c r="Y869" s="83" t="s">
        <v>2878</v>
      </c>
      <c r="Z869" t="str">
        <f>IFERROR(VLOOKUP(ROWS($Z$3:Z869),$X$3:$Y$992,2,0),"")</f>
        <v/>
      </c>
    </row>
    <row r="870" spans="13:26" ht="12.75">
      <c r="M870" s="82">
        <f>IF(ISNUMBER(SEARCH(ZAKL_DATA!$B$29,N870)),MAX($M$2:M869)+1,0)</f>
        <v>868.0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0.0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0.0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0.0</v>
      </c>
      <c r="Y870" s="83" t="s">
        <v>2880</v>
      </c>
      <c r="Z870" t="str">
        <f>IFERROR(VLOOKUP(ROWS($Z$3:Z870),$X$3:$Y$992,2,0),"")</f>
        <v/>
      </c>
    </row>
    <row r="871" spans="13:26" ht="12.75">
      <c r="M871" s="82">
        <f>IF(ISNUMBER(SEARCH(ZAKL_DATA!$B$29,N871)),MAX($M$2:M870)+1,0)</f>
        <v>869.0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0.0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0.0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0.0</v>
      </c>
      <c r="Y871" s="83" t="s">
        <v>2882</v>
      </c>
      <c r="Z871" t="str">
        <f>IFERROR(VLOOKUP(ROWS($Z$3:Z871),$X$3:$Y$992,2,0),"")</f>
        <v/>
      </c>
    </row>
    <row r="872" spans="13:26" ht="12.75">
      <c r="M872" s="82">
        <f>IF(ISNUMBER(SEARCH(ZAKL_DATA!$B$29,N872)),MAX($M$2:M871)+1,0)</f>
        <v>870.0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0.0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0.0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0.0</v>
      </c>
      <c r="Y872" s="83" t="s">
        <v>2884</v>
      </c>
      <c r="Z872" t="str">
        <f>IFERROR(VLOOKUP(ROWS($Z$3:Z872),$X$3:$Y$992,2,0),"")</f>
        <v/>
      </c>
    </row>
    <row r="873" spans="13:26" ht="12.75">
      <c r="M873" s="82">
        <f>IF(ISNUMBER(SEARCH(ZAKL_DATA!$B$29,N873)),MAX($M$2:M872)+1,0)</f>
        <v>871.0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0.0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0.0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0.0</v>
      </c>
      <c r="Y873" s="83" t="s">
        <v>2886</v>
      </c>
      <c r="Z873" t="str">
        <f>IFERROR(VLOOKUP(ROWS($Z$3:Z873),$X$3:$Y$992,2,0),"")</f>
        <v/>
      </c>
    </row>
    <row r="874" spans="13:26" ht="12.75">
      <c r="M874" s="82">
        <f>IF(ISNUMBER(SEARCH(ZAKL_DATA!$B$29,N874)),MAX($M$2:M873)+1,0)</f>
        <v>872.0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0.0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0.0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0.0</v>
      </c>
      <c r="Y874" s="83" t="s">
        <v>2888</v>
      </c>
      <c r="Z874" t="str">
        <f>IFERROR(VLOOKUP(ROWS($Z$3:Z874),$X$3:$Y$992,2,0),"")</f>
        <v/>
      </c>
    </row>
    <row r="875" spans="13:26" ht="12.75">
      <c r="M875" s="82">
        <f>IF(ISNUMBER(SEARCH(ZAKL_DATA!$B$29,N875)),MAX($M$2:M874)+1,0)</f>
        <v>873.0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0.0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0.0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0.0</v>
      </c>
      <c r="Y875" s="83" t="s">
        <v>2890</v>
      </c>
      <c r="Z875" t="str">
        <f>IFERROR(VLOOKUP(ROWS($Z$3:Z875),$X$3:$Y$992,2,0),"")</f>
        <v/>
      </c>
    </row>
    <row r="876" spans="13:26" ht="12.75">
      <c r="M876" s="82">
        <f>IF(ISNUMBER(SEARCH(ZAKL_DATA!$B$29,N876)),MAX($M$2:M875)+1,0)</f>
        <v>874.0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0.0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0.0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0.0</v>
      </c>
      <c r="Y876" s="83" t="s">
        <v>2892</v>
      </c>
      <c r="Z876" t="str">
        <f>IFERROR(VLOOKUP(ROWS($Z$3:Z876),$X$3:$Y$992,2,0),"")</f>
        <v/>
      </c>
    </row>
    <row r="877" spans="13:26" ht="12.75">
      <c r="M877" s="82">
        <f>IF(ISNUMBER(SEARCH(ZAKL_DATA!$B$29,N877)),MAX($M$2:M876)+1,0)</f>
        <v>875.0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0.0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0.0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0.0</v>
      </c>
      <c r="Y877" s="83" t="s">
        <v>2894</v>
      </c>
      <c r="Z877" t="str">
        <f>IFERROR(VLOOKUP(ROWS($Z$3:Z877),$X$3:$Y$992,2,0),"")</f>
        <v/>
      </c>
    </row>
    <row r="878" spans="13:26" ht="12.75">
      <c r="M878" s="82">
        <f>IF(ISNUMBER(SEARCH(ZAKL_DATA!$B$29,N878)),MAX($M$2:M877)+1,0)</f>
        <v>876.0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0.0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0.0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0.0</v>
      </c>
      <c r="Y878" s="83" t="s">
        <v>2896</v>
      </c>
      <c r="Z878" t="str">
        <f>IFERROR(VLOOKUP(ROWS($Z$3:Z878),$X$3:$Y$992,2,0),"")</f>
        <v/>
      </c>
    </row>
    <row r="879" spans="13:26" ht="12.75">
      <c r="M879" s="82">
        <f>IF(ISNUMBER(SEARCH(ZAKL_DATA!$B$29,N879)),MAX($M$2:M878)+1,0)</f>
        <v>877.0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0.0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0.0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0.0</v>
      </c>
      <c r="Y879" s="83" t="s">
        <v>2898</v>
      </c>
      <c r="Z879" t="str">
        <f>IFERROR(VLOOKUP(ROWS($Z$3:Z879),$X$3:$Y$992,2,0),"")</f>
        <v/>
      </c>
    </row>
    <row r="880" spans="13:26" ht="12.75">
      <c r="M880" s="82">
        <f>IF(ISNUMBER(SEARCH(ZAKL_DATA!$B$29,N880)),MAX($M$2:M879)+1,0)</f>
        <v>878.0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0.0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0.0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0.0</v>
      </c>
      <c r="Y880" s="83" t="s">
        <v>2900</v>
      </c>
      <c r="Z880" t="str">
        <f>IFERROR(VLOOKUP(ROWS($Z$3:Z880),$X$3:$Y$992,2,0),"")</f>
        <v/>
      </c>
    </row>
    <row r="881" spans="13:26" ht="12.75">
      <c r="M881" s="82">
        <f>IF(ISNUMBER(SEARCH(ZAKL_DATA!$B$29,N881)),MAX($M$2:M880)+1,0)</f>
        <v>879.0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0.0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0.0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0.0</v>
      </c>
      <c r="Y881" s="83" t="s">
        <v>2902</v>
      </c>
      <c r="Z881" t="str">
        <f>IFERROR(VLOOKUP(ROWS($Z$3:Z881),$X$3:$Y$992,2,0),"")</f>
        <v/>
      </c>
    </row>
    <row r="882" spans="13:26" ht="12.75">
      <c r="M882" s="82">
        <f>IF(ISNUMBER(SEARCH(ZAKL_DATA!$B$29,N882)),MAX($M$2:M881)+1,0)</f>
        <v>880.0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0.0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0.0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0.0</v>
      </c>
      <c r="Y882" s="83" t="s">
        <v>2904</v>
      </c>
      <c r="Z882" t="str">
        <f>IFERROR(VLOOKUP(ROWS($Z$3:Z882),$X$3:$Y$992,2,0),"")</f>
        <v/>
      </c>
    </row>
    <row r="883" spans="13:26" ht="12.75">
      <c r="M883" s="82">
        <f>IF(ISNUMBER(SEARCH(ZAKL_DATA!$B$29,N883)),MAX($M$2:M882)+1,0)</f>
        <v>881.0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0.0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0.0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0.0</v>
      </c>
      <c r="Y883" s="83" t="s">
        <v>2906</v>
      </c>
      <c r="Z883" t="str">
        <f>IFERROR(VLOOKUP(ROWS($Z$3:Z883),$X$3:$Y$992,2,0),"")</f>
        <v/>
      </c>
    </row>
    <row r="884" spans="13:26" ht="12.75">
      <c r="M884" s="82">
        <f>IF(ISNUMBER(SEARCH(ZAKL_DATA!$B$29,N884)),MAX($M$2:M883)+1,0)</f>
        <v>882.0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0.0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0.0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0.0</v>
      </c>
      <c r="Y884" s="83" t="s">
        <v>2908</v>
      </c>
      <c r="Z884" t="str">
        <f>IFERROR(VLOOKUP(ROWS($Z$3:Z884),$X$3:$Y$992,2,0),"")</f>
        <v/>
      </c>
    </row>
    <row r="885" spans="13:26" ht="12.75">
      <c r="M885" s="82">
        <f>IF(ISNUMBER(SEARCH(ZAKL_DATA!$B$29,N885)),MAX($M$2:M884)+1,0)</f>
        <v>883.0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0.0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0.0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0.0</v>
      </c>
      <c r="Y885" s="83" t="s">
        <v>2910</v>
      </c>
      <c r="Z885" t="str">
        <f>IFERROR(VLOOKUP(ROWS($Z$3:Z885),$X$3:$Y$992,2,0),"")</f>
        <v/>
      </c>
    </row>
    <row r="886" spans="13:26" ht="12.75">
      <c r="M886" s="82">
        <f>IF(ISNUMBER(SEARCH(ZAKL_DATA!$B$29,N886)),MAX($M$2:M885)+1,0)</f>
        <v>884.0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0.0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0.0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0.0</v>
      </c>
      <c r="Y886" s="83" t="s">
        <v>2912</v>
      </c>
      <c r="Z886" t="str">
        <f>IFERROR(VLOOKUP(ROWS($Z$3:Z886),$X$3:$Y$992,2,0),"")</f>
        <v/>
      </c>
    </row>
    <row r="887" spans="13:26" ht="12.75">
      <c r="M887" s="82">
        <f>IF(ISNUMBER(SEARCH(ZAKL_DATA!$B$29,N887)),MAX($M$2:M886)+1,0)</f>
        <v>885.0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0.0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0.0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0.0</v>
      </c>
      <c r="Y887" s="83" t="s">
        <v>2914</v>
      </c>
      <c r="Z887" t="str">
        <f>IFERROR(VLOOKUP(ROWS($Z$3:Z887),$X$3:$Y$992,2,0),"")</f>
        <v/>
      </c>
    </row>
    <row r="888" spans="13:26" ht="12.75">
      <c r="M888" s="82">
        <f>IF(ISNUMBER(SEARCH(ZAKL_DATA!$B$29,N888)),MAX($M$2:M887)+1,0)</f>
        <v>886.0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0.0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0.0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0.0</v>
      </c>
      <c r="Y888" s="83" t="s">
        <v>2916</v>
      </c>
      <c r="Z888" t="str">
        <f>IFERROR(VLOOKUP(ROWS($Z$3:Z888),$X$3:$Y$992,2,0),"")</f>
        <v/>
      </c>
    </row>
    <row r="889" spans="13:26" ht="12.75">
      <c r="M889" s="82">
        <f>IF(ISNUMBER(SEARCH(ZAKL_DATA!$B$29,N889)),MAX($M$2:M888)+1,0)</f>
        <v>887.0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0.0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0.0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0.0</v>
      </c>
      <c r="Y889" s="83" t="s">
        <v>2918</v>
      </c>
      <c r="Z889" t="str">
        <f>IFERROR(VLOOKUP(ROWS($Z$3:Z889),$X$3:$Y$992,2,0),"")</f>
        <v/>
      </c>
    </row>
    <row r="890" spans="13:26" ht="12.75">
      <c r="M890" s="82">
        <f>IF(ISNUMBER(SEARCH(ZAKL_DATA!$B$29,N890)),MAX($M$2:M889)+1,0)</f>
        <v>888.0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0.0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0.0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0.0</v>
      </c>
      <c r="Y890" s="83" t="s">
        <v>2920</v>
      </c>
      <c r="Z890" t="str">
        <f>IFERROR(VLOOKUP(ROWS($Z$3:Z890),$X$3:$Y$992,2,0),"")</f>
        <v/>
      </c>
    </row>
    <row r="891" spans="13:26" ht="12.75">
      <c r="M891" s="82">
        <f>IF(ISNUMBER(SEARCH(ZAKL_DATA!$B$29,N891)),MAX($M$2:M890)+1,0)</f>
        <v>889.0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0.0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0.0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0.0</v>
      </c>
      <c r="Y891" s="83" t="s">
        <v>2922</v>
      </c>
      <c r="Z891" t="str">
        <f>IFERROR(VLOOKUP(ROWS($Z$3:Z891),$X$3:$Y$992,2,0),"")</f>
        <v/>
      </c>
    </row>
    <row r="892" spans="13:26" ht="12.75">
      <c r="M892" s="82">
        <f>IF(ISNUMBER(SEARCH(ZAKL_DATA!$B$29,N892)),MAX($M$2:M891)+1,0)</f>
        <v>890.0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0.0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0.0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0.0</v>
      </c>
      <c r="Y892" s="83" t="s">
        <v>2924</v>
      </c>
      <c r="Z892" t="str">
        <f>IFERROR(VLOOKUP(ROWS($Z$3:Z892),$X$3:$Y$992,2,0),"")</f>
        <v/>
      </c>
    </row>
    <row r="893" spans="13:26" ht="12.75">
      <c r="M893" s="82">
        <f>IF(ISNUMBER(SEARCH(ZAKL_DATA!$B$29,N893)),MAX($M$2:M892)+1,0)</f>
        <v>891.0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0.0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0.0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0.0</v>
      </c>
      <c r="Y893" s="83" t="s">
        <v>2926</v>
      </c>
      <c r="Z893" t="str">
        <f>IFERROR(VLOOKUP(ROWS($Z$3:Z893),$X$3:$Y$992,2,0),"")</f>
        <v/>
      </c>
    </row>
    <row r="894" spans="13:26" ht="12.75">
      <c r="M894" s="82">
        <f>IF(ISNUMBER(SEARCH(ZAKL_DATA!$B$29,N894)),MAX($M$2:M893)+1,0)</f>
        <v>892.0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0.0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0.0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0.0</v>
      </c>
      <c r="Y894" s="83" t="s">
        <v>2928</v>
      </c>
      <c r="Z894" t="str">
        <f>IFERROR(VLOOKUP(ROWS($Z$3:Z894),$X$3:$Y$992,2,0),"")</f>
        <v/>
      </c>
    </row>
    <row r="895" spans="13:26" ht="12.75">
      <c r="M895" s="82">
        <f>IF(ISNUMBER(SEARCH(ZAKL_DATA!$B$29,N895)),MAX($M$2:M894)+1,0)</f>
        <v>893.0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0.0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0.0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0.0</v>
      </c>
      <c r="Y895" s="83" t="s">
        <v>2930</v>
      </c>
      <c r="Z895" t="str">
        <f>IFERROR(VLOOKUP(ROWS($Z$3:Z895),$X$3:$Y$992,2,0),"")</f>
        <v/>
      </c>
    </row>
    <row r="896" spans="13:26" ht="12.75">
      <c r="M896" s="82">
        <f>IF(ISNUMBER(SEARCH(ZAKL_DATA!$B$29,N896)),MAX($M$2:M895)+1,0)</f>
        <v>894.0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0.0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0.0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0.0</v>
      </c>
      <c r="Y896" s="83" t="s">
        <v>2932</v>
      </c>
      <c r="Z896" t="str">
        <f>IFERROR(VLOOKUP(ROWS($Z$3:Z896),$X$3:$Y$992,2,0),"")</f>
        <v/>
      </c>
    </row>
    <row r="897" spans="13:26" ht="12.75">
      <c r="M897" s="82">
        <f>IF(ISNUMBER(SEARCH(ZAKL_DATA!$B$29,N897)),MAX($M$2:M896)+1,0)</f>
        <v>895.0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0.0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0.0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0.0</v>
      </c>
      <c r="Y897" s="83" t="s">
        <v>2934</v>
      </c>
      <c r="Z897" t="str">
        <f>IFERROR(VLOOKUP(ROWS($Z$3:Z897),$X$3:$Y$992,2,0),"")</f>
        <v/>
      </c>
    </row>
    <row r="898" spans="13:26" ht="12.75">
      <c r="M898" s="82">
        <f>IF(ISNUMBER(SEARCH(ZAKL_DATA!$B$29,N898)),MAX($M$2:M897)+1,0)</f>
        <v>896.0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0.0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0.0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0.0</v>
      </c>
      <c r="Y898" s="83" t="s">
        <v>2936</v>
      </c>
      <c r="Z898" t="str">
        <f>IFERROR(VLOOKUP(ROWS($Z$3:Z898),$X$3:$Y$992,2,0),"")</f>
        <v/>
      </c>
    </row>
    <row r="899" spans="13:26" ht="12.75">
      <c r="M899" s="82">
        <f>IF(ISNUMBER(SEARCH(ZAKL_DATA!$B$29,N899)),MAX($M$2:M898)+1,0)</f>
        <v>897.0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0.0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0.0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0.0</v>
      </c>
      <c r="Y899" s="83" t="s">
        <v>2938</v>
      </c>
      <c r="Z899" t="str">
        <f>IFERROR(VLOOKUP(ROWS($Z$3:Z899),$X$3:$Y$992,2,0),"")</f>
        <v/>
      </c>
    </row>
    <row r="900" spans="13:26" ht="12.75">
      <c r="M900" s="82">
        <f>IF(ISNUMBER(SEARCH(ZAKL_DATA!$B$29,N900)),MAX($M$2:M899)+1,0)</f>
        <v>898.0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0.0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0.0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0.0</v>
      </c>
      <c r="Y900" s="83" t="s">
        <v>2940</v>
      </c>
      <c r="Z900" t="str">
        <f>IFERROR(VLOOKUP(ROWS($Z$3:Z900),$X$3:$Y$992,2,0),"")</f>
        <v/>
      </c>
    </row>
    <row r="901" spans="13:26" ht="12.75">
      <c r="M901" s="82">
        <f>IF(ISNUMBER(SEARCH(ZAKL_DATA!$B$29,N901)),MAX($M$2:M900)+1,0)</f>
        <v>899.0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0.0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0.0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0.0</v>
      </c>
      <c r="Y901" s="83" t="s">
        <v>2942</v>
      </c>
      <c r="Z901" t="str">
        <f>IFERROR(VLOOKUP(ROWS($Z$3:Z901),$X$3:$Y$992,2,0),"")</f>
        <v/>
      </c>
    </row>
    <row r="902" spans="13:26" ht="12.75">
      <c r="M902" s="82">
        <f>IF(ISNUMBER(SEARCH(ZAKL_DATA!$B$29,N902)),MAX($M$2:M901)+1,0)</f>
        <v>900.0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0.0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0.0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0.0</v>
      </c>
      <c r="Y902" s="83" t="s">
        <v>2944</v>
      </c>
      <c r="Z902" t="str">
        <f>IFERROR(VLOOKUP(ROWS($Z$3:Z902),$X$3:$Y$992,2,0),"")</f>
        <v/>
      </c>
    </row>
    <row r="903" spans="13:26" ht="12.75">
      <c r="M903" s="82">
        <f>IF(ISNUMBER(SEARCH(ZAKL_DATA!$B$29,N903)),MAX($M$2:M902)+1,0)</f>
        <v>901.0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0.0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0.0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0.0</v>
      </c>
      <c r="Y903" s="83" t="s">
        <v>2946</v>
      </c>
      <c r="Z903" t="str">
        <f>IFERROR(VLOOKUP(ROWS($Z$3:Z903),$X$3:$Y$992,2,0),"")</f>
        <v/>
      </c>
    </row>
    <row r="904" spans="13:26" ht="12.75">
      <c r="M904" s="82">
        <f>IF(ISNUMBER(SEARCH(ZAKL_DATA!$B$29,N904)),MAX($M$2:M903)+1,0)</f>
        <v>902.0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0.0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0.0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0.0</v>
      </c>
      <c r="Y904" s="83" t="s">
        <v>2948</v>
      </c>
      <c r="Z904" t="str">
        <f>IFERROR(VLOOKUP(ROWS($Z$3:Z904),$X$3:$Y$992,2,0),"")</f>
        <v/>
      </c>
    </row>
    <row r="905" spans="13:26" ht="12.75">
      <c r="M905" s="82">
        <f>IF(ISNUMBER(SEARCH(ZAKL_DATA!$B$29,N905)),MAX($M$2:M904)+1,0)</f>
        <v>903.0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0.0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0.0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0.0</v>
      </c>
      <c r="Y905" s="83" t="s">
        <v>2950</v>
      </c>
      <c r="Z905" t="str">
        <f>IFERROR(VLOOKUP(ROWS($Z$3:Z905),$X$3:$Y$992,2,0),"")</f>
        <v/>
      </c>
    </row>
    <row r="906" spans="13:26" ht="12.75">
      <c r="M906" s="82">
        <f>IF(ISNUMBER(SEARCH(ZAKL_DATA!$B$29,N906)),MAX($M$2:M905)+1,0)</f>
        <v>904.0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0.0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0.0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0.0</v>
      </c>
      <c r="Y906" s="83" t="s">
        <v>2952</v>
      </c>
      <c r="Z906" t="str">
        <f>IFERROR(VLOOKUP(ROWS($Z$3:Z906),$X$3:$Y$992,2,0),"")</f>
        <v/>
      </c>
    </row>
    <row r="907" spans="13:26" ht="12.75">
      <c r="M907" s="82">
        <f>IF(ISNUMBER(SEARCH(ZAKL_DATA!$B$29,N907)),MAX($M$2:M906)+1,0)</f>
        <v>905.0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0.0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0.0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0.0</v>
      </c>
      <c r="Y907" s="83" t="s">
        <v>2954</v>
      </c>
      <c r="Z907" t="str">
        <f>IFERROR(VLOOKUP(ROWS($Z$3:Z907),$X$3:$Y$992,2,0),"")</f>
        <v/>
      </c>
    </row>
    <row r="908" spans="13:26" ht="12.75">
      <c r="M908" s="82">
        <f>IF(ISNUMBER(SEARCH(ZAKL_DATA!$B$29,N908)),MAX($M$2:M907)+1,0)</f>
        <v>906.0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0.0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0.0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0.0</v>
      </c>
      <c r="Y908" s="83" t="s">
        <v>2956</v>
      </c>
      <c r="Z908" t="str">
        <f>IFERROR(VLOOKUP(ROWS($Z$3:Z908),$X$3:$Y$992,2,0),"")</f>
        <v/>
      </c>
    </row>
    <row r="909" spans="13:26" ht="12.75">
      <c r="M909" s="82">
        <f>IF(ISNUMBER(SEARCH(ZAKL_DATA!$B$29,N909)),MAX($M$2:M908)+1,0)</f>
        <v>907.0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0.0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0.0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0.0</v>
      </c>
      <c r="Y909" s="83" t="s">
        <v>2958</v>
      </c>
      <c r="Z909" t="str">
        <f>IFERROR(VLOOKUP(ROWS($Z$3:Z909),$X$3:$Y$992,2,0),"")</f>
        <v/>
      </c>
    </row>
    <row r="910" spans="13:26" ht="12.75">
      <c r="M910" s="82">
        <f>IF(ISNUMBER(SEARCH(ZAKL_DATA!$B$29,N910)),MAX($M$2:M909)+1,0)</f>
        <v>908.0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0.0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0.0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0.0</v>
      </c>
      <c r="Y910" s="83" t="s">
        <v>2960</v>
      </c>
      <c r="Z910" t="str">
        <f>IFERROR(VLOOKUP(ROWS($Z$3:Z910),$X$3:$Y$992,2,0),"")</f>
        <v/>
      </c>
    </row>
    <row r="911" spans="13:26" ht="12.75">
      <c r="M911" s="82">
        <f>IF(ISNUMBER(SEARCH(ZAKL_DATA!$B$29,N911)),MAX($M$2:M910)+1,0)</f>
        <v>909.0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0.0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0.0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0.0</v>
      </c>
      <c r="Y911" s="83" t="s">
        <v>2962</v>
      </c>
      <c r="Z911" t="str">
        <f>IFERROR(VLOOKUP(ROWS($Z$3:Z911),$X$3:$Y$992,2,0),"")</f>
        <v/>
      </c>
    </row>
    <row r="912" spans="13:26" ht="12.75">
      <c r="M912" s="82">
        <f>IF(ISNUMBER(SEARCH(ZAKL_DATA!$B$29,N912)),MAX($M$2:M911)+1,0)</f>
        <v>910.0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0.0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0.0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0.0</v>
      </c>
      <c r="Y912" s="83" t="s">
        <v>2964</v>
      </c>
      <c r="Z912" t="str">
        <f>IFERROR(VLOOKUP(ROWS($Z$3:Z912),$X$3:$Y$992,2,0),"")</f>
        <v/>
      </c>
    </row>
    <row r="913" spans="13:26" ht="12.75">
      <c r="M913" s="82">
        <f>IF(ISNUMBER(SEARCH(ZAKL_DATA!$B$29,N913)),MAX($M$2:M912)+1,0)</f>
        <v>911.0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0.0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0.0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0.0</v>
      </c>
      <c r="Y913" s="83" t="s">
        <v>2966</v>
      </c>
      <c r="Z913" t="str">
        <f>IFERROR(VLOOKUP(ROWS($Z$3:Z913),$X$3:$Y$992,2,0),"")</f>
        <v/>
      </c>
    </row>
    <row r="914" spans="13:26" ht="12.75">
      <c r="M914" s="82">
        <f>IF(ISNUMBER(SEARCH(ZAKL_DATA!$B$29,N914)),MAX($M$2:M913)+1,0)</f>
        <v>912.0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0.0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0.0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0.0</v>
      </c>
      <c r="Y914" s="83" t="s">
        <v>2968</v>
      </c>
      <c r="Z914" t="str">
        <f>IFERROR(VLOOKUP(ROWS($Z$3:Z914),$X$3:$Y$992,2,0),"")</f>
        <v/>
      </c>
    </row>
    <row r="915" spans="13:26" ht="12.75">
      <c r="M915" s="82">
        <f>IF(ISNUMBER(SEARCH(ZAKL_DATA!$B$29,N915)),MAX($M$2:M914)+1,0)</f>
        <v>913.0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0.0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0.0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0.0</v>
      </c>
      <c r="Y915" s="83" t="s">
        <v>2970</v>
      </c>
      <c r="Z915" t="str">
        <f>IFERROR(VLOOKUP(ROWS($Z$3:Z915),$X$3:$Y$992,2,0),"")</f>
        <v/>
      </c>
    </row>
    <row r="916" spans="13:26" ht="12.75">
      <c r="M916" s="82">
        <f>IF(ISNUMBER(SEARCH(ZAKL_DATA!$B$29,N916)),MAX($M$2:M915)+1,0)</f>
        <v>914.0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0.0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0.0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0.0</v>
      </c>
      <c r="Y916" s="83" t="s">
        <v>2972</v>
      </c>
      <c r="Z916" t="str">
        <f>IFERROR(VLOOKUP(ROWS($Z$3:Z916),$X$3:$Y$992,2,0),"")</f>
        <v/>
      </c>
    </row>
    <row r="917" spans="13:26" ht="12.75">
      <c r="M917" s="82">
        <f>IF(ISNUMBER(SEARCH(ZAKL_DATA!$B$29,N917)),MAX($M$2:M916)+1,0)</f>
        <v>915.0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0.0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0.0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0.0</v>
      </c>
      <c r="Y917" s="83" t="s">
        <v>2974</v>
      </c>
      <c r="Z917" t="str">
        <f>IFERROR(VLOOKUP(ROWS($Z$3:Z917),$X$3:$Y$992,2,0),"")</f>
        <v/>
      </c>
    </row>
    <row r="918" spans="13:26" ht="12.75">
      <c r="M918" s="82">
        <f>IF(ISNUMBER(SEARCH(ZAKL_DATA!$B$29,N918)),MAX($M$2:M917)+1,0)</f>
        <v>916.0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0.0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0.0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0.0</v>
      </c>
      <c r="Y918" s="83" t="s">
        <v>2976</v>
      </c>
      <c r="Z918" t="str">
        <f>IFERROR(VLOOKUP(ROWS($Z$3:Z918),$X$3:$Y$992,2,0),"")</f>
        <v/>
      </c>
    </row>
    <row r="919" spans="13:26" ht="12.75">
      <c r="M919" s="82">
        <f>IF(ISNUMBER(SEARCH(ZAKL_DATA!$B$29,N919)),MAX($M$2:M918)+1,0)</f>
        <v>917.0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0.0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0.0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0.0</v>
      </c>
      <c r="Y919" s="83" t="s">
        <v>2978</v>
      </c>
      <c r="Z919" t="str">
        <f>IFERROR(VLOOKUP(ROWS($Z$3:Z919),$X$3:$Y$992,2,0),"")</f>
        <v/>
      </c>
    </row>
    <row r="920" spans="13:26" ht="12.75">
      <c r="M920" s="82">
        <f>IF(ISNUMBER(SEARCH(ZAKL_DATA!$B$29,N920)),MAX($M$2:M919)+1,0)</f>
        <v>918.0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0.0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0.0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0.0</v>
      </c>
      <c r="Y920" s="83" t="s">
        <v>2980</v>
      </c>
      <c r="Z920" t="str">
        <f>IFERROR(VLOOKUP(ROWS($Z$3:Z920),$X$3:$Y$992,2,0),"")</f>
        <v/>
      </c>
    </row>
    <row r="921" spans="13:26" ht="12.75">
      <c r="M921" s="82">
        <f>IF(ISNUMBER(SEARCH(ZAKL_DATA!$B$29,N921)),MAX($M$2:M920)+1,0)</f>
        <v>919.0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0.0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0.0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0.0</v>
      </c>
      <c r="Y921" s="83" t="s">
        <v>2982</v>
      </c>
      <c r="Z921" t="str">
        <f>IFERROR(VLOOKUP(ROWS($Z$3:Z921),$X$3:$Y$992,2,0),"")</f>
        <v/>
      </c>
    </row>
    <row r="922" spans="13:26" ht="12.75">
      <c r="M922" s="82">
        <f>IF(ISNUMBER(SEARCH(ZAKL_DATA!$B$29,N922)),MAX($M$2:M921)+1,0)</f>
        <v>920.0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0.0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0.0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0.0</v>
      </c>
      <c r="Y922" s="83" t="s">
        <v>2984</v>
      </c>
      <c r="Z922" t="str">
        <f>IFERROR(VLOOKUP(ROWS($Z$3:Z922),$X$3:$Y$992,2,0),"")</f>
        <v/>
      </c>
    </row>
    <row r="923" spans="13:26" ht="12.75">
      <c r="M923" s="82">
        <f>IF(ISNUMBER(SEARCH(ZAKL_DATA!$B$29,N923)),MAX($M$2:M922)+1,0)</f>
        <v>921.0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0.0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0.0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0.0</v>
      </c>
      <c r="Y923" s="83" t="s">
        <v>2986</v>
      </c>
      <c r="Z923" t="str">
        <f>IFERROR(VLOOKUP(ROWS($Z$3:Z923),$X$3:$Y$992,2,0),"")</f>
        <v/>
      </c>
    </row>
    <row r="924" spans="13:26" ht="12.75">
      <c r="M924" s="82">
        <f>IF(ISNUMBER(SEARCH(ZAKL_DATA!$B$29,N924)),MAX($M$2:M923)+1,0)</f>
        <v>922.0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0.0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0.0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0.0</v>
      </c>
      <c r="Y924" s="83" t="s">
        <v>2988</v>
      </c>
      <c r="Z924" t="str">
        <f>IFERROR(VLOOKUP(ROWS($Z$3:Z924),$X$3:$Y$992,2,0),"")</f>
        <v/>
      </c>
    </row>
    <row r="925" spans="13:26" ht="12.75">
      <c r="M925" s="82">
        <f>IF(ISNUMBER(SEARCH(ZAKL_DATA!$B$29,N925)),MAX($M$2:M924)+1,0)</f>
        <v>923.0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0.0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0.0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0.0</v>
      </c>
      <c r="Y925" s="83" t="s">
        <v>2990</v>
      </c>
      <c r="Z925" t="str">
        <f>IFERROR(VLOOKUP(ROWS($Z$3:Z925),$X$3:$Y$992,2,0),"")</f>
        <v/>
      </c>
    </row>
    <row r="926" spans="13:26" ht="12.75">
      <c r="M926" s="82">
        <f>IF(ISNUMBER(SEARCH(ZAKL_DATA!$B$29,N926)),MAX($M$2:M925)+1,0)</f>
        <v>924.0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0.0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0.0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0.0</v>
      </c>
      <c r="Y926" s="83" t="s">
        <v>2992</v>
      </c>
      <c r="Z926" t="str">
        <f>IFERROR(VLOOKUP(ROWS($Z$3:Z926),$X$3:$Y$992,2,0),"")</f>
        <v/>
      </c>
    </row>
    <row r="927" spans="13:26" ht="12.75">
      <c r="M927" s="82">
        <f>IF(ISNUMBER(SEARCH(ZAKL_DATA!$B$29,N927)),MAX($M$2:M926)+1,0)</f>
        <v>925.0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0.0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0.0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0.0</v>
      </c>
      <c r="Y927" s="83" t="s">
        <v>2994</v>
      </c>
      <c r="Z927" t="str">
        <f>IFERROR(VLOOKUP(ROWS($Z$3:Z927),$X$3:$Y$992,2,0),"")</f>
        <v/>
      </c>
    </row>
    <row r="928" spans="13:26" ht="12.75">
      <c r="M928" s="82">
        <f>IF(ISNUMBER(SEARCH(ZAKL_DATA!$B$29,N928)),MAX($M$2:M927)+1,0)</f>
        <v>926.0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0.0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0.0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0.0</v>
      </c>
      <c r="Y928" s="83" t="s">
        <v>2996</v>
      </c>
      <c r="Z928" t="str">
        <f>IFERROR(VLOOKUP(ROWS($Z$3:Z928),$X$3:$Y$992,2,0),"")</f>
        <v/>
      </c>
    </row>
    <row r="929" spans="13:26" ht="12.75">
      <c r="M929" s="82">
        <f>IF(ISNUMBER(SEARCH(ZAKL_DATA!$B$29,N929)),MAX($M$2:M928)+1,0)</f>
        <v>927.0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0.0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0.0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0.0</v>
      </c>
      <c r="Y929" s="83" t="s">
        <v>2998</v>
      </c>
      <c r="Z929" t="str">
        <f>IFERROR(VLOOKUP(ROWS($Z$3:Z929),$X$3:$Y$992,2,0),"")</f>
        <v/>
      </c>
    </row>
    <row r="930" spans="13:26" ht="12.75">
      <c r="M930" s="82">
        <f>IF(ISNUMBER(SEARCH(ZAKL_DATA!$B$29,N930)),MAX($M$2:M929)+1,0)</f>
        <v>928.0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0.0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0.0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0.0</v>
      </c>
      <c r="Y930" s="83" t="s">
        <v>3000</v>
      </c>
      <c r="Z930" t="str">
        <f>IFERROR(VLOOKUP(ROWS($Z$3:Z930),$X$3:$Y$992,2,0),"")</f>
        <v/>
      </c>
    </row>
    <row r="931" spans="13:26" ht="12.75">
      <c r="M931" s="82">
        <f>IF(ISNUMBER(SEARCH(ZAKL_DATA!$B$29,N931)),MAX($M$2:M930)+1,0)</f>
        <v>929.0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0.0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0.0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0.0</v>
      </c>
      <c r="Y931" s="83" t="s">
        <v>3002</v>
      </c>
      <c r="Z931" t="str">
        <f>IFERROR(VLOOKUP(ROWS($Z$3:Z931),$X$3:$Y$992,2,0),"")</f>
        <v/>
      </c>
    </row>
    <row r="932" spans="13:26" ht="12.75">
      <c r="M932" s="82">
        <f>IF(ISNUMBER(SEARCH(ZAKL_DATA!$B$29,N932)),MAX($M$2:M931)+1,0)</f>
        <v>930.0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0.0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0.0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0.0</v>
      </c>
      <c r="Y932" s="83" t="s">
        <v>3004</v>
      </c>
      <c r="Z932" t="str">
        <f>IFERROR(VLOOKUP(ROWS($Z$3:Z932),$X$3:$Y$992,2,0),"")</f>
        <v/>
      </c>
    </row>
    <row r="933" spans="13:26" ht="12.75">
      <c r="M933" s="82">
        <f>IF(ISNUMBER(SEARCH(ZAKL_DATA!$B$29,N933)),MAX($M$2:M932)+1,0)</f>
        <v>931.0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0.0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0.0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0.0</v>
      </c>
      <c r="Y933" s="83" t="s">
        <v>3006</v>
      </c>
      <c r="Z933" t="str">
        <f>IFERROR(VLOOKUP(ROWS($Z$3:Z933),$X$3:$Y$992,2,0),"")</f>
        <v/>
      </c>
    </row>
    <row r="934" spans="13:26" ht="12.75">
      <c r="M934" s="82">
        <f>IF(ISNUMBER(SEARCH(ZAKL_DATA!$B$29,N934)),MAX($M$2:M933)+1,0)</f>
        <v>932.0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0.0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0.0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0.0</v>
      </c>
      <c r="Y934" s="83" t="s">
        <v>3008</v>
      </c>
      <c r="Z934" t="str">
        <f>IFERROR(VLOOKUP(ROWS($Z$3:Z934),$X$3:$Y$992,2,0),"")</f>
        <v/>
      </c>
    </row>
    <row r="935" spans="13:26" ht="12.75">
      <c r="M935" s="82">
        <f>IF(ISNUMBER(SEARCH(ZAKL_DATA!$B$29,N935)),MAX($M$2:M934)+1,0)</f>
        <v>933.0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0.0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0.0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0.0</v>
      </c>
      <c r="Y935" s="83" t="s">
        <v>3010</v>
      </c>
      <c r="Z935" t="str">
        <f>IFERROR(VLOOKUP(ROWS($Z$3:Z935),$X$3:$Y$992,2,0),"")</f>
        <v/>
      </c>
    </row>
    <row r="936" spans="13:26" ht="12.75">
      <c r="M936" s="82">
        <f>IF(ISNUMBER(SEARCH(ZAKL_DATA!$B$29,N936)),MAX($M$2:M935)+1,0)</f>
        <v>934.0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0.0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0.0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0.0</v>
      </c>
      <c r="Y936" s="83" t="s">
        <v>3012</v>
      </c>
      <c r="Z936" t="str">
        <f>IFERROR(VLOOKUP(ROWS($Z$3:Z936),$X$3:$Y$992,2,0),"")</f>
        <v/>
      </c>
    </row>
    <row r="937" spans="13:26" ht="12.75">
      <c r="M937" s="82">
        <f>IF(ISNUMBER(SEARCH(ZAKL_DATA!$B$29,N937)),MAX($M$2:M936)+1,0)</f>
        <v>935.0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0.0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0.0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0.0</v>
      </c>
      <c r="Y937" s="83" t="s">
        <v>3014</v>
      </c>
      <c r="Z937" t="str">
        <f>IFERROR(VLOOKUP(ROWS($Z$3:Z937),$X$3:$Y$992,2,0),"")</f>
        <v/>
      </c>
    </row>
    <row r="938" spans="13:26" ht="12.75">
      <c r="M938" s="82">
        <f>IF(ISNUMBER(SEARCH(ZAKL_DATA!$B$29,N938)),MAX($M$2:M937)+1,0)</f>
        <v>936.0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0.0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0.0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0.0</v>
      </c>
      <c r="Y938" s="83" t="s">
        <v>3016</v>
      </c>
      <c r="Z938" t="str">
        <f>IFERROR(VLOOKUP(ROWS($Z$3:Z938),$X$3:$Y$992,2,0),"")</f>
        <v/>
      </c>
    </row>
    <row r="939" spans="13:26" ht="12.75">
      <c r="M939" s="82">
        <f>IF(ISNUMBER(SEARCH(ZAKL_DATA!$B$29,N939)),MAX($M$2:M938)+1,0)</f>
        <v>937.0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0.0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0.0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0.0</v>
      </c>
      <c r="Y939" s="83" t="s">
        <v>3018</v>
      </c>
      <c r="Z939" t="str">
        <f>IFERROR(VLOOKUP(ROWS($Z$3:Z939),$X$3:$Y$992,2,0),"")</f>
        <v/>
      </c>
    </row>
    <row r="940" spans="13:26" ht="12.75">
      <c r="M940" s="82">
        <f>IF(ISNUMBER(SEARCH(ZAKL_DATA!$B$29,N940)),MAX($M$2:M939)+1,0)</f>
        <v>938.0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0.0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0.0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0.0</v>
      </c>
      <c r="Y940" s="83" t="s">
        <v>3020</v>
      </c>
      <c r="Z940" t="str">
        <f>IFERROR(VLOOKUP(ROWS($Z$3:Z940),$X$3:$Y$992,2,0),"")</f>
        <v/>
      </c>
    </row>
    <row r="941" spans="13:26" ht="12.75">
      <c r="M941" s="82">
        <f>IF(ISNUMBER(SEARCH(ZAKL_DATA!$B$29,N941)),MAX($M$2:M940)+1,0)</f>
        <v>939.0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0.0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0.0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0.0</v>
      </c>
      <c r="Y941" s="83" t="s">
        <v>3022</v>
      </c>
      <c r="Z941" t="str">
        <f>IFERROR(VLOOKUP(ROWS($Z$3:Z941),$X$3:$Y$992,2,0),"")</f>
        <v/>
      </c>
    </row>
    <row r="942" spans="13:26" ht="12.75">
      <c r="M942" s="82">
        <f>IF(ISNUMBER(SEARCH(ZAKL_DATA!$B$29,N942)),MAX($M$2:M941)+1,0)</f>
        <v>940.0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0.0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0.0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0.0</v>
      </c>
      <c r="Y942" s="83" t="s">
        <v>3024</v>
      </c>
      <c r="Z942" t="str">
        <f>IFERROR(VLOOKUP(ROWS($Z$3:Z942),$X$3:$Y$992,2,0),"")</f>
        <v/>
      </c>
    </row>
    <row r="943" spans="13:26" ht="12.75">
      <c r="M943" s="82">
        <f>IF(ISNUMBER(SEARCH(ZAKL_DATA!$B$29,N943)),MAX($M$2:M942)+1,0)</f>
        <v>941.0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0.0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0.0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0.0</v>
      </c>
      <c r="Y943" s="83" t="s">
        <v>3026</v>
      </c>
      <c r="Z943" t="str">
        <f>IFERROR(VLOOKUP(ROWS($Z$3:Z943),$X$3:$Y$992,2,0),"")</f>
        <v/>
      </c>
    </row>
    <row r="944" spans="13:26" ht="12.75">
      <c r="M944" s="82">
        <f>IF(ISNUMBER(SEARCH(ZAKL_DATA!$B$29,N944)),MAX($M$2:M943)+1,0)</f>
        <v>942.0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0.0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0.0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0.0</v>
      </c>
      <c r="Y944" s="83" t="s">
        <v>3028</v>
      </c>
      <c r="Z944" t="str">
        <f>IFERROR(VLOOKUP(ROWS($Z$3:Z944),$X$3:$Y$992,2,0),"")</f>
        <v/>
      </c>
    </row>
    <row r="945" spans="13:26" ht="12.75">
      <c r="M945" s="82">
        <f>IF(ISNUMBER(SEARCH(ZAKL_DATA!$B$29,N945)),MAX($M$2:M944)+1,0)</f>
        <v>943.0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0.0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0.0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0.0</v>
      </c>
      <c r="Y945" s="83" t="s">
        <v>3030</v>
      </c>
      <c r="Z945" t="str">
        <f>IFERROR(VLOOKUP(ROWS($Z$3:Z945),$X$3:$Y$992,2,0),"")</f>
        <v/>
      </c>
    </row>
    <row r="946" spans="13:26" ht="12.75">
      <c r="M946" s="82">
        <f>IF(ISNUMBER(SEARCH(ZAKL_DATA!$B$29,N946)),MAX($M$2:M945)+1,0)</f>
        <v>944.0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0.0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0.0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0.0</v>
      </c>
      <c r="Y946" s="83" t="s">
        <v>3031</v>
      </c>
      <c r="Z946" t="str">
        <f>IFERROR(VLOOKUP(ROWS($Z$3:Z946),$X$3:$Y$992,2,0),"")</f>
        <v/>
      </c>
    </row>
    <row r="947" spans="13:26" ht="12.75">
      <c r="M947" s="82">
        <f>IF(ISNUMBER(SEARCH(ZAKL_DATA!$B$29,N947)),MAX($M$2:M946)+1,0)</f>
        <v>945.0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0.0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0.0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0.0</v>
      </c>
      <c r="Y947" s="83" t="s">
        <v>3033</v>
      </c>
      <c r="Z947" t="str">
        <f>IFERROR(VLOOKUP(ROWS($Z$3:Z947),$X$3:$Y$992,2,0),"")</f>
        <v/>
      </c>
    </row>
    <row r="948" spans="13:26" ht="12.75">
      <c r="M948" s="82">
        <f>IF(ISNUMBER(SEARCH(ZAKL_DATA!$B$29,N948)),MAX($M$2:M947)+1,0)</f>
        <v>946.0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0.0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0.0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0.0</v>
      </c>
      <c r="Y948" s="83" t="s">
        <v>3035</v>
      </c>
      <c r="Z948" t="str">
        <f>IFERROR(VLOOKUP(ROWS($Z$3:Z948),$X$3:$Y$992,2,0),"")</f>
        <v/>
      </c>
    </row>
    <row r="949" spans="13:26" ht="12.75">
      <c r="M949" s="82">
        <f>IF(ISNUMBER(SEARCH(ZAKL_DATA!$B$29,N949)),MAX($M$2:M948)+1,0)</f>
        <v>947.0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0.0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0.0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0.0</v>
      </c>
      <c r="Y949" s="83" t="s">
        <v>3037</v>
      </c>
      <c r="Z949" t="str">
        <f>IFERROR(VLOOKUP(ROWS($Z$3:Z949),$X$3:$Y$992,2,0),"")</f>
        <v/>
      </c>
    </row>
    <row r="950" spans="13:26" ht="12.75">
      <c r="M950" s="82">
        <f>IF(ISNUMBER(SEARCH(ZAKL_DATA!$B$29,N950)),MAX($M$2:M949)+1,0)</f>
        <v>948.0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0.0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0.0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0.0</v>
      </c>
      <c r="Y950" s="83" t="s">
        <v>3038</v>
      </c>
      <c r="Z950" t="str">
        <f>IFERROR(VLOOKUP(ROWS($Z$3:Z950),$X$3:$Y$992,2,0),"")</f>
        <v/>
      </c>
    </row>
    <row r="951" spans="13:26" ht="12.75">
      <c r="M951" s="82">
        <f>IF(ISNUMBER(SEARCH(ZAKL_DATA!$B$29,N951)),MAX($M$2:M950)+1,0)</f>
        <v>949.0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0.0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0.0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0.0</v>
      </c>
      <c r="Y951" s="83" t="s">
        <v>3040</v>
      </c>
      <c r="Z951" t="str">
        <f>IFERROR(VLOOKUP(ROWS($Z$3:Z951),$X$3:$Y$992,2,0),"")</f>
        <v/>
      </c>
    </row>
    <row r="952" spans="13:26" ht="12.75">
      <c r="M952" s="82">
        <f>IF(ISNUMBER(SEARCH(ZAKL_DATA!$B$29,N952)),MAX($M$2:M951)+1,0)</f>
        <v>950.0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0.0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0.0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0.0</v>
      </c>
      <c r="Y952" s="83" t="s">
        <v>3042</v>
      </c>
      <c r="Z952" t="str">
        <f>IFERROR(VLOOKUP(ROWS($Z$3:Z952),$X$3:$Y$992,2,0),"")</f>
        <v/>
      </c>
    </row>
    <row r="953" spans="13:26" ht="12.75">
      <c r="M953" s="82">
        <f>IF(ISNUMBER(SEARCH(ZAKL_DATA!$B$29,N953)),MAX($M$2:M952)+1,0)</f>
        <v>951.0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0.0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0.0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0.0</v>
      </c>
      <c r="Y953" s="83" t="s">
        <v>3044</v>
      </c>
      <c r="Z953" t="str">
        <f>IFERROR(VLOOKUP(ROWS($Z$3:Z953),$X$3:$Y$992,2,0),"")</f>
        <v/>
      </c>
    </row>
    <row r="954" spans="13:26" ht="12.75">
      <c r="M954" s="82">
        <f>IF(ISNUMBER(SEARCH(ZAKL_DATA!$B$29,N954)),MAX($M$2:M953)+1,0)</f>
        <v>952.0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0.0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0.0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0.0</v>
      </c>
      <c r="Y954" s="83" t="s">
        <v>3046</v>
      </c>
      <c r="Z954" t="str">
        <f>IFERROR(VLOOKUP(ROWS($Z$3:Z954),$X$3:$Y$992,2,0),"")</f>
        <v/>
      </c>
    </row>
    <row r="955" spans="13:26" ht="12.75">
      <c r="M955" s="82">
        <f>IF(ISNUMBER(SEARCH(ZAKL_DATA!$B$29,N955)),MAX($M$2:M954)+1,0)</f>
        <v>953.0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0.0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0.0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0.0</v>
      </c>
      <c r="Y955" s="83" t="s">
        <v>3048</v>
      </c>
      <c r="Z955" t="str">
        <f>IFERROR(VLOOKUP(ROWS($Z$3:Z955),$X$3:$Y$992,2,0),"")</f>
        <v/>
      </c>
    </row>
    <row r="956" spans="13:26" ht="12.75">
      <c r="M956" s="82">
        <f>IF(ISNUMBER(SEARCH(ZAKL_DATA!$B$29,N956)),MAX($M$2:M955)+1,0)</f>
        <v>954.0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0.0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0.0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0.0</v>
      </c>
      <c r="Y956" s="83" t="s">
        <v>3050</v>
      </c>
      <c r="Z956" t="str">
        <f>IFERROR(VLOOKUP(ROWS($Z$3:Z956),$X$3:$Y$992,2,0),"")</f>
        <v/>
      </c>
    </row>
    <row r="957" spans="13:26" ht="12.75">
      <c r="M957" s="82">
        <f>IF(ISNUMBER(SEARCH(ZAKL_DATA!$B$29,N957)),MAX($M$2:M956)+1,0)</f>
        <v>955.0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0.0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0.0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0.0</v>
      </c>
      <c r="Y957" s="83" t="s">
        <v>3052</v>
      </c>
      <c r="Z957" t="str">
        <f>IFERROR(VLOOKUP(ROWS($Z$3:Z957),$X$3:$Y$992,2,0),"")</f>
        <v/>
      </c>
    </row>
    <row r="958" spans="13:26" ht="12.75">
      <c r="M958" s="82">
        <f>IF(ISNUMBER(SEARCH(ZAKL_DATA!$B$29,N958)),MAX($M$2:M957)+1,0)</f>
        <v>956.0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0.0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0.0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0.0</v>
      </c>
      <c r="Y958" s="83" t="s">
        <v>3054</v>
      </c>
      <c r="Z958" t="str">
        <f>IFERROR(VLOOKUP(ROWS($Z$3:Z958),$X$3:$Y$992,2,0),"")</f>
        <v/>
      </c>
    </row>
    <row r="959" spans="13:26" ht="12.75">
      <c r="M959" s="82">
        <f>IF(ISNUMBER(SEARCH(ZAKL_DATA!$B$29,N959)),MAX($M$2:M958)+1,0)</f>
        <v>957.0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0.0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0.0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0.0</v>
      </c>
      <c r="Y959" s="83" t="s">
        <v>3056</v>
      </c>
      <c r="Z959" t="str">
        <f>IFERROR(VLOOKUP(ROWS($Z$3:Z959),$X$3:$Y$992,2,0),"")</f>
        <v/>
      </c>
    </row>
    <row r="960" spans="13:26" ht="12.75">
      <c r="M960" s="82">
        <f>IF(ISNUMBER(SEARCH(ZAKL_DATA!$B$29,N960)),MAX($M$2:M959)+1,0)</f>
        <v>958.0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0.0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0.0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0.0</v>
      </c>
      <c r="Y960" s="83" t="s">
        <v>3058</v>
      </c>
      <c r="Z960" t="str">
        <f>IFERROR(VLOOKUP(ROWS($Z$3:Z960),$X$3:$Y$992,2,0),"")</f>
        <v/>
      </c>
    </row>
    <row r="961" spans="13:26" ht="12.75">
      <c r="M961" s="82">
        <f>IF(ISNUMBER(SEARCH(ZAKL_DATA!$B$29,N961)),MAX($M$2:M960)+1,0)</f>
        <v>959.0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0.0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0.0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0.0</v>
      </c>
      <c r="Y961" s="83" t="s">
        <v>3060</v>
      </c>
      <c r="Z961" t="str">
        <f>IFERROR(VLOOKUP(ROWS($Z$3:Z961),$X$3:$Y$992,2,0),"")</f>
        <v/>
      </c>
    </row>
    <row r="962" spans="13:26" ht="12.75">
      <c r="M962" s="82">
        <f>IF(ISNUMBER(SEARCH(ZAKL_DATA!$B$29,N962)),MAX($M$2:M961)+1,0)</f>
        <v>960.0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0.0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0.0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0.0</v>
      </c>
      <c r="Y962" s="83" t="s">
        <v>3062</v>
      </c>
      <c r="Z962" t="str">
        <f>IFERROR(VLOOKUP(ROWS($Z$3:Z962),$X$3:$Y$992,2,0),"")</f>
        <v/>
      </c>
    </row>
    <row r="963" spans="13:26" ht="12.75">
      <c r="M963" s="82">
        <f>IF(ISNUMBER(SEARCH(ZAKL_DATA!$B$29,N963)),MAX($M$2:M962)+1,0)</f>
        <v>961.0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0.0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0.0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0.0</v>
      </c>
      <c r="Y963" s="83" t="s">
        <v>3064</v>
      </c>
      <c r="Z963" t="str">
        <f>IFERROR(VLOOKUP(ROWS($Z$3:Z963),$X$3:$Y$992,2,0),"")</f>
        <v/>
      </c>
    </row>
    <row r="964" spans="13:26" ht="12.75">
      <c r="M964" s="82">
        <f>IF(ISNUMBER(SEARCH(ZAKL_DATA!$B$29,N964)),MAX($M$2:M963)+1,0)</f>
        <v>962.0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0.0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0.0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0.0</v>
      </c>
      <c r="Y964" s="83" t="s">
        <v>3066</v>
      </c>
      <c r="Z964" t="str">
        <f>IFERROR(VLOOKUP(ROWS($Z$3:Z964),$X$3:$Y$992,2,0),"")</f>
        <v/>
      </c>
    </row>
    <row r="965" spans="13:26" ht="12.75">
      <c r="M965" s="82">
        <f>IF(ISNUMBER(SEARCH(ZAKL_DATA!$B$29,N965)),MAX($M$2:M964)+1,0)</f>
        <v>963.0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0.0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0.0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0.0</v>
      </c>
      <c r="Y965" s="83" t="s">
        <v>3068</v>
      </c>
      <c r="Z965" t="str">
        <f>IFERROR(VLOOKUP(ROWS($Z$3:Z965),$X$3:$Y$992,2,0),"")</f>
        <v/>
      </c>
    </row>
    <row r="966" spans="13:26" ht="12.75">
      <c r="M966" s="82">
        <f>IF(ISNUMBER(SEARCH(ZAKL_DATA!$B$29,N966)),MAX($M$2:M965)+1,0)</f>
        <v>964.0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0.0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0.0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0.0</v>
      </c>
      <c r="Y966" s="83" t="s">
        <v>3070</v>
      </c>
      <c r="Z966" t="str">
        <f>IFERROR(VLOOKUP(ROWS($Z$3:Z966),$X$3:$Y$992,2,0),"")</f>
        <v/>
      </c>
    </row>
    <row r="967" spans="13:26" ht="12.75">
      <c r="M967" s="82">
        <f>IF(ISNUMBER(SEARCH(ZAKL_DATA!$B$29,N967)),MAX($M$2:M966)+1,0)</f>
        <v>965.0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0.0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0.0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0.0</v>
      </c>
      <c r="Y967" s="83" t="s">
        <v>3072</v>
      </c>
      <c r="Z967" t="str">
        <f>IFERROR(VLOOKUP(ROWS($Z$3:Z967),$X$3:$Y$992,2,0),"")</f>
        <v/>
      </c>
    </row>
    <row r="968" spans="13:26" ht="12.75">
      <c r="M968" s="82">
        <f>IF(ISNUMBER(SEARCH(ZAKL_DATA!$B$29,N968)),MAX($M$2:M967)+1,0)</f>
        <v>966.0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0.0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0.0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0.0</v>
      </c>
      <c r="Y968" s="83" t="s">
        <v>3074</v>
      </c>
      <c r="Z968" t="str">
        <f>IFERROR(VLOOKUP(ROWS($Z$3:Z968),$X$3:$Y$992,2,0),"")</f>
        <v/>
      </c>
    </row>
    <row r="969" spans="13:26" ht="12.75">
      <c r="M969" s="82">
        <f>IF(ISNUMBER(SEARCH(ZAKL_DATA!$B$29,N969)),MAX($M$2:M968)+1,0)</f>
        <v>967.0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0.0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0.0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0.0</v>
      </c>
      <c r="Y969" s="83" t="s">
        <v>3076</v>
      </c>
      <c r="Z969" t="str">
        <f>IFERROR(VLOOKUP(ROWS($Z$3:Z969),$X$3:$Y$992,2,0),"")</f>
        <v/>
      </c>
    </row>
    <row r="970" spans="13:26" ht="12.75">
      <c r="M970" s="82">
        <f>IF(ISNUMBER(SEARCH(ZAKL_DATA!$B$29,N970)),MAX($M$2:M969)+1,0)</f>
        <v>968.0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0.0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0.0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0.0</v>
      </c>
      <c r="Y970" s="83" t="s">
        <v>3078</v>
      </c>
      <c r="Z970" t="str">
        <f>IFERROR(VLOOKUP(ROWS($Z$3:Z970),$X$3:$Y$992,2,0),"")</f>
        <v/>
      </c>
    </row>
    <row r="971" spans="13:26" ht="12.75">
      <c r="M971" s="82">
        <f>IF(ISNUMBER(SEARCH(ZAKL_DATA!$B$29,N971)),MAX($M$2:M970)+1,0)</f>
        <v>969.0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0.0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0.0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0.0</v>
      </c>
      <c r="Y971" s="83" t="s">
        <v>3080</v>
      </c>
      <c r="Z971" t="str">
        <f>IFERROR(VLOOKUP(ROWS($Z$3:Z971),$X$3:$Y$992,2,0),"")</f>
        <v/>
      </c>
    </row>
    <row r="972" spans="13:26" ht="12.75">
      <c r="M972" s="82">
        <f>IF(ISNUMBER(SEARCH(ZAKL_DATA!$B$29,N972)),MAX($M$2:M971)+1,0)</f>
        <v>970.0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0.0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0.0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0.0</v>
      </c>
      <c r="Y972" s="83" t="s">
        <v>3082</v>
      </c>
      <c r="Z972" t="str">
        <f>IFERROR(VLOOKUP(ROWS($Z$3:Z972),$X$3:$Y$992,2,0),"")</f>
        <v/>
      </c>
    </row>
    <row r="973" spans="13:26" ht="12.75">
      <c r="M973" s="82">
        <f>IF(ISNUMBER(SEARCH(ZAKL_DATA!$B$29,N973)),MAX($M$2:M972)+1,0)</f>
        <v>971.0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0.0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0.0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0.0</v>
      </c>
      <c r="Y973" s="83" t="s">
        <v>3084</v>
      </c>
      <c r="Z973" t="str">
        <f>IFERROR(VLOOKUP(ROWS($Z$3:Z973),$X$3:$Y$992,2,0),"")</f>
        <v/>
      </c>
    </row>
    <row r="974" spans="13:26" ht="12.75">
      <c r="M974" s="82">
        <f>IF(ISNUMBER(SEARCH(ZAKL_DATA!$B$29,N974)),MAX($M$2:M973)+1,0)</f>
        <v>972.0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0.0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0.0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0.0</v>
      </c>
      <c r="Y974" s="83" t="s">
        <v>3086</v>
      </c>
      <c r="Z974" t="str">
        <f>IFERROR(VLOOKUP(ROWS($Z$3:Z974),$X$3:$Y$992,2,0),"")</f>
        <v/>
      </c>
    </row>
    <row r="975" spans="13:26" ht="12.75">
      <c r="M975" s="82">
        <f>IF(ISNUMBER(SEARCH(ZAKL_DATA!$B$29,N975)),MAX($M$2:M974)+1,0)</f>
        <v>973.0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0.0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0.0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0.0</v>
      </c>
      <c r="Y975" s="83" t="s">
        <v>3088</v>
      </c>
      <c r="Z975" t="str">
        <f>IFERROR(VLOOKUP(ROWS($Z$3:Z975),$X$3:$Y$992,2,0),"")</f>
        <v/>
      </c>
    </row>
    <row r="976" spans="13:26" ht="12.75">
      <c r="M976" s="82">
        <f>IF(ISNUMBER(SEARCH(ZAKL_DATA!$B$29,N976)),MAX($M$2:M975)+1,0)</f>
        <v>974.0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0.0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0.0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0.0</v>
      </c>
      <c r="Y976" s="83" t="s">
        <v>3089</v>
      </c>
      <c r="Z976" t="str">
        <f>IFERROR(VLOOKUP(ROWS($Z$3:Z976),$X$3:$Y$992,2,0),"")</f>
        <v/>
      </c>
    </row>
    <row r="977" spans="13:26" ht="12.75">
      <c r="M977" s="82">
        <f>IF(ISNUMBER(SEARCH(ZAKL_DATA!$B$29,N977)),MAX($M$2:M976)+1,0)</f>
        <v>975.0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0.0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0.0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0.0</v>
      </c>
      <c r="Y977" s="83" t="s">
        <v>3091</v>
      </c>
      <c r="Z977" t="str">
        <f>IFERROR(VLOOKUP(ROWS($Z$3:Z977),$X$3:$Y$992,2,0),"")</f>
        <v/>
      </c>
    </row>
    <row r="978" spans="13:26" ht="12.75">
      <c r="M978" s="82">
        <f>IF(ISNUMBER(SEARCH(ZAKL_DATA!$B$29,N978)),MAX($M$2:M977)+1,0)</f>
        <v>976.0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0.0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0.0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0.0</v>
      </c>
      <c r="Y978" s="83" t="s">
        <v>3093</v>
      </c>
      <c r="Z978" t="str">
        <f>IFERROR(VLOOKUP(ROWS($Z$3:Z978),$X$3:$Y$992,2,0),"")</f>
        <v/>
      </c>
    </row>
    <row r="979" spans="13:26" ht="12.75">
      <c r="M979" s="82">
        <f>IF(ISNUMBER(SEARCH(ZAKL_DATA!$B$29,N979)),MAX($M$2:M978)+1,0)</f>
        <v>977.0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0.0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0.0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0.0</v>
      </c>
      <c r="Y979" s="83" t="s">
        <v>3095</v>
      </c>
      <c r="Z979" t="str">
        <f>IFERROR(VLOOKUP(ROWS($Z$3:Z979),$X$3:$Y$992,2,0),"")</f>
        <v/>
      </c>
    </row>
    <row r="980" spans="13:26" ht="12.75">
      <c r="M980" s="82">
        <f>IF(ISNUMBER(SEARCH(ZAKL_DATA!$B$29,N980)),MAX($M$2:M979)+1,0)</f>
        <v>978.0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0.0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0.0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0.0</v>
      </c>
      <c r="Y980" s="83" t="s">
        <v>3097</v>
      </c>
      <c r="Z980" t="str">
        <f>IFERROR(VLOOKUP(ROWS($Z$3:Z980),$X$3:$Y$992,2,0),"")</f>
        <v/>
      </c>
    </row>
    <row r="981" spans="13:26" ht="12.75">
      <c r="M981" s="82">
        <f>IF(ISNUMBER(SEARCH(ZAKL_DATA!$B$29,N981)),MAX($M$2:M980)+1,0)</f>
        <v>979.0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0.0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0.0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0.0</v>
      </c>
      <c r="Y981" s="83" t="s">
        <v>3099</v>
      </c>
      <c r="Z981" t="str">
        <f>IFERROR(VLOOKUP(ROWS($Z$3:Z981),$X$3:$Y$992,2,0),"")</f>
        <v/>
      </c>
    </row>
    <row r="982" spans="13:26" ht="12.75">
      <c r="M982" s="82">
        <f>IF(ISNUMBER(SEARCH(ZAKL_DATA!$B$29,N982)),MAX($M$2:M981)+1,0)</f>
        <v>980.0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0.0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0.0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0.0</v>
      </c>
      <c r="Y982" s="83" t="s">
        <v>3101</v>
      </c>
      <c r="Z982" t="str">
        <f>IFERROR(VLOOKUP(ROWS($Z$3:Z982),$X$3:$Y$992,2,0),"")</f>
        <v/>
      </c>
    </row>
    <row r="983" spans="13:26" ht="12.75">
      <c r="M983" s="82">
        <f>IF(ISNUMBER(SEARCH(ZAKL_DATA!$B$29,N983)),MAX($M$2:M982)+1,0)</f>
        <v>981.0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0.0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0.0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0.0</v>
      </c>
      <c r="Y983" s="83" t="s">
        <v>3102</v>
      </c>
      <c r="Z983" t="str">
        <f>IFERROR(VLOOKUP(ROWS($Z$3:Z983),$X$3:$Y$992,2,0),"")</f>
        <v/>
      </c>
    </row>
    <row r="984" spans="13:26" ht="12.75">
      <c r="M984" s="82">
        <f>IF(ISNUMBER(SEARCH(ZAKL_DATA!$B$29,N984)),MAX($M$2:M983)+1,0)</f>
        <v>982.0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0.0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0.0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0.0</v>
      </c>
      <c r="Y984" s="83" t="s">
        <v>3104</v>
      </c>
      <c r="Z984" t="str">
        <f>IFERROR(VLOOKUP(ROWS($Z$3:Z984),$X$3:$Y$992,2,0),"")</f>
        <v/>
      </c>
    </row>
    <row r="985" spans="13:26" ht="12.75">
      <c r="M985" s="82">
        <f>IF(ISNUMBER(SEARCH(ZAKL_DATA!$B$29,N985)),MAX($M$2:M984)+1,0)</f>
        <v>983.0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0.0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0.0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0.0</v>
      </c>
      <c r="Y985" s="83" t="s">
        <v>3106</v>
      </c>
      <c r="Z985" t="str">
        <f>IFERROR(VLOOKUP(ROWS($Z$3:Z985),$X$3:$Y$992,2,0),"")</f>
        <v/>
      </c>
    </row>
    <row r="986" spans="13:26" ht="12.75">
      <c r="M986" s="82">
        <f>IF(ISNUMBER(SEARCH(ZAKL_DATA!$B$29,N986)),MAX($M$2:M985)+1,0)</f>
        <v>984.0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0.0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0.0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0.0</v>
      </c>
      <c r="Y986" s="83" t="s">
        <v>3108</v>
      </c>
      <c r="Z986" t="str">
        <f>IFERROR(VLOOKUP(ROWS($Z$3:Z986),$X$3:$Y$992,2,0),"")</f>
        <v/>
      </c>
    </row>
    <row r="987" spans="13:26" ht="12.75">
      <c r="M987" s="82">
        <f>IF(ISNUMBER(SEARCH(ZAKL_DATA!$B$29,N987)),MAX($M$2:M986)+1,0)</f>
        <v>985.0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0.0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0.0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0.0</v>
      </c>
      <c r="Y987" s="83" t="s">
        <v>3110</v>
      </c>
      <c r="Z987" t="str">
        <f>IFERROR(VLOOKUP(ROWS($Z$3:Z987),$X$3:$Y$992,2,0),"")</f>
        <v/>
      </c>
    </row>
    <row r="988" spans="13:26" ht="12.75">
      <c r="M988" s="82">
        <f>IF(ISNUMBER(SEARCH(ZAKL_DATA!$B$29,N988)),MAX($M$2:M987)+1,0)</f>
        <v>986.0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0.0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0.0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0.0</v>
      </c>
      <c r="Y988" s="83" t="s">
        <v>3112</v>
      </c>
      <c r="Z988" t="str">
        <f>IFERROR(VLOOKUP(ROWS($Z$3:Z988),$X$3:$Y$992,2,0),"")</f>
        <v/>
      </c>
    </row>
    <row r="989" spans="13:26" ht="12.75">
      <c r="M989" s="82">
        <f>IF(ISNUMBER(SEARCH(ZAKL_DATA!$B$29,N989)),MAX($M$2:M988)+1,0)</f>
        <v>987.0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0.0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0.0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0.0</v>
      </c>
      <c r="Y989" s="83" t="s">
        <v>3114</v>
      </c>
      <c r="Z989" t="str">
        <f>IFERROR(VLOOKUP(ROWS($Z$3:Z989),$X$3:$Y$992,2,0),"")</f>
        <v/>
      </c>
    </row>
    <row r="990" spans="13:26" ht="12.75">
      <c r="M990" s="82">
        <f>IF(ISNUMBER(SEARCH(ZAKL_DATA!$B$29,N990)),MAX($M$2:M989)+1,0)</f>
        <v>988.0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0.0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0.0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0.0</v>
      </c>
      <c r="Y990" s="83" t="s">
        <v>3116</v>
      </c>
      <c r="Z990" t="str">
        <f>IFERROR(VLOOKUP(ROWS($Z$3:Z990),$X$3:$Y$992,2,0),"")</f>
        <v/>
      </c>
    </row>
    <row r="991" spans="13:26" ht="12.75">
      <c r="M991" s="82">
        <f>IF(ISNUMBER(SEARCH(ZAKL_DATA!$B$29,N991)),MAX($M$2:M990)+1,0)</f>
        <v>989.0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0.0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0.0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0.0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990.0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0.0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0.0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0.0</v>
      </c>
      <c r="Y992" s="106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workbookViewId="0" topLeftCell="A1"/>
  </sheetViews>
  <sheetFormatPr defaultRowHeight="12.75"/>
  <cols>
    <col min="1" max="1" width="18.285714285714285" customWidth="1"/>
    <col min="2" max="2" width="11.857142857142858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2" bestFit="1" customWidth="1"/>
    <col min="29" max="29" width="12.428571428571429" bestFit="1" customWidth="1"/>
    <col min="32" max="32" width="11.142857142857142" bestFit="1" customWidth="1"/>
    <col min="33" max="33" width="13" bestFit="1" customWidth="1"/>
    <col min="34" max="34" width="12" bestFit="1" customWidth="1"/>
    <col min="35" max="35" width="12.428571428571429" bestFit="1" customWidth="1"/>
    <col min="39" max="39" width="11.142857142857142" bestFit="1" customWidth="1"/>
    <col min="40" max="40" width="13" bestFit="1" customWidth="1"/>
    <col min="41" max="41" width="12" bestFit="1" customWidth="1"/>
    <col min="42" max="42" width="12.428571428571429" bestFit="1" customWidth="1"/>
    <col min="46" max="46" width="11.142857142857142" bestFit="1" customWidth="1"/>
    <col min="47" max="47" width="13" bestFit="1" customWidth="1"/>
    <col min="48" max="48" width="12" bestFit="1" customWidth="1"/>
    <col min="49" max="49" width="12.428571428571429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15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2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15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15" ht="14.25">
      <c r="A9" s="54" t="s">
        <v>56</v>
      </c>
      <c r="B9" s="113">
        <f>'DAP2'!F14</f>
        <v>0.0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15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4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15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15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5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15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15" ht="14.25">
      <c r="A16" s="54" t="s">
        <v>63</v>
      </c>
      <c r="B16">
        <f>'DAP1'!M40</f>
        <v>0.0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15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11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11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1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0.0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0.0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11" ht="14.25">
      <c r="A24" s="54" t="s">
        <v>71</v>
      </c>
      <c r="B24" s="113">
        <f>'DAP2'!F6</f>
        <v>0.0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4" t="s">
        <v>72</v>
      </c>
      <c r="B25" s="113">
        <f>'DAP2'!F8</f>
        <v>0.0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4" t="s">
        <v>73</v>
      </c>
      <c r="B26" s="113">
        <f>'DAP2'!F9</f>
        <v>0.0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4" t="s">
        <v>74</v>
      </c>
      <c r="B27" s="113">
        <f>'DAP2'!F10</f>
        <v>0.0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REPUBLIKA",ZAKL_DATA!B20&lt;&gt;""),VLOOKUP(ZAKL_DATA!B20,FU!J3:K253,2,FALSE),"")</f>
        <v/>
      </c>
      <c r="G28" s="61" t="s">
        <v>3123</v>
      </c>
    </row>
    <row r="29" spans="1:7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1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15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5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5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5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5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5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5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5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0.0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5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5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5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15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19" ht="14.25">
      <c r="A50" s="54" t="s">
        <v>97</v>
      </c>
      <c r="B50">
        <f>'DAP2'!E8</f>
        <v>0.0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19" ht="14.25">
      <c r="A51" s="54" t="s">
        <v>3150</v>
      </c>
      <c r="B51">
        <f>'DAP2'!H32</f>
        <v>0.0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19" ht="14.25">
      <c r="A52" s="54" t="s">
        <v>3151</v>
      </c>
      <c r="B52">
        <f>'DAP2'!I32</f>
        <v>0.0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19" ht="14.25">
      <c r="A53" s="54" t="s">
        <v>98</v>
      </c>
      <c r="B53">
        <f>'DAP2'!E9</f>
        <v>0.0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19" ht="14.25">
      <c r="A54" s="54" t="s">
        <v>99</v>
      </c>
      <c r="B54">
        <f>'DAP2'!E7</f>
        <v>0.0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15" ht="14.25">
      <c r="A55" s="54" t="s">
        <v>100</v>
      </c>
      <c r="B55">
        <f>'DAP2'!E11</f>
        <v>0.0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19" ht="14.25">
      <c r="A56" s="54" t="s">
        <v>101</v>
      </c>
      <c r="B56">
        <f>'DAP2'!E6</f>
        <v>0.0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15" ht="14.25">
      <c r="A57" s="54" t="s">
        <v>102</v>
      </c>
      <c r="B57">
        <f>'DAP2'!E10</f>
        <v>0.0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14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3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11" ht="14.25">
      <c r="A64" s="54" t="s">
        <v>109</v>
      </c>
      <c r="B64">
        <f>'DAP1'!H24</f>
        <v>0.0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11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11" ht="14.25">
      <c r="A67" s="54" t="s">
        <v>112</v>
      </c>
      <c r="B67" s="113">
        <f>'DAP2'!F12</f>
        <v>0.0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11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11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1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1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1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15" ht="14.25">
      <c r="A73" s="54" t="s">
        <v>3148</v>
      </c>
      <c r="B73">
        <f>'DAP2'!J32</f>
        <v>0.0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1" ht="14.25">
      <c r="A74" s="54" t="s">
        <v>3149</v>
      </c>
      <c r="B74">
        <f>'DAP2'!L32</f>
        <v>0.0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11" ht="14.25">
      <c r="A75" t="s">
        <v>3152</v>
      </c>
      <c r="B75">
        <f>'DAP2'!K32</f>
        <v>0.0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11" ht="14.25">
      <c r="A76" s="54" t="s">
        <v>3153</v>
      </c>
      <c r="B76">
        <f>'DAP2'!M32</f>
        <v>0.0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11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1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3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" ht="14.25">
      <c r="A84" s="54" t="s">
        <v>362</v>
      </c>
      <c r="B84" s="55"/>
    </row>
    <row r="85" spans="1:3" ht="14.25">
      <c r="A85" s="54" t="s">
        <v>363</v>
      </c>
      <c r="B85" t="e">
        <f>IF(#REF!&lt;&gt;0,#REF!,"")</f>
        <v>#REF!</v>
      </c>
      <c r="C85" s="61" t="s">
        <v>3135</v>
      </c>
    </row>
    <row r="86" spans="1:2" ht="14.25">
      <c r="A86" s="54" t="s">
        <v>364</v>
      </c>
      <c r="B86" s="55"/>
    </row>
    <row r="87" spans="1:3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" ht="14.25">
      <c r="A88" s="54" t="s">
        <v>366</v>
      </c>
      <c r="B88" s="55"/>
    </row>
    <row r="89" spans="1:3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19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19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4" t="s">
        <v>370</v>
      </c>
      <c r="B92" s="55"/>
    </row>
    <row r="93" spans="1:19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3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" ht="14.25">
      <c r="A95" s="54" t="s">
        <v>373</v>
      </c>
      <c r="B95" s="55"/>
    </row>
    <row r="96" spans="1:2" ht="14.25">
      <c r="A96" s="54" t="s">
        <v>374</v>
      </c>
      <c r="B96" s="55"/>
    </row>
    <row r="97" spans="1: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0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0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0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0" ht="12.75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8:27" ht="12.75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20:21" ht="12.75">
      <c r="T123" s="116" t="s">
        <v>3130</v>
      </c>
      <c r="U123" s="112"/>
    </row>
    <row r="124" spans="20:20" ht="12.75">
      <c r="T124" s="61" t="s">
        <v>3134</v>
      </c>
    </row>
    <row r="130" spans="17:22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8:24" ht="12.75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8:22" ht="12.75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8:18" ht="12.75">
      <c r="R144" s="113"/>
    </row>
    <row r="146" spans="18:22" ht="12.75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8:22" ht="12.75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8:22" ht="12.75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0.0</v>
      </c>
      <c r="AR177">
        <v>0.0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5" ht="12.75">
      <c r="Q178">
        <v>1.0</v>
      </c>
      <c r="R178">
        <f t="shared" si="1" ref="R178:R209">$Q$178</f>
        <v>1.0</v>
      </c>
      <c r="S178" s="115">
        <f>IF($B$69="P",#REF!,X178)</f>
        <v>1.0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1.0</v>
      </c>
      <c r="Y178">
        <v>1.0</v>
      </c>
      <c r="Z178">
        <f t="shared" si="2" ref="Z178:Z209">$Y$178</f>
        <v>1.0</v>
      </c>
      <c r="AA178">
        <f>IF($B$69="P",#REF!,AD178)</f>
        <v>1.0</v>
      </c>
      <c r="AB178" s="113" t="e">
        <f>#REF!</f>
        <v>#REF!</v>
      </c>
      <c r="AC178" s="113" t="e">
        <f>#REF!</f>
        <v>#REF!</v>
      </c>
      <c r="AD178">
        <v>1.0</v>
      </c>
      <c r="AE178">
        <v>1.0</v>
      </c>
      <c r="AL178">
        <v>1.0</v>
      </c>
      <c r="AM178">
        <f t="shared" si="3" ref="AM178:AM209">$AL$178</f>
        <v>1.0</v>
      </c>
      <c r="AN178">
        <f t="shared" si="4" ref="AN178:AN209">IF($B$69="P",AQ178,AR178)</f>
        <v>1.0</v>
      </c>
      <c r="AO178" s="113" t="e">
        <f>#REF!</f>
        <v>#REF!</v>
      </c>
      <c r="AP178" s="113" t="e">
        <f>#REF!</f>
        <v>#REF!</v>
      </c>
      <c r="AQ178">
        <v>1.0</v>
      </c>
      <c r="AR178">
        <v>1.0</v>
      </c>
      <c r="AS178">
        <v>1.0</v>
      </c>
    </row>
    <row r="179" spans="18:44" ht="12.75">
      <c r="R179">
        <f t="shared" si="1"/>
        <v>1.0</v>
      </c>
      <c r="S179" s="115">
        <f>IF($B$69="P",#REF!,X179)</f>
        <v>2.0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2.0</v>
      </c>
      <c r="Z179">
        <f t="shared" si="2"/>
        <v>1.0</v>
      </c>
      <c r="AA179">
        <f>IF($B$69="P",#REF!,AD179)</f>
        <v>2.0</v>
      </c>
      <c r="AB179" s="113" t="e">
        <f>#REF!</f>
        <v>#REF!</v>
      </c>
      <c r="AC179" s="113" t="e">
        <f>#REF!</f>
        <v>#REF!</v>
      </c>
      <c r="AD179">
        <v>2.0</v>
      </c>
      <c r="AM179">
        <f t="shared" si="3"/>
        <v>1.0</v>
      </c>
      <c r="AN179">
        <f t="shared" si="4"/>
        <v>2.0</v>
      </c>
      <c r="AO179" s="113" t="e">
        <f>#REF!</f>
        <v>#REF!</v>
      </c>
      <c r="AP179" s="113" t="e">
        <f>#REF!</f>
        <v>#REF!</v>
      </c>
      <c r="AQ179">
        <v>2.0</v>
      </c>
      <c r="AR179">
        <v>2.0</v>
      </c>
    </row>
    <row r="180" spans="18:44" ht="12.75">
      <c r="R180" s="61">
        <f t="shared" si="1"/>
        <v>1.0</v>
      </c>
      <c r="S180" s="115">
        <f>IF($B$69="P",#REF!,X180)</f>
        <v>3.0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3.0</v>
      </c>
      <c r="Z180">
        <f t="shared" si="2"/>
        <v>1.0</v>
      </c>
      <c r="AA180">
        <f>IF($B$69="P",#REF!,AD180)</f>
        <v>3.0</v>
      </c>
      <c r="AB180" s="113" t="e">
        <f>#REF!</f>
        <v>#REF!</v>
      </c>
      <c r="AC180" s="113" t="e">
        <f>#REF!</f>
        <v>#REF!</v>
      </c>
      <c r="AD180">
        <v>3.0</v>
      </c>
      <c r="AM180">
        <f t="shared" si="3"/>
        <v>1.0</v>
      </c>
      <c r="AN180">
        <f t="shared" si="4"/>
        <v>3.0</v>
      </c>
      <c r="AO180" s="113" t="e">
        <f>#REF!</f>
        <v>#REF!</v>
      </c>
      <c r="AP180" s="113" t="e">
        <f>#REF!</f>
        <v>#REF!</v>
      </c>
      <c r="AQ180">
        <v>3.0</v>
      </c>
      <c r="AR180">
        <v>3.0</v>
      </c>
    </row>
    <row r="181" spans="18:44" ht="12.75">
      <c r="R181">
        <f t="shared" si="1"/>
        <v>1.0</v>
      </c>
      <c r="S181" s="115">
        <f>IF($B$69="P",#REF!,X181)</f>
        <v>4.0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4.0</v>
      </c>
      <c r="Z181">
        <f t="shared" si="2"/>
        <v>1.0</v>
      </c>
      <c r="AA181">
        <f>IF($B$69="P",#REF!,AD181)</f>
        <v>4.0</v>
      </c>
      <c r="AB181" s="113" t="e">
        <f>#REF!</f>
        <v>#REF!</v>
      </c>
      <c r="AC181" s="113" t="e">
        <f>#REF!</f>
        <v>#REF!</v>
      </c>
      <c r="AD181">
        <v>4.0</v>
      </c>
      <c r="AM181">
        <f t="shared" si="3"/>
        <v>1.0</v>
      </c>
      <c r="AN181">
        <f t="shared" si="4"/>
        <v>7.0</v>
      </c>
      <c r="AO181" s="113" t="e">
        <f>#REF!</f>
        <v>#REF!</v>
      </c>
      <c r="AP181" s="113" t="e">
        <f>#REF!</f>
        <v>#REF!</v>
      </c>
      <c r="AQ181">
        <v>4.0</v>
      </c>
      <c r="AR181">
        <v>7.0</v>
      </c>
    </row>
    <row r="182" spans="18:44" ht="12.75">
      <c r="R182">
        <f t="shared" si="1"/>
        <v>1.0</v>
      </c>
      <c r="S182" s="115">
        <f>IF($B$69="P",#REF!,X182)</f>
        <v>13.0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13.0</v>
      </c>
      <c r="Z182">
        <f t="shared" si="2"/>
        <v>1.0</v>
      </c>
      <c r="AA182">
        <f>IF($B$69="P",#REF!,AD182)</f>
        <v>8.0</v>
      </c>
      <c r="AB182" s="113" t="e">
        <f>#REF!</f>
        <v>#REF!</v>
      </c>
      <c r="AC182" s="113" t="e">
        <f>#REF!</f>
        <v>#REF!</v>
      </c>
      <c r="AD182">
        <v>8.0</v>
      </c>
      <c r="AM182">
        <f t="shared" si="3"/>
        <v>1.0</v>
      </c>
      <c r="AN182">
        <f t="shared" si="4"/>
        <v>12.0</v>
      </c>
      <c r="AO182" s="113" t="e">
        <f>#REF!</f>
        <v>#REF!</v>
      </c>
      <c r="AP182" s="113" t="e">
        <f>#REF!</f>
        <v>#REF!</v>
      </c>
      <c r="AQ182">
        <v>5.0</v>
      </c>
      <c r="AR182">
        <v>12.0</v>
      </c>
    </row>
    <row r="183" spans="18:44" ht="12.75">
      <c r="R183">
        <f t="shared" si="1"/>
        <v>1.0</v>
      </c>
      <c r="S183" s="115">
        <f>IF($B$69="P",#REF!,X183)</f>
        <v>23.0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23.0</v>
      </c>
      <c r="Z183">
        <f t="shared" si="2"/>
        <v>1.0</v>
      </c>
      <c r="AA183">
        <f>IF($B$69="P",#REF!,AD183)</f>
        <v>11.0</v>
      </c>
      <c r="AB183" s="113" t="e">
        <f>#REF!</f>
        <v>#REF!</v>
      </c>
      <c r="AC183" s="113" t="e">
        <f>#REF!</f>
        <v>#REF!</v>
      </c>
      <c r="AD183">
        <v>11.0</v>
      </c>
      <c r="AM183">
        <f t="shared" si="3"/>
        <v>1.0</v>
      </c>
      <c r="AN183">
        <f t="shared" si="4"/>
        <v>15.0</v>
      </c>
      <c r="AO183" s="113" t="e">
        <f>#REF!</f>
        <v>#REF!</v>
      </c>
      <c r="AP183" s="113" t="e">
        <f>#REF!</f>
        <v>#REF!</v>
      </c>
      <c r="AQ183">
        <v>6.0</v>
      </c>
      <c r="AR183">
        <v>15.0</v>
      </c>
    </row>
    <row r="184" spans="18:44" ht="12.75">
      <c r="R184">
        <f t="shared" si="1"/>
        <v>1.0</v>
      </c>
      <c r="S184" s="115">
        <f>IF($B$69="P",#REF!,X184)</f>
        <v>31.0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31.0</v>
      </c>
      <c r="Z184">
        <f t="shared" si="2"/>
        <v>1.0</v>
      </c>
      <c r="AA184">
        <f>IF($B$69="P",#REF!,AD184)</f>
        <v>12.0</v>
      </c>
      <c r="AB184" s="113" t="e">
        <f>#REF!</f>
        <v>#REF!</v>
      </c>
      <c r="AC184" s="113" t="e">
        <f>#REF!</f>
        <v>#REF!</v>
      </c>
      <c r="AD184">
        <v>12.0</v>
      </c>
      <c r="AM184">
        <f t="shared" si="3"/>
        <v>1.0</v>
      </c>
      <c r="AN184">
        <f t="shared" si="4"/>
        <v>18.0</v>
      </c>
      <c r="AO184" s="113" t="e">
        <f>#REF!</f>
        <v>#REF!</v>
      </c>
      <c r="AP184" s="113" t="e">
        <f>#REF!</f>
        <v>#REF!</v>
      </c>
      <c r="AQ184">
        <v>7.0</v>
      </c>
      <c r="AR184">
        <v>18.0</v>
      </c>
    </row>
    <row r="185" spans="18:44" ht="12.75">
      <c r="R185">
        <f t="shared" si="1"/>
        <v>1.0</v>
      </c>
      <c r="S185" s="115">
        <f>IF($B$69="P",#REF!,X185)</f>
        <v>32.0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32.0</v>
      </c>
      <c r="Z185">
        <f t="shared" si="2"/>
        <v>1.0</v>
      </c>
      <c r="AA185">
        <f>IF($B$69="P",#REF!,AD185)</f>
        <v>17.0</v>
      </c>
      <c r="AB185" s="113" t="e">
        <f>#REF!</f>
        <v>#REF!</v>
      </c>
      <c r="AC185" s="113" t="e">
        <f>#REF!</f>
        <v>#REF!</v>
      </c>
      <c r="AD185">
        <v>17.0</v>
      </c>
      <c r="AM185">
        <f t="shared" si="3"/>
        <v>1.0</v>
      </c>
      <c r="AN185">
        <f t="shared" si="4"/>
        <v>58.0</v>
      </c>
      <c r="AO185" s="113" t="e">
        <f>#REF!</f>
        <v>#REF!</v>
      </c>
      <c r="AP185" s="113" t="e">
        <f>#REF!</f>
        <v>#REF!</v>
      </c>
      <c r="AQ185">
        <v>8.0</v>
      </c>
      <c r="AR185">
        <v>58.0</v>
      </c>
    </row>
    <row r="186" spans="18:44" ht="12.75">
      <c r="R186">
        <f t="shared" si="1"/>
        <v>1.0</v>
      </c>
      <c r="S186" s="115">
        <f>IF($B$69="P",#REF!,X186)</f>
        <v>39.0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39.0</v>
      </c>
      <c r="Z186">
        <f t="shared" si="2"/>
        <v>1.0</v>
      </c>
      <c r="AA186">
        <f>IF($B$69="P",#REF!,AD186)</f>
        <v>18.0</v>
      </c>
      <c r="AB186" s="113" t="e">
        <f>#REF!</f>
        <v>#REF!</v>
      </c>
      <c r="AC186" s="113" t="e">
        <f>#REF!</f>
        <v>#REF!</v>
      </c>
      <c r="AD186">
        <v>18.0</v>
      </c>
      <c r="AM186">
        <f t="shared" si="3"/>
        <v>1.0</v>
      </c>
      <c r="AN186">
        <f t="shared" si="4"/>
        <v>19.0</v>
      </c>
      <c r="AO186" s="113" t="e">
        <f>#REF!</f>
        <v>#REF!</v>
      </c>
      <c r="AP186" s="113" t="e">
        <f>#REF!</f>
        <v>#REF!</v>
      </c>
      <c r="AQ186">
        <v>9.0</v>
      </c>
      <c r="AR186">
        <v>19.0</v>
      </c>
    </row>
    <row r="187" spans="18:44" ht="12.75">
      <c r="R187">
        <f t="shared" si="1"/>
        <v>1.0</v>
      </c>
      <c r="S187" s="115">
        <f>IF($B$69="P",#REF!,X187)</f>
        <v>48.0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48.0</v>
      </c>
      <c r="Z187">
        <f t="shared" si="2"/>
        <v>1.0</v>
      </c>
      <c r="AA187">
        <f>IF($B$69="P",#REF!,AD187)</f>
        <v>19.0</v>
      </c>
      <c r="AB187" s="113" t="e">
        <f>#REF!</f>
        <v>#REF!</v>
      </c>
      <c r="AC187" s="113" t="e">
        <f>#REF!</f>
        <v>#REF!</v>
      </c>
      <c r="AD187">
        <v>19.0</v>
      </c>
      <c r="AM187">
        <f t="shared" si="3"/>
        <v>1.0</v>
      </c>
      <c r="AN187">
        <f t="shared" si="4"/>
        <v>20.0</v>
      </c>
      <c r="AO187" s="113" t="e">
        <f>#REF!</f>
        <v>#REF!</v>
      </c>
      <c r="AP187" s="113" t="e">
        <f>#REF!</f>
        <v>#REF!</v>
      </c>
      <c r="AQ187">
        <v>10.0</v>
      </c>
      <c r="AR187">
        <v>20.0</v>
      </c>
    </row>
    <row r="188" spans="18:44" ht="12.75">
      <c r="R188">
        <f t="shared" si="1"/>
        <v>1.0</v>
      </c>
      <c r="S188" s="115">
        <f>IF($B$69="P",#REF!,X188)</f>
        <v>58.0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58.0</v>
      </c>
      <c r="Z188">
        <f t="shared" si="2"/>
        <v>1.0</v>
      </c>
      <c r="AA188">
        <f>IF($B$69="P",#REF!,AD188)</f>
        <v>22.0</v>
      </c>
      <c r="AB188" s="113" t="e">
        <f>#REF!</f>
        <v>#REF!</v>
      </c>
      <c r="AC188" s="113" t="e">
        <f>#REF!</f>
        <v>#REF!</v>
      </c>
      <c r="AD188">
        <v>22.0</v>
      </c>
      <c r="AM188">
        <f t="shared" si="3"/>
        <v>1.0</v>
      </c>
      <c r="AN188">
        <f t="shared" si="4"/>
        <v>25.0</v>
      </c>
      <c r="AO188" s="113" t="e">
        <f>#REF!</f>
        <v>#REF!</v>
      </c>
      <c r="AP188" s="113" t="e">
        <f>#REF!</f>
        <v>#REF!</v>
      </c>
      <c r="AQ188">
        <v>11.0</v>
      </c>
      <c r="AR188">
        <v>25.0</v>
      </c>
    </row>
    <row r="189" spans="18:44" ht="12.75">
      <c r="R189">
        <f t="shared" si="1"/>
        <v>1.0</v>
      </c>
      <c r="S189" s="115">
        <f>IF($B$69="P",#REF!,X189)</f>
        <v>63.0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63.0</v>
      </c>
      <c r="Z189">
        <f t="shared" si="2"/>
        <v>1.0</v>
      </c>
      <c r="AA189">
        <f>IF($B$69="P",#REF!,AD189)</f>
        <v>25.0</v>
      </c>
      <c r="AB189" s="113" t="e">
        <f>#REF!</f>
        <v>#REF!</v>
      </c>
      <c r="AC189" s="113" t="e">
        <f>#REF!</f>
        <v>#REF!</v>
      </c>
      <c r="AD189">
        <v>25.0</v>
      </c>
      <c r="AM189">
        <f t="shared" si="3"/>
        <v>1.0</v>
      </c>
      <c r="AN189">
        <f t="shared" si="4"/>
        <v>36.0</v>
      </c>
      <c r="AO189" s="113" t="e">
        <f>#REF!</f>
        <v>#REF!</v>
      </c>
      <c r="AP189" s="113" t="e">
        <f>#REF!</f>
        <v>#REF!</v>
      </c>
      <c r="AQ189">
        <v>55.0</v>
      </c>
      <c r="AR189">
        <v>36.0</v>
      </c>
    </row>
    <row r="190" spans="18:44" ht="12.75">
      <c r="R190">
        <f t="shared" si="1"/>
        <v>1.0</v>
      </c>
      <c r="S190" s="115">
        <f>IF($B$69="P",#REF!,X190)</f>
        <v>5.0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5.0</v>
      </c>
      <c r="Z190">
        <f t="shared" si="2"/>
        <v>1.0</v>
      </c>
      <c r="AA190">
        <f>IF($B$69="P",#REF!,AD190)</f>
        <v>26.0</v>
      </c>
      <c r="AB190" s="113" t="e">
        <f>#REF!</f>
        <v>#REF!</v>
      </c>
      <c r="AC190" s="113" t="e">
        <f>#REF!</f>
        <v>#REF!</v>
      </c>
      <c r="AD190">
        <v>26.0</v>
      </c>
      <c r="AM190">
        <f t="shared" si="3"/>
        <v>1.0</v>
      </c>
      <c r="AN190">
        <f t="shared" si="4"/>
        <v>48.0</v>
      </c>
      <c r="AO190" s="113" t="e">
        <f>#REF!</f>
        <v>#REF!</v>
      </c>
      <c r="AP190" s="113" t="e">
        <f>#REF!</f>
        <v>#REF!</v>
      </c>
      <c r="AQ190">
        <v>56.0</v>
      </c>
      <c r="AR190">
        <v>48.0</v>
      </c>
    </row>
    <row r="191" spans="18:44" ht="12.75">
      <c r="R191">
        <f t="shared" si="1"/>
        <v>1.0</v>
      </c>
      <c r="S191" s="115">
        <f>IF($B$69="P",#REF!,X191)</f>
        <v>6.0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6.0</v>
      </c>
      <c r="Z191">
        <f t="shared" si="2"/>
        <v>1.0</v>
      </c>
      <c r="AA191">
        <f>IF($B$69="P",#REF!,AD191)</f>
        <v>27.0</v>
      </c>
      <c r="AB191" s="113" t="e">
        <f>#REF!</f>
        <v>#REF!</v>
      </c>
      <c r="AC191" s="113" t="e">
        <f>#REF!</f>
        <v>#REF!</v>
      </c>
      <c r="AD191">
        <v>27.0</v>
      </c>
      <c r="AM191">
        <f t="shared" si="3"/>
        <v>1.0</v>
      </c>
      <c r="AN191">
        <f t="shared" si="4"/>
        <v>52.0</v>
      </c>
      <c r="AO191" s="113" t="e">
        <f>#REF!</f>
        <v>#REF!</v>
      </c>
      <c r="AP191" s="113" t="e">
        <f>#REF!</f>
        <v>#REF!</v>
      </c>
      <c r="AQ191">
        <v>12.0</v>
      </c>
      <c r="AR191">
        <v>52.0</v>
      </c>
    </row>
    <row r="192" spans="18:44" ht="12.75">
      <c r="R192">
        <f t="shared" si="1"/>
        <v>1.0</v>
      </c>
      <c r="S192" s="115">
        <f>IF($B$69="P",#REF!,X192)</f>
        <v>7.0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7.0</v>
      </c>
      <c r="Z192">
        <f t="shared" si="2"/>
        <v>1.0</v>
      </c>
      <c r="AA192">
        <f>IF($B$69="P",#REF!,AD192)</f>
        <v>28.0</v>
      </c>
      <c r="AB192" s="113" t="e">
        <f>#REF!</f>
        <v>#REF!</v>
      </c>
      <c r="AC192" s="113" t="e">
        <f>#REF!</f>
        <v>#REF!</v>
      </c>
      <c r="AD192">
        <v>28.0</v>
      </c>
      <c r="AM192">
        <f t="shared" si="3"/>
        <v>1.0</v>
      </c>
      <c r="AN192">
        <f t="shared" si="4"/>
        <v>4.0</v>
      </c>
      <c r="AO192" s="113" t="e">
        <f>#REF!</f>
        <v>#REF!</v>
      </c>
      <c r="AP192" s="113" t="e">
        <f>#REF!</f>
        <v>#REF!</v>
      </c>
      <c r="AQ192">
        <v>13.0</v>
      </c>
      <c r="AR192" s="119">
        <v>4.0</v>
      </c>
    </row>
    <row r="193" spans="18:44" ht="12.75">
      <c r="R193">
        <f t="shared" si="1"/>
        <v>1.0</v>
      </c>
      <c r="S193" s="115">
        <f>IF($B$69="P",#REF!,X193)</f>
        <v>8.0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8.0</v>
      </c>
      <c r="Z193">
        <f t="shared" si="2"/>
        <v>1.0</v>
      </c>
      <c r="AA193">
        <f>IF($B$69="P",#REF!,AD193)</f>
        <v>29.0</v>
      </c>
      <c r="AB193" s="113" t="e">
        <f>#REF!</f>
        <v>#REF!</v>
      </c>
      <c r="AC193" s="113" t="e">
        <f>#REF!</f>
        <v>#REF!</v>
      </c>
      <c r="AD193">
        <v>29.0</v>
      </c>
      <c r="AM193">
        <f t="shared" si="3"/>
        <v>1.0</v>
      </c>
      <c r="AN193">
        <f t="shared" si="4"/>
        <v>5.0</v>
      </c>
      <c r="AO193" s="113" t="e">
        <f>#REF!</f>
        <v>#REF!</v>
      </c>
      <c r="AP193" s="113" t="e">
        <f>#REF!</f>
        <v>#REF!</v>
      </c>
      <c r="AQ193">
        <v>14.0</v>
      </c>
      <c r="AR193" s="119">
        <v>5.0</v>
      </c>
    </row>
    <row r="194" spans="18:44" ht="12.75">
      <c r="R194">
        <f t="shared" si="1"/>
        <v>1.0</v>
      </c>
      <c r="S194" s="115">
        <f>IF($B$69="P",#REF!,X194)</f>
        <v>9.0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9.0</v>
      </c>
      <c r="Z194">
        <f t="shared" si="2"/>
        <v>1.0</v>
      </c>
      <c r="AA194">
        <f>IF($B$69="P",#REF!,AD194)</f>
        <v>30.0</v>
      </c>
      <c r="AB194" s="113" t="e">
        <f>#REF!</f>
        <v>#REF!</v>
      </c>
      <c r="AC194" s="113" t="e">
        <f>#REF!</f>
        <v>#REF!</v>
      </c>
      <c r="AD194">
        <v>30.0</v>
      </c>
      <c r="AM194">
        <f t="shared" si="3"/>
        <v>1.0</v>
      </c>
      <c r="AN194">
        <f t="shared" si="4"/>
        <v>6.0</v>
      </c>
      <c r="AO194" s="113" t="e">
        <f>#REF!</f>
        <v>#REF!</v>
      </c>
      <c r="AP194" s="113" t="e">
        <f>#REF!</f>
        <v>#REF!</v>
      </c>
      <c r="AQ194">
        <v>15.0</v>
      </c>
      <c r="AR194" s="119">
        <v>6.0</v>
      </c>
    </row>
    <row r="195" spans="18:44" ht="12.75">
      <c r="R195">
        <f t="shared" si="1"/>
        <v>1.0</v>
      </c>
      <c r="S195" s="115">
        <f>IF($B$69="P",#REF!,X195)</f>
        <v>10.0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10.0</v>
      </c>
      <c r="Z195">
        <f t="shared" si="2"/>
        <v>1.0</v>
      </c>
      <c r="AA195">
        <f>IF($B$69="P",#REF!,AD195)</f>
        <v>31.0</v>
      </c>
      <c r="AB195" s="113" t="e">
        <f>#REF!</f>
        <v>#REF!</v>
      </c>
      <c r="AC195" s="113" t="e">
        <f>#REF!</f>
        <v>#REF!</v>
      </c>
      <c r="AD195">
        <v>31.0</v>
      </c>
      <c r="AM195">
        <f t="shared" si="3"/>
        <v>1.0</v>
      </c>
      <c r="AN195">
        <f t="shared" si="4"/>
        <v>8.0</v>
      </c>
      <c r="AO195" s="113" t="e">
        <f>#REF!</f>
        <v>#REF!</v>
      </c>
      <c r="AP195" s="113" t="e">
        <f>#REF!</f>
        <v>#REF!</v>
      </c>
      <c r="AQ195">
        <v>16.0</v>
      </c>
      <c r="AR195" s="119">
        <v>8.0</v>
      </c>
    </row>
    <row r="196" spans="18:44" ht="12.75">
      <c r="R196">
        <f t="shared" si="1"/>
        <v>1.0</v>
      </c>
      <c r="S196" s="115">
        <f>IF($B$69="P",#REF!,X196)</f>
        <v>11.0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11.0</v>
      </c>
      <c r="Z196">
        <f t="shared" si="2"/>
        <v>1.0</v>
      </c>
      <c r="AA196">
        <f>IF($B$69="P",#REF!,AD196)</f>
        <v>32.0</v>
      </c>
      <c r="AB196" s="113" t="e">
        <f>#REF!</f>
        <v>#REF!</v>
      </c>
      <c r="AC196" s="113" t="e">
        <f>#REF!</f>
        <v>#REF!</v>
      </c>
      <c r="AD196">
        <v>32.0</v>
      </c>
      <c r="AM196">
        <f t="shared" si="3"/>
        <v>1.0</v>
      </c>
      <c r="AN196">
        <f t="shared" si="4"/>
        <v>9.0</v>
      </c>
      <c r="AO196" s="113" t="e">
        <f>#REF!</f>
        <v>#REF!</v>
      </c>
      <c r="AP196" s="113" t="e">
        <f>#REF!</f>
        <v>#REF!</v>
      </c>
      <c r="AQ196">
        <v>17.0</v>
      </c>
      <c r="AR196" s="119">
        <v>9.0</v>
      </c>
    </row>
    <row r="197" spans="18:44" ht="12.75">
      <c r="R197">
        <f t="shared" si="1"/>
        <v>1.0</v>
      </c>
      <c r="S197" s="115">
        <f>IF($B$69="P",#REF!,X197)</f>
        <v>12.0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12.0</v>
      </c>
      <c r="Z197">
        <f t="shared" si="2"/>
        <v>1.0</v>
      </c>
      <c r="AA197">
        <f>IF($B$69="P",#REF!,AD197)</f>
        <v>33.0</v>
      </c>
      <c r="AB197" s="113" t="e">
        <f>#REF!</f>
        <v>#REF!</v>
      </c>
      <c r="AC197" s="113" t="e">
        <f>#REF!</f>
        <v>#REF!</v>
      </c>
      <c r="AD197">
        <v>33.0</v>
      </c>
      <c r="AM197">
        <f t="shared" si="3"/>
        <v>1.0</v>
      </c>
      <c r="AN197">
        <f t="shared" si="4"/>
        <v>10.0</v>
      </c>
      <c r="AO197" s="113" t="e">
        <f>#REF!</f>
        <v>#REF!</v>
      </c>
      <c r="AP197" s="113" t="e">
        <f>#REF!</f>
        <v>#REF!</v>
      </c>
      <c r="AQ197">
        <v>57.0</v>
      </c>
      <c r="AR197" s="119">
        <v>10.0</v>
      </c>
    </row>
    <row r="198" spans="18:44" ht="12.75">
      <c r="R198">
        <f t="shared" si="1"/>
        <v>1.0</v>
      </c>
      <c r="S198" s="115">
        <f>IF($B$69="P",#REF!,X198)</f>
        <v>14.0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14.0</v>
      </c>
      <c r="Z198">
        <f t="shared" si="2"/>
        <v>1.0</v>
      </c>
      <c r="AA198">
        <f>IF($B$69="P",#REF!,AD198)</f>
        <v>37.0</v>
      </c>
      <c r="AB198" s="113" t="e">
        <f>#REF!</f>
        <v>#REF!</v>
      </c>
      <c r="AC198" s="113" t="e">
        <f>#REF!</f>
        <v>#REF!</v>
      </c>
      <c r="AD198">
        <v>37.0</v>
      </c>
      <c r="AM198">
        <f t="shared" si="3"/>
        <v>1.0</v>
      </c>
      <c r="AN198">
        <f t="shared" si="4"/>
        <v>11.0</v>
      </c>
      <c r="AO198" s="113" t="e">
        <f>#REF!</f>
        <v>#REF!</v>
      </c>
      <c r="AP198" s="113" t="e">
        <f>#REF!</f>
        <v>#REF!</v>
      </c>
      <c r="AQ198">
        <v>18.0</v>
      </c>
      <c r="AR198" s="119">
        <v>11.0</v>
      </c>
    </row>
    <row r="199" spans="18:44" ht="12.75">
      <c r="R199">
        <f t="shared" si="1"/>
        <v>1.0</v>
      </c>
      <c r="S199" s="115">
        <f>IF($B$69="P",#REF!,X199)</f>
        <v>15.0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15.0</v>
      </c>
      <c r="Z199">
        <f t="shared" si="2"/>
        <v>1.0</v>
      </c>
      <c r="AA199">
        <f>IF($B$69="P",#REF!,AD199)</f>
        <v>38.0</v>
      </c>
      <c r="AB199" s="113" t="e">
        <f>#REF!</f>
        <v>#REF!</v>
      </c>
      <c r="AC199" s="113" t="e">
        <f>#REF!</f>
        <v>#REF!</v>
      </c>
      <c r="AD199">
        <v>38.0</v>
      </c>
      <c r="AM199">
        <f t="shared" si="3"/>
        <v>1.0</v>
      </c>
      <c r="AN199">
        <f t="shared" si="4"/>
        <v>13.0</v>
      </c>
      <c r="AO199" s="113" t="e">
        <f>#REF!</f>
        <v>#REF!</v>
      </c>
      <c r="AP199" s="113" t="e">
        <f>#REF!</f>
        <v>#REF!</v>
      </c>
      <c r="AQ199">
        <v>58.0</v>
      </c>
      <c r="AR199" s="119">
        <v>13.0</v>
      </c>
    </row>
    <row r="200" spans="18:44" ht="12.75">
      <c r="R200">
        <f t="shared" si="1"/>
        <v>1.0</v>
      </c>
      <c r="S200" s="115">
        <f>IF($B$69="P",#REF!,X200)</f>
        <v>16.0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16.0</v>
      </c>
      <c r="Z200">
        <f t="shared" si="2"/>
        <v>1.0</v>
      </c>
      <c r="AA200">
        <f>IF($B$69="P",#REF!,AD200)</f>
        <v>39.0</v>
      </c>
      <c r="AB200" s="113" t="e">
        <f>#REF!</f>
        <v>#REF!</v>
      </c>
      <c r="AC200" s="113" t="e">
        <f>#REF!</f>
        <v>#REF!</v>
      </c>
      <c r="AD200">
        <v>39.0</v>
      </c>
      <c r="AM200">
        <f t="shared" si="3"/>
        <v>1.0</v>
      </c>
      <c r="AN200">
        <f t="shared" si="4"/>
        <v>14.0</v>
      </c>
      <c r="AO200" s="113" t="e">
        <f>#REF!</f>
        <v>#REF!</v>
      </c>
      <c r="AP200" s="113" t="e">
        <f>#REF!</f>
        <v>#REF!</v>
      </c>
      <c r="AQ200">
        <v>19.0</v>
      </c>
      <c r="AR200" s="119">
        <v>14.0</v>
      </c>
    </row>
    <row r="201" spans="18:44" ht="12.75">
      <c r="R201">
        <f t="shared" si="1"/>
        <v>1.0</v>
      </c>
      <c r="S201" s="115">
        <f>IF($B$69="P",#REF!,X201)</f>
        <v>17.0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17.0</v>
      </c>
      <c r="Z201">
        <f t="shared" si="2"/>
        <v>1.0</v>
      </c>
      <c r="AA201">
        <f>IF($B$69="P",#REF!,AD201)</f>
        <v>40.0</v>
      </c>
      <c r="AB201" s="113" t="e">
        <f>#REF!</f>
        <v>#REF!</v>
      </c>
      <c r="AC201" s="113" t="e">
        <f>#REF!</f>
        <v>#REF!</v>
      </c>
      <c r="AD201">
        <v>40.0</v>
      </c>
      <c r="AM201">
        <f t="shared" si="3"/>
        <v>1.0</v>
      </c>
      <c r="AN201">
        <f t="shared" si="4"/>
        <v>16.0</v>
      </c>
      <c r="AO201" s="113" t="e">
        <f>#REF!</f>
        <v>#REF!</v>
      </c>
      <c r="AP201" s="113" t="e">
        <f>#REF!</f>
        <v>#REF!</v>
      </c>
      <c r="AQ201">
        <v>20.0</v>
      </c>
      <c r="AR201" s="119">
        <v>16.0</v>
      </c>
    </row>
    <row r="202" spans="18:44" ht="12.75">
      <c r="R202">
        <f t="shared" si="1"/>
        <v>1.0</v>
      </c>
      <c r="S202" s="115">
        <f>IF($B$69="P",#REF!,X202)</f>
        <v>18.0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18.0</v>
      </c>
      <c r="Z202">
        <f t="shared" si="2"/>
        <v>1.0</v>
      </c>
      <c r="AA202">
        <f>IF($B$69="P",#REF!,AD202)</f>
        <v>41.0</v>
      </c>
      <c r="AB202" s="113" t="e">
        <f>#REF!</f>
        <v>#REF!</v>
      </c>
      <c r="AC202" s="113" t="e">
        <f>#REF!</f>
        <v>#REF!</v>
      </c>
      <c r="AD202">
        <v>41.0</v>
      </c>
      <c r="AM202">
        <f t="shared" si="3"/>
        <v>1.0</v>
      </c>
      <c r="AN202">
        <f t="shared" si="4"/>
        <v>17.0</v>
      </c>
      <c r="AO202" s="113" t="e">
        <f>#REF!</f>
        <v>#REF!</v>
      </c>
      <c r="AP202" s="113" t="e">
        <f>#REF!</f>
        <v>#REF!</v>
      </c>
      <c r="AQ202">
        <v>21.0</v>
      </c>
      <c r="AR202" s="119">
        <v>17.0</v>
      </c>
    </row>
    <row r="203" spans="18:44" ht="12.75">
      <c r="R203">
        <f t="shared" si="1"/>
        <v>1.0</v>
      </c>
      <c r="S203" s="115">
        <f>IF($B$69="P",#REF!,X203)</f>
        <v>19.0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19.0</v>
      </c>
      <c r="Z203">
        <f t="shared" si="2"/>
        <v>1.0</v>
      </c>
      <c r="AA203">
        <f>IF($B$69="P",#REF!,AD203)</f>
        <v>42.0</v>
      </c>
      <c r="AB203" s="113" t="e">
        <f>#REF!</f>
        <v>#REF!</v>
      </c>
      <c r="AC203" s="113" t="e">
        <f>#REF!</f>
        <v>#REF!</v>
      </c>
      <c r="AD203">
        <v>42.0</v>
      </c>
      <c r="AM203">
        <f t="shared" si="3"/>
        <v>1.0</v>
      </c>
      <c r="AN203">
        <f t="shared" si="4"/>
        <v>21.0</v>
      </c>
      <c r="AO203" s="113" t="e">
        <f>#REF!</f>
        <v>#REF!</v>
      </c>
      <c r="AP203" s="113" t="e">
        <f>#REF!</f>
        <v>#REF!</v>
      </c>
      <c r="AQ203">
        <v>22.0</v>
      </c>
      <c r="AR203" s="119">
        <v>21.0</v>
      </c>
    </row>
    <row r="204" spans="18:44" ht="12.75">
      <c r="R204">
        <f t="shared" si="1"/>
        <v>1.0</v>
      </c>
      <c r="S204" s="115">
        <f>IF($B$69="P",#REF!,X204)</f>
        <v>20.0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20.0</v>
      </c>
      <c r="Z204">
        <f t="shared" si="2"/>
        <v>1.0</v>
      </c>
      <c r="AA204">
        <f>IF($B$69="P",#REF!,AD204)</f>
        <v>43.0</v>
      </c>
      <c r="AB204" s="113" t="e">
        <f>#REF!</f>
        <v>#REF!</v>
      </c>
      <c r="AC204" s="113" t="e">
        <f>#REF!</f>
        <v>#REF!</v>
      </c>
      <c r="AD204">
        <v>43.0</v>
      </c>
      <c r="AM204">
        <f t="shared" si="3"/>
        <v>1.0</v>
      </c>
      <c r="AN204">
        <f t="shared" si="4"/>
        <v>22.0</v>
      </c>
      <c r="AO204" s="113" t="e">
        <f>#REF!</f>
        <v>#REF!</v>
      </c>
      <c r="AP204" s="113" t="e">
        <f>#REF!</f>
        <v>#REF!</v>
      </c>
      <c r="AQ204">
        <v>23.0</v>
      </c>
      <c r="AR204" s="119">
        <v>22.0</v>
      </c>
    </row>
    <row r="205" spans="18:44" ht="12.75">
      <c r="R205">
        <f t="shared" si="1"/>
        <v>1.0</v>
      </c>
      <c r="S205" s="115">
        <f>IF($B$69="P",#REF!,X205)</f>
        <v>21.0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21.0</v>
      </c>
      <c r="Z205">
        <f t="shared" si="2"/>
        <v>1.0</v>
      </c>
      <c r="AA205">
        <f>IF($B$69="P",#REF!,AD205)</f>
        <v>44.0</v>
      </c>
      <c r="AB205" s="113" t="e">
        <f>#REF!</f>
        <v>#REF!</v>
      </c>
      <c r="AC205" s="113" t="e">
        <f>#REF!</f>
        <v>#REF!</v>
      </c>
      <c r="AD205">
        <v>44.0</v>
      </c>
      <c r="AM205">
        <f t="shared" si="3"/>
        <v>1.0</v>
      </c>
      <c r="AN205">
        <f t="shared" si="4"/>
        <v>23.0</v>
      </c>
      <c r="AO205" s="113" t="e">
        <f>#REF!</f>
        <v>#REF!</v>
      </c>
      <c r="AP205" s="113" t="e">
        <f>#REF!</f>
        <v>#REF!</v>
      </c>
      <c r="AQ205">
        <v>24.0</v>
      </c>
      <c r="AR205" s="119">
        <v>23.0</v>
      </c>
    </row>
    <row r="206" spans="18:44" ht="12.75">
      <c r="R206">
        <f t="shared" si="1"/>
        <v>1.0</v>
      </c>
      <c r="S206" s="115">
        <f>IF($B$69="P",#REF!,X206)</f>
        <v>22.0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22.0</v>
      </c>
      <c r="Z206">
        <f t="shared" si="2"/>
        <v>1.0</v>
      </c>
      <c r="AA206">
        <f>IF($B$69="P",#REF!,AD206)</f>
        <v>45.0</v>
      </c>
      <c r="AB206" s="113" t="e">
        <f>#REF!</f>
        <v>#REF!</v>
      </c>
      <c r="AC206" s="113" t="e">
        <f>#REF!</f>
        <v>#REF!</v>
      </c>
      <c r="AD206">
        <v>45.0</v>
      </c>
      <c r="AM206">
        <f t="shared" si="3"/>
        <v>1.0</v>
      </c>
      <c r="AN206">
        <f t="shared" si="4"/>
        <v>24.0</v>
      </c>
      <c r="AO206" s="113" t="e">
        <f>#REF!</f>
        <v>#REF!</v>
      </c>
      <c r="AP206" s="113" t="e">
        <f>#REF!</f>
        <v>#REF!</v>
      </c>
      <c r="AQ206">
        <v>25.0</v>
      </c>
      <c r="AR206" s="119">
        <v>24.0</v>
      </c>
    </row>
    <row r="207" spans="18:44" ht="12.75">
      <c r="R207">
        <f t="shared" si="1"/>
        <v>1.0</v>
      </c>
      <c r="S207" s="115">
        <f>IF($B$69="P",#REF!,X207)</f>
        <v>24.0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24.0</v>
      </c>
      <c r="Z207">
        <f t="shared" si="2"/>
        <v>1.0</v>
      </c>
      <c r="AA207">
        <f>IF($B$69="P",#REF!,AD207)</f>
        <v>46.0</v>
      </c>
      <c r="AB207" s="113" t="e">
        <f>#REF!</f>
        <v>#REF!</v>
      </c>
      <c r="AC207" s="113" t="e">
        <f>#REF!</f>
        <v>#REF!</v>
      </c>
      <c r="AD207">
        <v>46.0</v>
      </c>
      <c r="AM207">
        <f t="shared" si="3"/>
        <v>1.0</v>
      </c>
      <c r="AN207">
        <f t="shared" si="4"/>
        <v>26.0</v>
      </c>
      <c r="AO207" s="113" t="e">
        <f>#REF!</f>
        <v>#REF!</v>
      </c>
      <c r="AP207" s="113" t="e">
        <f>#REF!</f>
        <v>#REF!</v>
      </c>
      <c r="AQ207">
        <v>26.0</v>
      </c>
      <c r="AR207" s="119">
        <v>26.0</v>
      </c>
    </row>
    <row r="208" spans="18:44" ht="12.75">
      <c r="R208">
        <f t="shared" si="1"/>
        <v>1.0</v>
      </c>
      <c r="S208" s="115">
        <f>IF($B$69="P",#REF!,X208)</f>
        <v>25.0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25.0</v>
      </c>
      <c r="Z208">
        <f t="shared" si="2"/>
        <v>1.0</v>
      </c>
      <c r="AA208">
        <f>IF($B$69="P",#REF!,AD208)</f>
        <v>47.0</v>
      </c>
      <c r="AB208" s="113" t="e">
        <f>#REF!</f>
        <v>#REF!</v>
      </c>
      <c r="AC208" s="113" t="e">
        <f>#REF!</f>
        <v>#REF!</v>
      </c>
      <c r="AD208">
        <v>47.0</v>
      </c>
      <c r="AM208">
        <f t="shared" si="3"/>
        <v>1.0</v>
      </c>
      <c r="AN208">
        <f t="shared" si="4"/>
        <v>27.0</v>
      </c>
      <c r="AO208" s="113" t="e">
        <f>#REF!</f>
        <v>#REF!</v>
      </c>
      <c r="AP208" s="113" t="e">
        <f>#REF!</f>
        <v>#REF!</v>
      </c>
      <c r="AQ208">
        <v>27.0</v>
      </c>
      <c r="AR208" s="119">
        <v>27.0</v>
      </c>
    </row>
    <row r="209" spans="18:44" ht="12.75">
      <c r="R209">
        <f t="shared" si="1"/>
        <v>1.0</v>
      </c>
      <c r="S209" s="115">
        <f>IF($B$69="P",#REF!,X209)</f>
        <v>26.0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26.0</v>
      </c>
      <c r="Z209">
        <f t="shared" si="2"/>
        <v>1.0</v>
      </c>
      <c r="AA209">
        <f>IF($B$69="P",#REF!,AD209)</f>
        <v>48.0</v>
      </c>
      <c r="AB209" s="113" t="e">
        <f>#REF!</f>
        <v>#REF!</v>
      </c>
      <c r="AC209" s="113" t="e">
        <f>#REF!</f>
        <v>#REF!</v>
      </c>
      <c r="AD209">
        <v>48.0</v>
      </c>
      <c r="AM209">
        <f t="shared" si="3"/>
        <v>1.0</v>
      </c>
      <c r="AN209">
        <f t="shared" si="4"/>
        <v>28.0</v>
      </c>
      <c r="AO209" s="113" t="e">
        <f>#REF!</f>
        <v>#REF!</v>
      </c>
      <c r="AP209" s="113" t="e">
        <f>#REF!</f>
        <v>#REF!</v>
      </c>
      <c r="AQ209">
        <v>28.0</v>
      </c>
      <c r="AR209" s="119">
        <v>28.0</v>
      </c>
    </row>
    <row r="210" spans="18:44" ht="12.75">
      <c r="R210">
        <f t="shared" si="5" ref="R210:R243">$Q$178</f>
        <v>1.0</v>
      </c>
      <c r="S210" s="115">
        <f>IF($B$69="P",#REF!,X210)</f>
        <v>27.0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27.0</v>
      </c>
      <c r="Z210">
        <f t="shared" si="6" ref="Z210:Z238">$Y$178</f>
        <v>1.0</v>
      </c>
      <c r="AA210">
        <f>IF($B$69="P",#REF!,AD210)</f>
        <v>49.0</v>
      </c>
      <c r="AB210" s="113" t="e">
        <f>#REF!</f>
        <v>#REF!</v>
      </c>
      <c r="AC210" s="113" t="e">
        <f>#REF!</f>
        <v>#REF!</v>
      </c>
      <c r="AD210">
        <v>49.0</v>
      </c>
      <c r="AM210">
        <f t="shared" si="7" ref="AM210:AM235">$AL$178</f>
        <v>1.0</v>
      </c>
      <c r="AN210">
        <f t="shared" si="8" ref="AN210:AN235">IF($B$69="P",AQ210,AR210)</f>
        <v>29.0</v>
      </c>
      <c r="AO210" s="113" t="e">
        <f>#REF!</f>
        <v>#REF!</v>
      </c>
      <c r="AP210" s="113" t="e">
        <f>#REF!</f>
        <v>#REF!</v>
      </c>
      <c r="AQ210">
        <v>29.0</v>
      </c>
      <c r="AR210" s="119">
        <v>29.0</v>
      </c>
    </row>
    <row r="211" spans="18:44" ht="12.75">
      <c r="R211">
        <f t="shared" si="5"/>
        <v>1.0</v>
      </c>
      <c r="S211" s="115">
        <f>IF($B$69="P",#REF!,X211)</f>
        <v>28.0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28.0</v>
      </c>
      <c r="Z211">
        <f t="shared" si="6"/>
        <v>1.0</v>
      </c>
      <c r="AA211">
        <f>IF($B$69="P",#REF!,AD211)</f>
        <v>52.0</v>
      </c>
      <c r="AB211" s="113" t="e">
        <f>#REF!</f>
        <v>#REF!</v>
      </c>
      <c r="AC211" s="113" t="e">
        <f>#REF!</f>
        <v>#REF!</v>
      </c>
      <c r="AD211">
        <v>52.0</v>
      </c>
      <c r="AM211">
        <f t="shared" si="7"/>
        <v>1.0</v>
      </c>
      <c r="AN211">
        <f t="shared" si="8"/>
        <v>30.0</v>
      </c>
      <c r="AO211" s="113" t="e">
        <f>#REF!</f>
        <v>#REF!</v>
      </c>
      <c r="AP211" s="113" t="e">
        <f>#REF!</f>
        <v>#REF!</v>
      </c>
      <c r="AQ211">
        <v>30.0</v>
      </c>
      <c r="AR211" s="119">
        <v>30.0</v>
      </c>
    </row>
    <row r="212" spans="18:44" ht="12.75">
      <c r="R212">
        <f t="shared" si="5"/>
        <v>1.0</v>
      </c>
      <c r="S212" s="115">
        <f>IF($B$69="P",#REF!,X212)</f>
        <v>29.0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29.0</v>
      </c>
      <c r="Z212">
        <f t="shared" si="6"/>
        <v>1.0</v>
      </c>
      <c r="AA212">
        <f>IF($B$69="P",#REF!,AD212)</f>
        <v>53.0</v>
      </c>
      <c r="AB212" s="113" t="e">
        <f>#REF!</f>
        <v>#REF!</v>
      </c>
      <c r="AC212" s="113" t="e">
        <f>#REF!</f>
        <v>#REF!</v>
      </c>
      <c r="AD212">
        <v>53.0</v>
      </c>
      <c r="AM212">
        <f t="shared" si="7"/>
        <v>1.0</v>
      </c>
      <c r="AN212">
        <f t="shared" si="8"/>
        <v>31.0</v>
      </c>
      <c r="AO212" s="113" t="e">
        <f>#REF!</f>
        <v>#REF!</v>
      </c>
      <c r="AP212" s="113" t="e">
        <f>#REF!</f>
        <v>#REF!</v>
      </c>
      <c r="AQ212">
        <v>31.0</v>
      </c>
      <c r="AR212" s="119">
        <v>31.0</v>
      </c>
    </row>
    <row r="213" spans="18:44" ht="12.75">
      <c r="R213">
        <f t="shared" si="5"/>
        <v>1.0</v>
      </c>
      <c r="S213" s="115">
        <f>IF($B$69="P",#REF!,X213)</f>
        <v>30.0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30.0</v>
      </c>
      <c r="Z213">
        <f t="shared" si="6"/>
        <v>1.0</v>
      </c>
      <c r="AA213">
        <f>IF($B$69="P",#REF!,AD213)</f>
        <v>54.0</v>
      </c>
      <c r="AB213" s="113" t="e">
        <f>#REF!</f>
        <v>#REF!</v>
      </c>
      <c r="AC213" s="113" t="e">
        <f>#REF!</f>
        <v>#REF!</v>
      </c>
      <c r="AD213">
        <v>54.0</v>
      </c>
      <c r="AM213">
        <f t="shared" si="7"/>
        <v>1.0</v>
      </c>
      <c r="AN213">
        <f t="shared" si="8"/>
        <v>32.0</v>
      </c>
      <c r="AO213" s="113" t="e">
        <f>#REF!</f>
        <v>#REF!</v>
      </c>
      <c r="AP213" s="113" t="e">
        <f>#REF!</f>
        <v>#REF!</v>
      </c>
      <c r="AQ213">
        <v>32.0</v>
      </c>
      <c r="AR213" s="119">
        <v>32.0</v>
      </c>
    </row>
    <row r="214" spans="18:44" ht="12.75">
      <c r="R214">
        <f t="shared" si="5"/>
        <v>1.0</v>
      </c>
      <c r="S214" s="115">
        <f>IF($B$69="P",#REF!,X214)</f>
        <v>33.0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33.0</v>
      </c>
      <c r="Z214">
        <f t="shared" si="6"/>
        <v>1.0</v>
      </c>
      <c r="AA214">
        <f>IF($B$69="P",#REF!,AD214)</f>
        <v>55.0</v>
      </c>
      <c r="AB214" s="113" t="e">
        <f>#REF!</f>
        <v>#REF!</v>
      </c>
      <c r="AC214" s="113" t="e">
        <f>#REF!</f>
        <v>#REF!</v>
      </c>
      <c r="AD214">
        <v>55.0</v>
      </c>
      <c r="AM214">
        <f t="shared" si="7"/>
        <v>1.0</v>
      </c>
      <c r="AN214">
        <f t="shared" si="8"/>
        <v>33.0</v>
      </c>
      <c r="AO214" s="113" t="e">
        <f>#REF!</f>
        <v>#REF!</v>
      </c>
      <c r="AP214" s="113" t="e">
        <f>#REF!</f>
        <v>#REF!</v>
      </c>
      <c r="AQ214">
        <v>33.0</v>
      </c>
      <c r="AR214" s="119">
        <v>33.0</v>
      </c>
    </row>
    <row r="215" spans="18:44" ht="12.75">
      <c r="R215">
        <f t="shared" si="5"/>
        <v>1.0</v>
      </c>
      <c r="S215" s="115">
        <f>IF($B$69="P",#REF!,X215)</f>
        <v>34.0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34.0</v>
      </c>
      <c r="Z215">
        <f t="shared" si="6"/>
        <v>1.0</v>
      </c>
      <c r="AA215">
        <f>IF($B$69="P",#REF!,AD215)</f>
        <v>58.0</v>
      </c>
      <c r="AB215" s="113" t="e">
        <f>#REF!</f>
        <v>#REF!</v>
      </c>
      <c r="AC215" s="113" t="e">
        <f>#REF!</f>
        <v>#REF!</v>
      </c>
      <c r="AD215">
        <v>58.0</v>
      </c>
      <c r="AM215">
        <f t="shared" si="7"/>
        <v>1.0</v>
      </c>
      <c r="AN215">
        <f t="shared" si="8"/>
        <v>34.0</v>
      </c>
      <c r="AO215" s="113" t="e">
        <f>#REF!</f>
        <v>#REF!</v>
      </c>
      <c r="AP215" s="113" t="e">
        <f>#REF!</f>
        <v>#REF!</v>
      </c>
      <c r="AQ215">
        <v>34.0</v>
      </c>
      <c r="AR215" s="119">
        <v>34.0</v>
      </c>
    </row>
    <row r="216" spans="18:44" ht="12.75">
      <c r="R216">
        <f t="shared" si="5"/>
        <v>1.0</v>
      </c>
      <c r="S216" s="115">
        <f>IF($B$69="P",#REF!,X216)</f>
        <v>35.0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35.0</v>
      </c>
      <c r="Z216">
        <f t="shared" si="6"/>
        <v>1.0</v>
      </c>
      <c r="AA216">
        <f>IF($B$69="P",#REF!,AD216)</f>
        <v>59.0</v>
      </c>
      <c r="AB216" s="113" t="e">
        <f>#REF!</f>
        <v>#REF!</v>
      </c>
      <c r="AC216" s="113" t="e">
        <f>#REF!</f>
        <v>#REF!</v>
      </c>
      <c r="AD216">
        <v>59.0</v>
      </c>
      <c r="AM216">
        <f t="shared" si="7"/>
        <v>1.0</v>
      </c>
      <c r="AN216">
        <f t="shared" si="8"/>
        <v>35.0</v>
      </c>
      <c r="AO216" s="113" t="e">
        <f>#REF!</f>
        <v>#REF!</v>
      </c>
      <c r="AP216" s="113" t="e">
        <f>#REF!</f>
        <v>#REF!</v>
      </c>
      <c r="AQ216">
        <v>35.0</v>
      </c>
      <c r="AR216" s="119">
        <v>35.0</v>
      </c>
    </row>
    <row r="217" spans="18:44" ht="12.75">
      <c r="R217">
        <f t="shared" si="5"/>
        <v>1.0</v>
      </c>
      <c r="S217" s="115">
        <f>IF($B$69="P",#REF!,X217)</f>
        <v>36.0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36.0</v>
      </c>
      <c r="Z217">
        <f t="shared" si="6"/>
        <v>1.0</v>
      </c>
      <c r="AA217">
        <f>IF($B$69="P",#REF!,AD217)</f>
        <v>60.0</v>
      </c>
      <c r="AB217" s="113" t="e">
        <f>#REF!</f>
        <v>#REF!</v>
      </c>
      <c r="AC217" s="113" t="e">
        <f>#REF!</f>
        <v>#REF!</v>
      </c>
      <c r="AD217">
        <v>60.0</v>
      </c>
      <c r="AM217">
        <f t="shared" si="7"/>
        <v>1.0</v>
      </c>
      <c r="AN217">
        <f t="shared" si="8"/>
        <v>37.0</v>
      </c>
      <c r="AO217" s="113" t="e">
        <f>#REF!</f>
        <v>#REF!</v>
      </c>
      <c r="AP217" s="113" t="e">
        <f>#REF!</f>
        <v>#REF!</v>
      </c>
      <c r="AQ217">
        <v>36.0</v>
      </c>
      <c r="AR217" s="119">
        <v>37.0</v>
      </c>
    </row>
    <row r="218" spans="18:44" ht="12.75">
      <c r="R218">
        <f t="shared" si="5"/>
        <v>1.0</v>
      </c>
      <c r="S218" s="115">
        <f>IF($B$69="P",#REF!,X218)</f>
        <v>37.0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37.0</v>
      </c>
      <c r="Z218">
        <f t="shared" si="6"/>
        <v>1.0</v>
      </c>
      <c r="AA218">
        <f>IF($B$69="P",#REF!,AD218)</f>
        <v>61.0</v>
      </c>
      <c r="AB218" s="113" t="e">
        <f>#REF!</f>
        <v>#REF!</v>
      </c>
      <c r="AC218" s="113" t="e">
        <f>#REF!</f>
        <v>#REF!</v>
      </c>
      <c r="AD218" s="61">
        <v>61.0</v>
      </c>
      <c r="AM218">
        <f t="shared" si="7"/>
        <v>1.0</v>
      </c>
      <c r="AN218">
        <f t="shared" si="8"/>
        <v>38.0</v>
      </c>
      <c r="AO218" s="113" t="e">
        <f>#REF!</f>
        <v>#REF!</v>
      </c>
      <c r="AP218" s="113" t="e">
        <f>#REF!</f>
        <v>#REF!</v>
      </c>
      <c r="AQ218">
        <v>37.0</v>
      </c>
      <c r="AR218" s="119">
        <v>38.0</v>
      </c>
    </row>
    <row r="219" spans="18:44" ht="12.75">
      <c r="R219">
        <f t="shared" si="5"/>
        <v>1.0</v>
      </c>
      <c r="S219" s="115">
        <f>IF($B$69="P",#REF!,X219)</f>
        <v>38.0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38.0</v>
      </c>
      <c r="Z219">
        <f t="shared" si="6"/>
        <v>1.0</v>
      </c>
      <c r="AA219">
        <f>IF($B$69="P",#REF!,AD219)</f>
        <v>5.0</v>
      </c>
      <c r="AB219" s="113" t="e">
        <f>#REF!</f>
        <v>#REF!</v>
      </c>
      <c r="AC219" s="113" t="e">
        <f>#REF!</f>
        <v>#REF!</v>
      </c>
      <c r="AD219" s="119">
        <v>5.0</v>
      </c>
      <c r="AM219">
        <f t="shared" si="7"/>
        <v>1.0</v>
      </c>
      <c r="AN219">
        <f t="shared" si="8"/>
        <v>39.0</v>
      </c>
      <c r="AO219" s="113" t="e">
        <f>#REF!</f>
        <v>#REF!</v>
      </c>
      <c r="AP219" s="113" t="e">
        <f>#REF!</f>
        <v>#REF!</v>
      </c>
      <c r="AQ219">
        <v>38.0</v>
      </c>
      <c r="AR219" s="119">
        <v>39.0</v>
      </c>
    </row>
    <row r="220" spans="18:44" ht="12.75">
      <c r="R220">
        <f t="shared" si="5"/>
        <v>1.0</v>
      </c>
      <c r="S220" s="115">
        <f>IF($B$69="P",#REF!,X220)</f>
        <v>40.0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40.0</v>
      </c>
      <c r="Z220">
        <f t="shared" si="6"/>
        <v>1.0</v>
      </c>
      <c r="AA220">
        <f>IF($B$69="P",#REF!,AD220)</f>
        <v>6.0</v>
      </c>
      <c r="AB220" s="113" t="e">
        <f>#REF!</f>
        <v>#REF!</v>
      </c>
      <c r="AC220" s="113" t="e">
        <f>#REF!</f>
        <v>#REF!</v>
      </c>
      <c r="AD220" s="119">
        <v>6.0</v>
      </c>
      <c r="AM220">
        <f t="shared" si="7"/>
        <v>1.0</v>
      </c>
      <c r="AN220">
        <f t="shared" si="8"/>
        <v>40.0</v>
      </c>
      <c r="AO220" s="113" t="e">
        <f>#REF!</f>
        <v>#REF!</v>
      </c>
      <c r="AP220" s="113" t="e">
        <f>#REF!</f>
        <v>#REF!</v>
      </c>
      <c r="AQ220">
        <v>39.0</v>
      </c>
      <c r="AR220" s="119">
        <v>40.0</v>
      </c>
    </row>
    <row r="221" spans="18:44" ht="12.75">
      <c r="R221">
        <f t="shared" si="5"/>
        <v>1.0</v>
      </c>
      <c r="S221" s="115">
        <f>IF($B$69="P",#REF!,X221)</f>
        <v>41.0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41.0</v>
      </c>
      <c r="Z221">
        <f t="shared" si="6"/>
        <v>1.0</v>
      </c>
      <c r="AA221">
        <f>IF($B$69="P",#REF!,AD221)</f>
        <v>7.0</v>
      </c>
      <c r="AB221" s="113" t="e">
        <f>#REF!</f>
        <v>#REF!</v>
      </c>
      <c r="AC221" s="113" t="e">
        <f>#REF!</f>
        <v>#REF!</v>
      </c>
      <c r="AD221" s="119">
        <v>7.0</v>
      </c>
      <c r="AM221">
        <f t="shared" si="7"/>
        <v>1.0</v>
      </c>
      <c r="AN221">
        <f t="shared" si="8"/>
        <v>41.0</v>
      </c>
      <c r="AO221" s="113" t="e">
        <f>#REF!</f>
        <v>#REF!</v>
      </c>
      <c r="AP221" s="113" t="e">
        <f>#REF!</f>
        <v>#REF!</v>
      </c>
      <c r="AQ221">
        <v>40.0</v>
      </c>
      <c r="AR221" s="119">
        <v>41.0</v>
      </c>
    </row>
    <row r="222" spans="18:44" ht="12.75">
      <c r="R222">
        <f t="shared" si="5"/>
        <v>1.0</v>
      </c>
      <c r="S222" s="115">
        <f>IF($B$69="P",#REF!,X222)</f>
        <v>42.0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42.0</v>
      </c>
      <c r="Z222">
        <f t="shared" si="6"/>
        <v>1.0</v>
      </c>
      <c r="AA222">
        <f>IF($B$69="P",#REF!,AD222)</f>
        <v>9.0</v>
      </c>
      <c r="AB222" s="113" t="e">
        <f>#REF!</f>
        <v>#REF!</v>
      </c>
      <c r="AC222" s="113" t="e">
        <f>#REF!</f>
        <v>#REF!</v>
      </c>
      <c r="AD222" s="119">
        <v>9.0</v>
      </c>
      <c r="AM222">
        <f t="shared" si="7"/>
        <v>1.0</v>
      </c>
      <c r="AN222">
        <f t="shared" si="8"/>
        <v>42.0</v>
      </c>
      <c r="AO222" s="113" t="e">
        <f>#REF!</f>
        <v>#REF!</v>
      </c>
      <c r="AP222" s="113" t="e">
        <f>#REF!</f>
        <v>#REF!</v>
      </c>
      <c r="AQ222">
        <v>41.0</v>
      </c>
      <c r="AR222" s="119">
        <v>42.0</v>
      </c>
    </row>
    <row r="223" spans="18:44" ht="12.75">
      <c r="R223">
        <f t="shared" si="5"/>
        <v>1.0</v>
      </c>
      <c r="S223" s="115">
        <f>IF($B$69="P",#REF!,X223)</f>
        <v>43.0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43.0</v>
      </c>
      <c r="Z223">
        <f t="shared" si="6"/>
        <v>1.0</v>
      </c>
      <c r="AA223">
        <f>IF($B$69="P",#REF!,AD223)</f>
        <v>10.0</v>
      </c>
      <c r="AB223" s="113" t="e">
        <f>#REF!</f>
        <v>#REF!</v>
      </c>
      <c r="AC223" s="113" t="e">
        <f>#REF!</f>
        <v>#REF!</v>
      </c>
      <c r="AD223" s="119">
        <v>10.0</v>
      </c>
      <c r="AM223">
        <f t="shared" si="7"/>
        <v>1.0</v>
      </c>
      <c r="AN223">
        <f t="shared" si="8"/>
        <v>43.0</v>
      </c>
      <c r="AO223" s="113" t="e">
        <f>#REF!</f>
        <v>#REF!</v>
      </c>
      <c r="AP223" s="113" t="e">
        <f>#REF!</f>
        <v>#REF!</v>
      </c>
      <c r="AQ223">
        <v>42.0</v>
      </c>
      <c r="AR223" s="119">
        <v>43.0</v>
      </c>
    </row>
    <row r="224" spans="18:44" ht="12.75">
      <c r="R224">
        <f t="shared" si="5"/>
        <v>1.0</v>
      </c>
      <c r="S224" s="115">
        <f>IF($B$69="P",#REF!,X224)</f>
        <v>44.0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44.0</v>
      </c>
      <c r="Z224">
        <f t="shared" si="6"/>
        <v>1.0</v>
      </c>
      <c r="AA224">
        <f>IF($B$69="P",#REF!,AD224)</f>
        <v>13.0</v>
      </c>
      <c r="AB224" s="113" t="e">
        <f>#REF!</f>
        <v>#REF!</v>
      </c>
      <c r="AC224" s="113" t="e">
        <f>#REF!</f>
        <v>#REF!</v>
      </c>
      <c r="AD224" s="119">
        <v>13.0</v>
      </c>
      <c r="AM224">
        <f t="shared" si="7"/>
        <v>1.0</v>
      </c>
      <c r="AN224">
        <f t="shared" si="8"/>
        <v>44.0</v>
      </c>
      <c r="AO224" s="113" t="e">
        <f>#REF!</f>
        <v>#REF!</v>
      </c>
      <c r="AP224" s="113" t="e">
        <f>#REF!</f>
        <v>#REF!</v>
      </c>
      <c r="AQ224">
        <v>43.0</v>
      </c>
      <c r="AR224" s="119">
        <v>44.0</v>
      </c>
    </row>
    <row r="225" spans="18:44" ht="12.75">
      <c r="R225">
        <f t="shared" si="5"/>
        <v>1.0</v>
      </c>
      <c r="S225" s="115">
        <f>IF($B$69="P",#REF!,X225)</f>
        <v>45.0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45.0</v>
      </c>
      <c r="Z225">
        <f t="shared" si="6"/>
        <v>1.0</v>
      </c>
      <c r="AA225">
        <f>IF($B$69="P",#REF!,AD225)</f>
        <v>14.0</v>
      </c>
      <c r="AB225" s="113" t="e">
        <f>#REF!</f>
        <v>#REF!</v>
      </c>
      <c r="AC225" s="113" t="e">
        <f>#REF!</f>
        <v>#REF!</v>
      </c>
      <c r="AD225" s="119">
        <v>14.0</v>
      </c>
      <c r="AM225">
        <f t="shared" si="7"/>
        <v>1.0</v>
      </c>
      <c r="AN225">
        <f t="shared" si="8"/>
        <v>45.0</v>
      </c>
      <c r="AO225" s="113" t="e">
        <f>#REF!</f>
        <v>#REF!</v>
      </c>
      <c r="AP225" s="113" t="e">
        <f>#REF!</f>
        <v>#REF!</v>
      </c>
      <c r="AQ225">
        <v>44.0</v>
      </c>
      <c r="AR225" s="119">
        <v>45.0</v>
      </c>
    </row>
    <row r="226" spans="18:44" ht="12.75">
      <c r="R226">
        <f t="shared" si="5"/>
        <v>1.0</v>
      </c>
      <c r="S226" s="115">
        <f>IF($B$69="P",#REF!,X226)</f>
        <v>46.0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46.0</v>
      </c>
      <c r="Z226">
        <f t="shared" si="6"/>
        <v>1.0</v>
      </c>
      <c r="AA226">
        <f>IF($B$69="P",#REF!,AD226)</f>
        <v>15.0</v>
      </c>
      <c r="AB226" s="113" t="e">
        <f>#REF!</f>
        <v>#REF!</v>
      </c>
      <c r="AC226" s="113" t="e">
        <f>#REF!</f>
        <v>#REF!</v>
      </c>
      <c r="AD226" s="119">
        <v>15.0</v>
      </c>
      <c r="AM226">
        <f t="shared" si="7"/>
        <v>1.0</v>
      </c>
      <c r="AN226">
        <f t="shared" si="8"/>
        <v>46.0</v>
      </c>
      <c r="AO226" s="113" t="e">
        <f>#REF!</f>
        <v>#REF!</v>
      </c>
      <c r="AP226" s="113" t="e">
        <f>#REF!</f>
        <v>#REF!</v>
      </c>
      <c r="AQ226">
        <v>45.0</v>
      </c>
      <c r="AR226" s="119">
        <v>46.0</v>
      </c>
    </row>
    <row r="227" spans="18:44" ht="12.75">
      <c r="R227">
        <f t="shared" si="5"/>
        <v>1.0</v>
      </c>
      <c r="S227" s="115">
        <f>IF($B$69="P",#REF!,X227)</f>
        <v>47.0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47.0</v>
      </c>
      <c r="Z227">
        <f t="shared" si="6"/>
        <v>1.0</v>
      </c>
      <c r="AA227">
        <f>IF($B$69="P",#REF!,AD227)</f>
        <v>16.0</v>
      </c>
      <c r="AB227" s="113" t="e">
        <f>#REF!</f>
        <v>#REF!</v>
      </c>
      <c r="AC227" s="113" t="e">
        <f>#REF!</f>
        <v>#REF!</v>
      </c>
      <c r="AD227" s="119">
        <v>16.0</v>
      </c>
      <c r="AM227">
        <f t="shared" si="7"/>
        <v>1.0</v>
      </c>
      <c r="AN227">
        <f t="shared" si="8"/>
        <v>47.0</v>
      </c>
      <c r="AO227" s="113" t="e">
        <f>#REF!</f>
        <v>#REF!</v>
      </c>
      <c r="AP227" s="113" t="e">
        <f>#REF!</f>
        <v>#REF!</v>
      </c>
      <c r="AQ227">
        <v>46.0</v>
      </c>
      <c r="AR227" s="119">
        <v>47.0</v>
      </c>
    </row>
    <row r="228" spans="18:44" ht="12.75">
      <c r="R228">
        <f t="shared" si="5"/>
        <v>1.0</v>
      </c>
      <c r="S228" s="115">
        <f>IF($B$69="P",#REF!,X228)</f>
        <v>49.0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49.0</v>
      </c>
      <c r="Z228">
        <f t="shared" si="6"/>
        <v>1.0</v>
      </c>
      <c r="AA228">
        <f>IF($B$69="P",#REF!,AD228)</f>
        <v>20.0</v>
      </c>
      <c r="AB228" s="113" t="e">
        <f>#REF!</f>
        <v>#REF!</v>
      </c>
      <c r="AC228" s="113" t="e">
        <f>#REF!</f>
        <v>#REF!</v>
      </c>
      <c r="AD228" s="119">
        <v>20.0</v>
      </c>
      <c r="AM228">
        <f t="shared" si="7"/>
        <v>1.0</v>
      </c>
      <c r="AN228">
        <f t="shared" si="8"/>
        <v>49.0</v>
      </c>
      <c r="AO228" s="113" t="e">
        <f>#REF!</f>
        <v>#REF!</v>
      </c>
      <c r="AP228" s="113" t="e">
        <f>#REF!</f>
        <v>#REF!</v>
      </c>
      <c r="AQ228">
        <v>47.0</v>
      </c>
      <c r="AR228" s="119">
        <v>49.0</v>
      </c>
    </row>
    <row r="229" spans="18:44" ht="12.75">
      <c r="R229">
        <f t="shared" si="5"/>
        <v>1.0</v>
      </c>
      <c r="S229" s="115">
        <f>IF($B$69="P",#REF!,X229)</f>
        <v>50.0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50.0</v>
      </c>
      <c r="Z229">
        <f t="shared" si="6"/>
        <v>1.0</v>
      </c>
      <c r="AA229">
        <f>IF($B$69="P",#REF!,AD229)</f>
        <v>21.0</v>
      </c>
      <c r="AB229" s="113" t="e">
        <f>#REF!</f>
        <v>#REF!</v>
      </c>
      <c r="AC229" s="113" t="e">
        <f>#REF!</f>
        <v>#REF!</v>
      </c>
      <c r="AD229" s="119">
        <v>21.0</v>
      </c>
      <c r="AM229">
        <f t="shared" si="7"/>
        <v>1.0</v>
      </c>
      <c r="AN229">
        <f t="shared" si="8"/>
        <v>50.0</v>
      </c>
      <c r="AO229" s="113" t="e">
        <f>#REF!</f>
        <v>#REF!</v>
      </c>
      <c r="AP229" s="113" t="e">
        <f>#REF!</f>
        <v>#REF!</v>
      </c>
      <c r="AQ229">
        <v>48.0</v>
      </c>
      <c r="AR229" s="119">
        <v>50.0</v>
      </c>
    </row>
    <row r="230" spans="18:44" ht="12.75">
      <c r="R230">
        <f t="shared" si="5"/>
        <v>1.0</v>
      </c>
      <c r="S230" s="115">
        <f>IF($B$69="P",#REF!,X230)</f>
        <v>51.0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51.0</v>
      </c>
      <c r="Z230">
        <f t="shared" si="6"/>
        <v>1.0</v>
      </c>
      <c r="AA230">
        <f>IF($B$69="P",#REF!,AD230)</f>
        <v>23.0</v>
      </c>
      <c r="AB230" s="113" t="e">
        <f>#REF!</f>
        <v>#REF!</v>
      </c>
      <c r="AC230" s="113" t="e">
        <f>#REF!</f>
        <v>#REF!</v>
      </c>
      <c r="AD230" s="119">
        <v>23.0</v>
      </c>
      <c r="AM230">
        <f t="shared" si="7"/>
        <v>1.0</v>
      </c>
      <c r="AN230">
        <f t="shared" si="8"/>
        <v>51.0</v>
      </c>
      <c r="AO230" s="113" t="e">
        <f>#REF!</f>
        <v>#REF!</v>
      </c>
      <c r="AP230" s="113" t="e">
        <f>#REF!</f>
        <v>#REF!</v>
      </c>
      <c r="AQ230">
        <v>49.0</v>
      </c>
      <c r="AR230" s="119">
        <v>51.0</v>
      </c>
    </row>
    <row r="231" spans="18:44" ht="12.75">
      <c r="R231">
        <f t="shared" si="5"/>
        <v>1.0</v>
      </c>
      <c r="S231" s="115">
        <f>IF($B$69="P",#REF!,X231)</f>
        <v>52.0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52.0</v>
      </c>
      <c r="Z231">
        <f t="shared" si="6"/>
        <v>1.0</v>
      </c>
      <c r="AA231">
        <f>IF($B$69="P",#REF!,AD231)</f>
        <v>24.0</v>
      </c>
      <c r="AB231" s="113" t="e">
        <f>#REF!</f>
        <v>#REF!</v>
      </c>
      <c r="AC231" s="113" t="e">
        <f>#REF!</f>
        <v>#REF!</v>
      </c>
      <c r="AD231" s="119">
        <v>24.0</v>
      </c>
      <c r="AM231">
        <f t="shared" si="7"/>
        <v>1.0</v>
      </c>
      <c r="AN231">
        <f t="shared" si="8"/>
        <v>53.0</v>
      </c>
      <c r="AO231" s="113" t="e">
        <f>#REF!</f>
        <v>#REF!</v>
      </c>
      <c r="AP231" s="113" t="e">
        <f>#REF!</f>
        <v>#REF!</v>
      </c>
      <c r="AQ231">
        <v>50.0</v>
      </c>
      <c r="AR231" s="119">
        <v>53.0</v>
      </c>
    </row>
    <row r="232" spans="18:44" ht="12.75">
      <c r="R232">
        <f t="shared" si="5"/>
        <v>1.0</v>
      </c>
      <c r="S232" s="115">
        <f>IF($B$69="P",#REF!,X232)</f>
        <v>53.0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53.0</v>
      </c>
      <c r="Z232">
        <f t="shared" si="6"/>
        <v>1.0</v>
      </c>
      <c r="AA232">
        <f>IF($B$69="P",#REF!,AD232)</f>
        <v>34.0</v>
      </c>
      <c r="AB232" s="113" t="e">
        <f>#REF!</f>
        <v>#REF!</v>
      </c>
      <c r="AC232" s="113" t="e">
        <f>#REF!</f>
        <v>#REF!</v>
      </c>
      <c r="AD232" s="119">
        <v>34.0</v>
      </c>
      <c r="AM232">
        <f t="shared" si="7"/>
        <v>1.0</v>
      </c>
      <c r="AN232">
        <f t="shared" si="8"/>
        <v>54.0</v>
      </c>
      <c r="AO232" s="113" t="e">
        <f>#REF!</f>
        <v>#REF!</v>
      </c>
      <c r="AP232" s="113" t="e">
        <f>#REF!</f>
        <v>#REF!</v>
      </c>
      <c r="AQ232">
        <v>51.0</v>
      </c>
      <c r="AR232" s="119">
        <v>54.0</v>
      </c>
    </row>
    <row r="233" spans="18:44" ht="12.75">
      <c r="R233">
        <f t="shared" si="5"/>
        <v>1.0</v>
      </c>
      <c r="S233" s="115">
        <f>IF($B$69="P",#REF!,X233)</f>
        <v>54.0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54.0</v>
      </c>
      <c r="Z233">
        <f t="shared" si="6"/>
        <v>1.0</v>
      </c>
      <c r="AA233">
        <f>IF($B$69="P",#REF!,AD233)</f>
        <v>35.0</v>
      </c>
      <c r="AB233" s="113" t="e">
        <f>#REF!</f>
        <v>#REF!</v>
      </c>
      <c r="AC233" s="113" t="e">
        <f>#REF!</f>
        <v>#REF!</v>
      </c>
      <c r="AD233" s="119">
        <v>35.0</v>
      </c>
      <c r="AM233">
        <f t="shared" si="7"/>
        <v>1.0</v>
      </c>
      <c r="AN233">
        <f t="shared" si="8"/>
        <v>55.0</v>
      </c>
      <c r="AO233" s="113" t="e">
        <f>#REF!</f>
        <v>#REF!</v>
      </c>
      <c r="AP233" s="113" t="e">
        <f>#REF!</f>
        <v>#REF!</v>
      </c>
      <c r="AQ233">
        <v>52.0</v>
      </c>
      <c r="AR233" s="119">
        <v>55.0</v>
      </c>
    </row>
    <row r="234" spans="18:44" ht="12.75">
      <c r="R234">
        <f t="shared" si="5"/>
        <v>1.0</v>
      </c>
      <c r="S234" s="115">
        <f>IF($B$69="P",#REF!,X234)</f>
        <v>55.0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55.0</v>
      </c>
      <c r="Z234">
        <f t="shared" si="6"/>
        <v>1.0</v>
      </c>
      <c r="AA234">
        <f>IF($B$69="P",#REF!,AD234)</f>
        <v>36.0</v>
      </c>
      <c r="AB234" s="113" t="e">
        <f>#REF!</f>
        <v>#REF!</v>
      </c>
      <c r="AC234" s="113" t="e">
        <f>#REF!</f>
        <v>#REF!</v>
      </c>
      <c r="AD234" s="119">
        <v>36.0</v>
      </c>
      <c r="AM234">
        <f t="shared" si="7"/>
        <v>1.0</v>
      </c>
      <c r="AN234">
        <f t="shared" si="8"/>
        <v>56.0</v>
      </c>
      <c r="AO234" s="113" t="e">
        <f>#REF!</f>
        <v>#REF!</v>
      </c>
      <c r="AP234" s="113" t="e">
        <f>#REF!</f>
        <v>#REF!</v>
      </c>
      <c r="AQ234">
        <v>53.0</v>
      </c>
      <c r="AR234" s="119">
        <v>56.0</v>
      </c>
    </row>
    <row r="235" spans="18:44" ht="12.75">
      <c r="R235">
        <f t="shared" si="5"/>
        <v>1.0</v>
      </c>
      <c r="S235" s="115">
        <f>IF($B$69="P",#REF!,X235)</f>
        <v>56.0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56.0</v>
      </c>
      <c r="Z235">
        <f t="shared" si="6"/>
        <v>1.0</v>
      </c>
      <c r="AA235">
        <f>IF($B$69="P",#REF!,AD235)</f>
        <v>50.0</v>
      </c>
      <c r="AB235" s="113" t="e">
        <f>#REF!</f>
        <v>#REF!</v>
      </c>
      <c r="AC235" s="113" t="e">
        <f>#REF!</f>
        <v>#REF!</v>
      </c>
      <c r="AD235" s="119">
        <v>50.0</v>
      </c>
      <c r="AM235">
        <f t="shared" si="7"/>
        <v>1.0</v>
      </c>
      <c r="AN235">
        <f t="shared" si="8"/>
        <v>57.0</v>
      </c>
      <c r="AO235" s="113" t="e">
        <f>#REF!</f>
        <v>#REF!</v>
      </c>
      <c r="AP235" s="113" t="e">
        <f>#REF!</f>
        <v>#REF!</v>
      </c>
      <c r="AQ235">
        <v>54.0</v>
      </c>
      <c r="AR235" s="119">
        <v>57.0</v>
      </c>
    </row>
    <row r="236" spans="18:30" ht="12.75">
      <c r="R236">
        <f t="shared" si="5"/>
        <v>1.0</v>
      </c>
      <c r="S236" s="115">
        <f>IF($B$69="P",#REF!,X236)</f>
        <v>57.0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57.0</v>
      </c>
      <c r="Z236">
        <f t="shared" si="6"/>
        <v>1.0</v>
      </c>
      <c r="AA236">
        <f>IF($B$69="P",#REF!,AD236)</f>
        <v>51.0</v>
      </c>
      <c r="AB236" s="113" t="e">
        <f>#REF!</f>
        <v>#REF!</v>
      </c>
      <c r="AC236" s="113" t="e">
        <f>#REF!</f>
        <v>#REF!</v>
      </c>
      <c r="AD236" s="119">
        <v>51.0</v>
      </c>
    </row>
    <row r="237" spans="18:30" ht="12.75">
      <c r="R237">
        <f t="shared" si="5"/>
        <v>1.0</v>
      </c>
      <c r="S237" s="115">
        <f>IF($B$69="P",#REF!,X237)</f>
        <v>59.0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59.0</v>
      </c>
      <c r="Z237">
        <f t="shared" si="6"/>
        <v>1.0</v>
      </c>
      <c r="AA237">
        <f>IF($B$69="P",#REF!,AD237)</f>
        <v>56.0</v>
      </c>
      <c r="AB237" s="113" t="e">
        <f>#REF!</f>
        <v>#REF!</v>
      </c>
      <c r="AC237" s="113" t="e">
        <f>#REF!</f>
        <v>#REF!</v>
      </c>
      <c r="AD237" s="119">
        <v>56.0</v>
      </c>
    </row>
    <row r="238" spans="18:30" ht="12.75">
      <c r="R238">
        <f t="shared" si="5"/>
        <v>1.0</v>
      </c>
      <c r="S238" s="115">
        <f>IF($B$69="P",#REF!,X238)</f>
        <v>60.0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60.0</v>
      </c>
      <c r="Z238">
        <f t="shared" si="6"/>
        <v>1.0</v>
      </c>
      <c r="AA238">
        <f>IF($B$69="P",#REF!,AD238)</f>
        <v>57.0</v>
      </c>
      <c r="AB238" s="113" t="e">
        <f>#REF!</f>
        <v>#REF!</v>
      </c>
      <c r="AC238" s="113" t="e">
        <f>#REF!</f>
        <v>#REF!</v>
      </c>
      <c r="AD238" s="119">
        <v>57.0</v>
      </c>
    </row>
    <row r="239" spans="18:24" ht="12.75">
      <c r="R239">
        <f t="shared" si="5"/>
        <v>1.0</v>
      </c>
      <c r="S239" s="115">
        <f>IF($B$69="P",#REF!,X239)</f>
        <v>61.0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61.0</v>
      </c>
    </row>
    <row r="240" spans="18:24" ht="12.75">
      <c r="R240">
        <f t="shared" si="5"/>
        <v>1.0</v>
      </c>
      <c r="S240" s="115">
        <f>IF($B$69="P",#REF!,X240)</f>
        <v>62.0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62.0</v>
      </c>
    </row>
    <row r="241" spans="18:24" ht="12.75">
      <c r="R241">
        <f t="shared" si="5"/>
        <v>1.0</v>
      </c>
      <c r="S241" s="115">
        <f>IF($B$69="P",#REF!,X241)</f>
        <v>64.0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64.0</v>
      </c>
    </row>
    <row r="242" spans="18:24" ht="12.75">
      <c r="R242">
        <f t="shared" si="5"/>
        <v>1.0</v>
      </c>
      <c r="S242" s="115">
        <f>IF($B$69="P",#REF!,X242)</f>
        <v>65.0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65.0</v>
      </c>
    </row>
    <row r="243" spans="18:24" ht="12.75">
      <c r="R243">
        <f t="shared" si="5"/>
        <v>1.0</v>
      </c>
      <c r="S243" s="115">
        <f>IF($B$69="P",#REF!,X243)</f>
        <v>66.0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66.0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24:24" ht="12.75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22:22" ht="12.75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8:21" ht="12.75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9:21" ht="12.75">
      <c r="S302" s="55"/>
      <c r="T302" s="55"/>
      <c r="U302" s="55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5"/>
      <c r="T312" s="55"/>
      <c r="U312" s="55"/>
      <c r="V312" s="55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29C6-D205-47EB-9539-998D06914F3C}">
  <sheetPr>
    <tabColor rgb="FFFFFFCC"/>
    <pageSetUpPr fitToPage="1"/>
  </sheetPr>
  <dimension ref="A1:L99"/>
  <sheetViews>
    <sheetView tabSelected="1" workbookViewId="0" topLeftCell="A1">
      <selection pane="topLeft" activeCell="A13" sqref="A13:J13"/>
    </sheetView>
  </sheetViews>
  <sheetFormatPr defaultRowHeight="12.75"/>
  <cols>
    <col min="1" max="10" width="9.142857142857142" style="273"/>
    <col min="11" max="11" width="9.142857142857142" style="269"/>
    <col min="12" max="12" width="90.71428571428571" style="269" customWidth="1"/>
    <col min="13" max="30" width="9.142857142857142" style="269"/>
    <col min="31" max="16384" width="9.142857142857142" style="273"/>
  </cols>
  <sheetData>
    <row r="1" spans="1:12" ht="12.75" customHeight="1">
      <c r="A1" s="268"/>
      <c r="B1" s="268"/>
      <c r="C1" s="268"/>
      <c r="D1" s="268"/>
      <c r="E1" s="268"/>
      <c r="F1" s="268"/>
      <c r="G1" s="268"/>
      <c r="H1" s="268"/>
      <c r="I1" s="268"/>
      <c r="J1" s="268"/>
      <c r="L1" s="288"/>
    </row>
    <row r="2" spans="1:12" ht="12.7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L2" s="288"/>
    </row>
    <row r="3" spans="1:12" ht="12.75" customHeight="1">
      <c r="A3" s="268"/>
      <c r="B3" s="268"/>
      <c r="C3" s="268"/>
      <c r="D3" s="268"/>
      <c r="E3" s="268"/>
      <c r="F3" s="268"/>
      <c r="G3" s="268"/>
      <c r="H3" s="268"/>
      <c r="I3" s="268"/>
      <c r="J3" s="268"/>
      <c r="L3" s="288"/>
    </row>
    <row r="4" spans="1:12" ht="12.75">
      <c r="A4" s="268"/>
      <c r="B4" s="268"/>
      <c r="C4" s="268"/>
      <c r="D4" s="268"/>
      <c r="E4" s="268"/>
      <c r="F4" s="268"/>
      <c r="G4" s="268"/>
      <c r="H4" s="268"/>
      <c r="I4" s="268"/>
      <c r="J4" s="268"/>
      <c r="L4" s="270"/>
    </row>
    <row r="5" spans="1:12" ht="12.75" customHeight="1">
      <c r="A5" s="268"/>
      <c r="B5" s="268"/>
      <c r="C5" s="268"/>
      <c r="D5" s="268"/>
      <c r="E5" s="268"/>
      <c r="F5" s="268"/>
      <c r="G5" s="268"/>
      <c r="H5" s="268"/>
      <c r="I5" s="268"/>
      <c r="J5" s="268"/>
      <c r="L5" s="278"/>
    </row>
    <row r="6" spans="1:12" ht="12.75">
      <c r="A6" s="268"/>
      <c r="B6" s="268"/>
      <c r="C6" s="268"/>
      <c r="D6" s="268"/>
      <c r="E6" s="268"/>
      <c r="F6" s="268"/>
      <c r="G6" s="268"/>
      <c r="H6" s="268"/>
      <c r="I6" s="268"/>
      <c r="J6" s="268"/>
      <c r="L6" s="278"/>
    </row>
    <row r="7" spans="1:12" ht="120" customHeight="1">
      <c r="A7" s="289" t="s">
        <v>3286</v>
      </c>
      <c r="B7" s="289"/>
      <c r="C7" s="289"/>
      <c r="D7" s="289"/>
      <c r="E7" s="289"/>
      <c r="F7" s="289"/>
      <c r="G7" s="289"/>
      <c r="H7" s="289"/>
      <c r="I7" s="289"/>
      <c r="J7" s="289"/>
      <c r="L7" s="271"/>
    </row>
    <row r="8" spans="1:12" ht="14.25">
      <c r="A8" s="290" t="s">
        <v>3356</v>
      </c>
      <c r="B8" s="290"/>
      <c r="C8" s="290"/>
      <c r="D8" s="290"/>
      <c r="E8" s="290"/>
      <c r="F8" s="290"/>
      <c r="G8" s="290"/>
      <c r="H8" s="290"/>
      <c r="I8" s="290"/>
      <c r="J8" s="290"/>
      <c r="L8" s="270"/>
    </row>
    <row r="9" spans="1:12" ht="18" customHeight="1">
      <c r="A9" s="291" t="s">
        <v>3346</v>
      </c>
      <c r="B9" s="291"/>
      <c r="C9" s="291"/>
      <c r="D9" s="291"/>
      <c r="E9" s="291"/>
      <c r="F9" s="291"/>
      <c r="G9" s="291"/>
      <c r="H9" s="291"/>
      <c r="I9" s="291"/>
      <c r="J9" s="291"/>
      <c r="L9" s="278"/>
    </row>
    <row r="10" spans="1:12" ht="18" customHeight="1">
      <c r="A10" s="292"/>
      <c r="B10" s="292"/>
      <c r="C10" s="292"/>
      <c r="D10" s="292"/>
      <c r="E10" s="292"/>
      <c r="F10" s="292"/>
      <c r="G10" s="292"/>
      <c r="H10" s="292"/>
      <c r="I10" s="292"/>
      <c r="J10" s="292"/>
      <c r="L10" s="278"/>
    </row>
    <row r="11" spans="1:12" ht="15" customHeight="1">
      <c r="A11" s="280" t="s">
        <v>3311</v>
      </c>
      <c r="B11" s="293"/>
      <c r="C11" s="293"/>
      <c r="D11" s="293"/>
      <c r="E11" s="293"/>
      <c r="F11" s="293"/>
      <c r="G11" s="293"/>
      <c r="H11" s="293"/>
      <c r="I11" s="293"/>
      <c r="J11" s="293"/>
      <c r="L11" s="278"/>
    </row>
    <row r="12" spans="1:12" ht="30" customHeight="1">
      <c r="A12" s="285" t="s">
        <v>3357</v>
      </c>
      <c r="B12" s="285"/>
      <c r="C12" s="285"/>
      <c r="D12" s="285"/>
      <c r="E12" s="285"/>
      <c r="F12" s="285"/>
      <c r="G12" s="285"/>
      <c r="H12" s="285"/>
      <c r="I12" s="285"/>
      <c r="J12" s="285"/>
      <c r="L12" s="278"/>
    </row>
    <row r="13" spans="1:12" ht="30" customHeight="1">
      <c r="A13" s="285" t="s">
        <v>3312</v>
      </c>
      <c r="B13" s="285"/>
      <c r="C13" s="285"/>
      <c r="D13" s="285"/>
      <c r="E13" s="285"/>
      <c r="F13" s="285"/>
      <c r="G13" s="285"/>
      <c r="H13" s="285"/>
      <c r="I13" s="285"/>
      <c r="J13" s="285"/>
      <c r="L13" s="270"/>
    </row>
    <row r="14" spans="1:12" ht="45" customHeight="1">
      <c r="A14" s="285" t="s">
        <v>3315</v>
      </c>
      <c r="B14" s="285"/>
      <c r="C14" s="285"/>
      <c r="D14" s="285"/>
      <c r="E14" s="285"/>
      <c r="F14" s="285"/>
      <c r="G14" s="285"/>
      <c r="H14" s="285"/>
      <c r="I14" s="285"/>
      <c r="J14" s="285"/>
      <c r="L14" s="278"/>
    </row>
    <row r="15" spans="1:12" ht="30" customHeight="1">
      <c r="A15" s="285" t="s">
        <v>3313</v>
      </c>
      <c r="B15" s="285"/>
      <c r="C15" s="285"/>
      <c r="D15" s="285"/>
      <c r="E15" s="285"/>
      <c r="F15" s="285"/>
      <c r="G15" s="285"/>
      <c r="H15" s="285"/>
      <c r="I15" s="285"/>
      <c r="J15" s="285"/>
      <c r="L15" s="278"/>
    </row>
    <row r="16" spans="1:12" ht="30" customHeight="1">
      <c r="A16" s="285" t="s">
        <v>3314</v>
      </c>
      <c r="B16" s="285"/>
      <c r="C16" s="285"/>
      <c r="D16" s="285"/>
      <c r="E16" s="285"/>
      <c r="F16" s="285"/>
      <c r="G16" s="285"/>
      <c r="H16" s="285"/>
      <c r="I16" s="285"/>
      <c r="J16" s="285"/>
      <c r="L16" s="278"/>
    </row>
    <row r="17" spans="1:12" ht="18" customHeight="1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L17" s="270"/>
    </row>
    <row r="18" spans="1:12" ht="45" customHeight="1">
      <c r="A18" s="276" t="s">
        <v>3347</v>
      </c>
      <c r="B18" s="276"/>
      <c r="C18" s="276"/>
      <c r="D18" s="276"/>
      <c r="E18" s="276"/>
      <c r="F18" s="276"/>
      <c r="G18" s="276"/>
      <c r="H18" s="276"/>
      <c r="I18" s="276"/>
      <c r="J18" s="276"/>
      <c r="L18" s="271"/>
    </row>
    <row r="19" spans="1:12" ht="30" customHeight="1">
      <c r="A19" s="277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77"/>
      <c r="C19" s="277"/>
      <c r="D19" s="277"/>
      <c r="E19" s="277"/>
      <c r="F19" s="277"/>
      <c r="G19" s="277"/>
      <c r="H19" s="277"/>
      <c r="I19" s="277"/>
      <c r="J19" s="277"/>
      <c r="L19" s="278"/>
    </row>
    <row r="20" spans="1:12" ht="18" customHeight="1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L20" s="278"/>
    </row>
    <row r="21" spans="1:12" ht="30" customHeight="1">
      <c r="A21" s="280" t="s">
        <v>3348</v>
      </c>
      <c r="B21" s="281"/>
      <c r="C21" s="281"/>
      <c r="D21" s="281"/>
      <c r="E21" s="281"/>
      <c r="F21" s="281"/>
      <c r="G21" s="281"/>
      <c r="H21" s="281"/>
      <c r="I21" s="281"/>
      <c r="J21" s="281"/>
      <c r="L21" s="278"/>
    </row>
    <row r="22" spans="1:12" ht="15" customHeight="1">
      <c r="A22" s="282" t="s">
        <v>3349</v>
      </c>
      <c r="B22" s="282"/>
      <c r="C22" s="282"/>
      <c r="D22" s="282"/>
      <c r="E22" s="282"/>
      <c r="F22" s="282"/>
      <c r="G22" s="282"/>
      <c r="H22" s="282"/>
      <c r="I22" s="282"/>
      <c r="J22" s="282"/>
      <c r="L22" s="278"/>
    </row>
    <row r="23" spans="1:12" ht="12.95" customHeight="1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L23" s="278"/>
    </row>
    <row r="24" spans="1:12" ht="12.95" customHeight="1">
      <c r="A24" s="284"/>
      <c r="B24" s="284"/>
      <c r="C24" s="284"/>
      <c r="D24" s="284"/>
      <c r="E24" s="284"/>
      <c r="F24" s="284"/>
      <c r="G24" s="284"/>
      <c r="H24" s="284"/>
      <c r="I24" s="284"/>
      <c r="J24" s="284"/>
      <c r="L24" s="278"/>
    </row>
    <row r="25" spans="1:12" ht="12.95" customHeight="1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L25" s="278"/>
    </row>
    <row r="26" spans="1:12" ht="12.95" customHeight="1">
      <c r="A26" s="285"/>
      <c r="B26" s="285"/>
      <c r="C26" s="285"/>
      <c r="D26" s="285"/>
      <c r="E26" s="285"/>
      <c r="F26" s="285"/>
      <c r="G26" s="285"/>
      <c r="H26" s="285"/>
      <c r="I26" s="285"/>
      <c r="J26" s="285"/>
      <c r="L26" s="278"/>
    </row>
    <row r="27" spans="1:12" ht="12.95" customHeight="1">
      <c r="A27" s="286"/>
      <c r="B27" s="286"/>
      <c r="C27" s="286"/>
      <c r="D27" s="286"/>
      <c r="E27" s="286"/>
      <c r="F27" s="286"/>
      <c r="G27" s="286"/>
      <c r="H27" s="286"/>
      <c r="I27" s="286"/>
      <c r="J27" s="286"/>
      <c r="L27" s="278"/>
    </row>
    <row r="28" spans="1:12" ht="12.95" customHeight="1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L28" s="278"/>
    </row>
    <row r="29" spans="1:12" ht="12.75" customHeight="1">
      <c r="A29" s="286" t="s">
        <v>25</v>
      </c>
      <c r="B29" s="286"/>
      <c r="C29" s="286"/>
      <c r="D29" s="286"/>
      <c r="E29" s="286"/>
      <c r="F29" s="286"/>
      <c r="G29" s="286"/>
      <c r="H29" s="286"/>
      <c r="I29" s="286"/>
      <c r="J29" s="286"/>
      <c r="L29" s="278"/>
    </row>
    <row r="30" spans="1:10" ht="12.75">
      <c r="A30" s="269"/>
      <c r="B30" s="269"/>
      <c r="C30" s="269"/>
      <c r="D30" s="269"/>
      <c r="E30" s="269"/>
      <c r="F30" s="269"/>
      <c r="G30" s="269"/>
      <c r="H30" s="269"/>
      <c r="I30" s="269"/>
      <c r="J30" s="269"/>
    </row>
    <row r="31" spans="1:10" ht="12.75">
      <c r="A31" s="269"/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0" ht="12.75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 ht="12.75">
      <c r="A33" s="269"/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.75">
      <c r="A34" s="269"/>
      <c r="B34" s="269"/>
      <c r="C34" s="269"/>
      <c r="D34" s="269"/>
      <c r="E34" s="269"/>
      <c r="F34" s="269"/>
      <c r="G34" s="269"/>
      <c r="H34" s="269"/>
      <c r="I34" s="269"/>
      <c r="J34" s="269"/>
    </row>
    <row r="35" spans="1:10" ht="12.75">
      <c r="A35" s="269"/>
      <c r="B35" s="269"/>
      <c r="C35" s="269"/>
      <c r="D35" s="269"/>
      <c r="E35" s="269"/>
      <c r="F35" s="269"/>
      <c r="G35" s="269"/>
      <c r="H35" s="269"/>
      <c r="I35" s="269"/>
      <c r="J35" s="269"/>
    </row>
    <row r="36" spans="1:10" ht="12.75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  <row r="37" s="269" customFormat="1" ht="12.75"/>
    <row r="38" s="269" customFormat="1" ht="12.75"/>
    <row r="39" s="269" customFormat="1" ht="12.75"/>
    <row r="40" s="269" customFormat="1" ht="12.75"/>
    <row r="41" s="269" customFormat="1" ht="12.75"/>
    <row r="42" s="269" customFormat="1" ht="12.75"/>
    <row r="43" s="269" customFormat="1" ht="12.75"/>
    <row r="44" s="269" customFormat="1" ht="12.75"/>
    <row r="45" s="269" customFormat="1" ht="12.75"/>
    <row r="46" s="269" customFormat="1" ht="12.75"/>
    <row r="47" s="269" customFormat="1" ht="12.75"/>
    <row r="48" s="269" customFormat="1" ht="12.75"/>
    <row r="49" s="269" customFormat="1" ht="12.75"/>
    <row r="50" s="269" customFormat="1" ht="12.75"/>
    <row r="51" s="269" customFormat="1" ht="12.75"/>
    <row r="52" s="269" customFormat="1" ht="12.75"/>
    <row r="53" s="269" customFormat="1" ht="12.75"/>
    <row r="54" s="269" customFormat="1" ht="12.75"/>
    <row r="55" s="269" customFormat="1" ht="12.75"/>
    <row r="56" s="269" customFormat="1" ht="12.75"/>
    <row r="57" s="269" customFormat="1" ht="12.75"/>
    <row r="58" s="269" customFormat="1" ht="12.75"/>
    <row r="59" s="269" customFormat="1" ht="12.75"/>
    <row r="60" s="269" customFormat="1" ht="12.75"/>
    <row r="61" s="269" customFormat="1" ht="12.75"/>
    <row r="62" s="269" customFormat="1" ht="12.75"/>
    <row r="63" s="269" customFormat="1" ht="12.75"/>
    <row r="64" s="269" customFormat="1" ht="12.75"/>
    <row r="65" s="269" customFormat="1" ht="12.75"/>
    <row r="66" s="269" customFormat="1" ht="12.75"/>
    <row r="67" s="269" customFormat="1" ht="12.75"/>
    <row r="68" s="269" customFormat="1" ht="12.75"/>
    <row r="69" s="269" customFormat="1" ht="12.75"/>
    <row r="70" s="269" customFormat="1" ht="12.75"/>
    <row r="71" s="269" customFormat="1" ht="12.75"/>
    <row r="72" s="269" customFormat="1" ht="12.75"/>
    <row r="73" s="269" customFormat="1" ht="12.75"/>
    <row r="74" s="269" customFormat="1" ht="12.75"/>
    <row r="75" s="269" customFormat="1" ht="12.75"/>
    <row r="76" s="269" customFormat="1" ht="12.75"/>
    <row r="77" s="269" customFormat="1" ht="12.75"/>
    <row r="78" s="269" customFormat="1" ht="12.75"/>
    <row r="79" s="269" customFormat="1" ht="12.75"/>
    <row r="80" s="269" customFormat="1" ht="12.75"/>
    <row r="81" s="269" customFormat="1" ht="12.75"/>
    <row r="82" s="269" customFormat="1" ht="12.75"/>
    <row r="83" s="269" customFormat="1" ht="12.75"/>
    <row r="84" s="269" customFormat="1" ht="12.75"/>
    <row r="85" s="269" customFormat="1" ht="12.75"/>
    <row r="86" s="269" customFormat="1" ht="12.75"/>
    <row r="87" spans="1:1" s="269" customFormat="1" ht="12.75" hidden="1">
      <c r="A87" s="272">
        <v>1.0</v>
      </c>
    </row>
    <row r="88" spans="1:1" s="269" customFormat="1" ht="12.75" hidden="1">
      <c r="A88" s="272" t="s">
        <v>47</v>
      </c>
    </row>
    <row r="89" s="269" customFormat="1" ht="12.75"/>
    <row r="90" s="269" customFormat="1" ht="12.75"/>
    <row r="91" s="269" customFormat="1" ht="12.75"/>
    <row r="92" s="269" customFormat="1" ht="12.75"/>
    <row r="93" s="269" customFormat="1" ht="12.75"/>
    <row r="94" s="269" customFormat="1" ht="12.75"/>
    <row r="95" s="269" customFormat="1" ht="12.75"/>
    <row r="96" s="269" customFormat="1" ht="12.75"/>
    <row r="97" s="269" customFormat="1" ht="12.75"/>
    <row r="98" s="269" customFormat="1" ht="12.75"/>
    <row r="99" spans="1:1" s="269" customFormat="1" ht="12.75">
      <c r="A99" s="709">
        <v>1</v>
      </c>
    </row>
    <row r="100" s="269" customFormat="1" ht="12.75"/>
    <row r="101" s="269" customFormat="1" ht="12.75"/>
    <row r="102" s="269" customFormat="1" ht="12.75"/>
    <row r="103" s="269" customFormat="1" ht="12.75"/>
    <row r="104" s="269" customFormat="1" ht="12.75"/>
    <row r="105" s="269" customFormat="1" ht="12.75"/>
    <row r="106" s="269" customFormat="1" ht="12.75"/>
    <row r="107" s="269" customFormat="1" ht="12.75"/>
    <row r="108" s="269" customFormat="1" ht="12.75"/>
    <row r="109" s="269" customFormat="1" ht="12.75"/>
    <row r="110" s="269" customFormat="1" ht="12.75"/>
    <row r="111" s="269" customFormat="1" ht="12.75"/>
    <row r="112" s="269" customFormat="1" ht="12.75"/>
    <row r="113" s="269" customFormat="1" ht="12.75"/>
    <row r="114" s="269" customFormat="1" ht="12.75"/>
    <row r="115" s="269" customFormat="1" ht="12.75"/>
    <row r="116" s="269" customFormat="1" ht="12.75"/>
    <row r="117" s="269" customFormat="1" ht="12.75"/>
    <row r="118" s="269" customFormat="1" ht="12.75"/>
    <row r="119" s="269" customFormat="1" ht="12.75"/>
    <row r="120" s="269" customFormat="1" ht="12.75"/>
    <row r="121" s="269" customFormat="1" ht="12.75"/>
    <row r="122" s="269" customFormat="1" ht="12.75"/>
    <row r="123" s="269" customFormat="1" ht="12.75"/>
    <row r="124" s="269" customFormat="1" ht="12.75"/>
    <row r="125" s="269" customFormat="1" ht="12.75"/>
    <row r="126" s="269" customFormat="1" ht="12.75"/>
    <row r="127" s="269" customFormat="1" ht="12.75"/>
    <row r="128" s="269" customFormat="1" ht="12.75"/>
    <row r="129" s="269" customFormat="1" ht="12.75"/>
    <row r="130" s="269" customFormat="1" ht="12.75"/>
    <row r="131" s="269" customFormat="1" ht="12.75"/>
    <row r="132" s="269" customFormat="1" ht="12.75"/>
    <row r="133" s="269" customFormat="1" ht="12.75"/>
    <row r="134" s="269" customFormat="1" ht="12.75"/>
    <row r="135" s="269" customFormat="1" ht="12.75"/>
    <row r="136" s="269" customFormat="1" ht="12.75"/>
    <row r="137" s="269" customFormat="1" ht="12.75"/>
    <row r="138" s="269" customFormat="1" ht="12.75"/>
    <row r="139" s="269" customFormat="1" ht="12.75"/>
    <row r="140" s="269" customFormat="1" ht="12.75"/>
    <row r="141" s="269" customFormat="1" ht="12.75"/>
    <row r="142" s="269" customFormat="1" ht="12.75"/>
    <row r="143" s="269" customFormat="1" ht="12.75"/>
    <row r="144" s="269" customFormat="1" ht="12.75"/>
    <row r="145" s="269" customFormat="1" ht="12.75"/>
    <row r="146" s="269" customFormat="1" ht="12.75"/>
    <row r="147" s="269" customFormat="1" ht="12.75"/>
    <row r="148" s="269" customFormat="1" ht="12.75"/>
    <row r="149" s="269" customFormat="1" ht="12.75"/>
    <row r="150" s="269" customFormat="1" ht="12.75"/>
    <row r="151" s="269" customFormat="1" ht="12.75"/>
    <row r="152" s="269" customFormat="1" ht="12.75"/>
    <row r="153" s="269" customFormat="1" ht="12.75"/>
    <row r="154" s="269" customFormat="1" ht="12.75"/>
    <row r="155" s="269" customFormat="1" ht="12.75"/>
    <row r="156" s="269" customFormat="1" ht="12.75"/>
    <row r="157" s="269" customFormat="1" ht="12.75"/>
    <row r="158" s="269" customFormat="1" ht="12.75"/>
    <row r="159" s="269" customFormat="1" ht="12.75"/>
    <row r="160" s="269" customFormat="1" ht="12.75"/>
    <row r="161" s="269" customFormat="1" ht="12.75"/>
    <row r="162" s="269" customFormat="1" ht="12.75"/>
    <row r="163" s="269" customFormat="1" ht="12.75"/>
    <row r="164" s="269" customFormat="1" ht="12.75"/>
  </sheetData>
  <sheetProtection algorithmName="SHA-512" hashValue="lDTZU5O7UzBk9zhzanZZkCERQYRFPJjYqv7TnM/0cYPPXX9NwxdcKoXag2UrGHAR/q4oNNpjrZT8kgFAstLhcg==" saltValue="Px5uVALvvDwRXoEIMrVHWg==" spinCount="100000" sheet="1" objects="1" scenarios="1"/>
  <mergeCells count="28"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AK53"/>
  <sheetViews>
    <sheetView workbookViewId="0" topLeftCell="A1">
      <selection pane="topLeft" activeCell="D54" sqref="D54"/>
    </sheetView>
  </sheetViews>
  <sheetFormatPr defaultRowHeight="12.75"/>
  <cols>
    <col min="1" max="1" width="28.142857142857142" style="6" customWidth="1"/>
    <col min="2" max="2" width="65.71428571428571" style="6" customWidth="1"/>
    <col min="3" max="3" width="3" style="6" customWidth="1"/>
    <col min="4" max="4" width="65.71428571428571" style="6" customWidth="1"/>
    <col min="5" max="5" width="28.285714285714285" style="6" customWidth="1"/>
    <col min="6" max="37" width="9.142857142857142" style="5"/>
  </cols>
  <sheetData>
    <row r="1" spans="1:37" s="14" customFormat="1" ht="18">
      <c r="A1" s="302" t="s">
        <v>34</v>
      </c>
      <c r="B1" s="303"/>
      <c r="C1" s="303"/>
      <c r="D1" s="303"/>
      <c r="E1" s="303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3179</v>
      </c>
      <c r="B4" s="165"/>
      <c r="C4" s="23"/>
      <c r="D4" s="306"/>
      <c r="E4" s="15" t="s">
        <v>3203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3180</v>
      </c>
      <c r="B5" s="166"/>
      <c r="C5" s="24"/>
      <c r="D5" s="307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3181</v>
      </c>
      <c r="B6" s="166"/>
      <c r="C6" s="24"/>
      <c r="D6" s="307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3182</v>
      </c>
      <c r="B7" s="166"/>
      <c r="C7" s="24"/>
      <c r="D7" s="34"/>
      <c r="E7" s="15" t="s">
        <v>3204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3183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7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3184</v>
      </c>
      <c r="B10" s="36"/>
      <c r="C10" s="24"/>
      <c r="D10" s="37"/>
      <c r="E10" s="15" t="s">
        <v>3184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3185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299" t="s">
        <v>0</v>
      </c>
      <c r="C12" s="300"/>
      <c r="D12" s="301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3186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3187</v>
      </c>
      <c r="B14" s="163"/>
      <c r="C14" s="24"/>
      <c r="D14" s="39"/>
      <c r="E14" s="15" t="s">
        <v>3179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3188</v>
      </c>
      <c r="B16" s="163"/>
      <c r="C16" s="24"/>
      <c r="D16" s="39"/>
      <c r="E16" s="15" t="s">
        <v>3182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3189</v>
      </c>
      <c r="B17" s="52"/>
      <c r="C17" s="24"/>
      <c r="D17" s="39"/>
      <c r="E17" s="15" t="s">
        <v>3205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3190</v>
      </c>
      <c r="B18" s="163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3191</v>
      </c>
      <c r="B19" s="164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3192</v>
      </c>
      <c r="B20" s="163"/>
      <c r="C20" s="24"/>
      <c r="D20" s="220"/>
      <c r="E20" s="15" t="s">
        <v>3179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3193</v>
      </c>
      <c r="B21" s="38"/>
      <c r="C21" s="24"/>
      <c r="D21" s="220"/>
      <c r="E21" s="15" t="s">
        <v>3180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3194</v>
      </c>
      <c r="B23" s="38"/>
      <c r="C23" s="24"/>
      <c r="D23" s="41"/>
      <c r="E23" s="15" t="s">
        <v>3195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3206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3195</v>
      </c>
      <c r="B25" s="42"/>
      <c r="C25" s="24"/>
      <c r="D25" s="43"/>
      <c r="E25" s="15" t="s">
        <v>3189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3196</v>
      </c>
      <c r="B26" s="42"/>
      <c r="C26" s="24"/>
      <c r="D26" s="39"/>
      <c r="E26" s="15" t="s">
        <v>3190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3197</v>
      </c>
      <c r="B27" s="150"/>
      <c r="C27" s="24"/>
      <c r="D27" s="44"/>
      <c r="E27" s="15" t="s">
        <v>3191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3198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3199</v>
      </c>
      <c r="B29" s="305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5"/>
      <c r="C30" s="24"/>
      <c r="D30" s="39"/>
      <c r="E30" s="15" t="s">
        <v>3179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3200</v>
      </c>
      <c r="B32" s="40"/>
      <c r="C32" s="24"/>
      <c r="D32" s="39"/>
      <c r="E32" s="15" t="s">
        <v>3182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3201</v>
      </c>
      <c r="B33" s="40"/>
      <c r="C33" s="24"/>
      <c r="D33" s="41"/>
      <c r="E33" s="15" t="s">
        <v>3195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3202</v>
      </c>
      <c r="B34" s="38"/>
      <c r="C34" s="24"/>
      <c r="D34" s="41"/>
      <c r="E34" s="15" t="s">
        <v>3207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 ht="12.75">
      <c r="A37" s="304" t="s">
        <v>3174</v>
      </c>
      <c r="B37" s="303"/>
      <c r="C37" s="303"/>
      <c r="D37" s="303"/>
      <c r="E37" s="303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 ht="12.75">
      <c r="A38" s="29"/>
      <c r="B38" s="30" t="s">
        <v>43</v>
      </c>
      <c r="C38" s="15"/>
      <c r="D38" s="297" t="s">
        <v>45</v>
      </c>
      <c r="E38" s="298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 ht="12.75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 ht="12.75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 ht="12.75">
      <c r="A41" s="296" t="s">
        <v>25</v>
      </c>
      <c r="B41" s="296"/>
      <c r="C41" s="296"/>
      <c r="D41" s="296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1" s="5" customFormat="1" ht="12.75">
      <c r="A43" s="19"/>
    </row>
    <row r="44" spans="1:5" s="5" customFormat="1" ht="12.75">
      <c r="A44" s="294"/>
      <c r="B44" s="295"/>
      <c r="C44" s="295"/>
      <c r="D44" s="295"/>
      <c r="E44" s="295"/>
    </row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pans="1:1" s="5" customFormat="1" ht="12.75">
      <c r="A53" s="19"/>
    </row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5" customFormat="1" ht="12.75"/>
    <row r="112" s="5" customFormat="1" ht="12.75"/>
    <row r="113" s="5" customFormat="1" ht="12.75"/>
    <row r="114" s="5" customFormat="1" ht="12.75"/>
    <row r="115" s="5" customFormat="1" ht="12.75"/>
    <row r="116" s="5" customFormat="1" ht="12.75"/>
    <row r="117" s="5" customFormat="1" ht="12.75"/>
    <row r="118" s="5" customFormat="1" ht="12.75"/>
    <row r="119" s="5" customFormat="1" ht="12.75"/>
    <row r="120" s="5" customFormat="1" ht="12.75"/>
    <row r="121" s="5" customFormat="1" ht="12.75"/>
    <row r="122" s="5" customFormat="1" ht="12.75"/>
    <row r="123" s="5" customFormat="1" ht="12.75"/>
    <row r="124" s="5" customFormat="1" ht="12.75"/>
    <row r="125" s="5" customFormat="1" ht="12.75"/>
    <row r="126" s="5" customFormat="1" ht="12.75"/>
    <row r="127" s="5" customFormat="1" ht="12.75"/>
    <row r="128" s="5" customFormat="1" ht="12.75"/>
    <row r="129" s="5" customFormat="1" ht="12.75"/>
    <row r="130" s="5" customFormat="1" ht="12.75"/>
    <row r="131" s="5" customFormat="1" ht="12.75"/>
    <row r="132" s="5" customFormat="1" ht="12.75"/>
    <row r="133" s="5" customFormat="1" ht="12.75"/>
    <row r="134" s="5" customFormat="1" ht="12.75"/>
    <row r="135" s="5" customFormat="1" ht="12.75"/>
    <row r="136" s="5" customFormat="1" ht="12.75"/>
    <row r="137" s="5" customFormat="1" ht="12.75"/>
    <row r="138" s="5" customFormat="1" ht="12.75"/>
    <row r="139" s="5" customFormat="1" ht="12.75"/>
    <row r="140" s="5" customFormat="1" ht="12.75"/>
    <row r="141" s="5" customFormat="1" ht="12.75"/>
    <row r="142" s="5" customFormat="1" ht="12.75"/>
    <row r="143" s="5" customFormat="1" ht="12.75"/>
    <row r="144" s="5" customFormat="1" ht="12.75"/>
    <row r="145" s="5" customFormat="1" ht="12.75"/>
    <row r="146" s="5" customFormat="1" ht="12.75"/>
    <row r="147" s="5" customFormat="1" ht="12.75"/>
    <row r="148" s="5" customFormat="1" ht="12.75"/>
    <row r="149" s="5" customFormat="1" ht="12.75"/>
    <row r="150" s="5" customFormat="1" ht="12.75"/>
    <row r="151" s="5" customFormat="1" ht="12.75"/>
    <row r="152" s="5" customFormat="1" ht="12.75"/>
    <row r="153" s="5" customFormat="1" ht="12.75"/>
    <row r="154" s="5" customFormat="1" ht="12.75"/>
    <row r="155" s="5" customFormat="1" ht="12.75"/>
    <row r="156" s="5" customFormat="1" ht="12.75"/>
    <row r="157" s="5" customFormat="1" ht="12.75"/>
    <row r="158" s="5" customFormat="1" ht="12.75"/>
    <row r="159" s="5" customFormat="1" ht="12.75"/>
    <row r="160" s="5" customFormat="1" ht="12.75"/>
    <row r="161" s="5" customFormat="1" ht="12.75"/>
    <row r="162" s="5" customFormat="1" ht="12.75"/>
    <row r="163" s="5" customFormat="1" ht="12.75"/>
    <row r="164" s="5" customFormat="1" ht="12.75"/>
    <row r="165" s="5" customFormat="1" ht="12.75"/>
    <row r="166" s="5" customFormat="1" ht="12.75"/>
    <row r="167" s="5" customFormat="1" ht="12.75"/>
    <row r="168" s="5" customFormat="1" ht="12.75"/>
    <row r="169" s="5" customFormat="1" ht="12.75"/>
    <row r="170" s="5" customFormat="1" ht="12.75"/>
    <row r="171" s="5" customFormat="1" ht="12.75"/>
    <row r="172" s="5" customFormat="1" ht="12.75"/>
    <row r="173" s="5" customFormat="1" ht="12.75"/>
    <row r="174" s="5" customFormat="1" ht="12.75"/>
    <row r="175" s="5" customFormat="1" ht="12.75"/>
    <row r="176" s="5" customFormat="1" ht="12.75"/>
    <row r="177" s="5" customFormat="1" ht="12.75"/>
    <row r="178" s="5" customFormat="1" ht="12.75"/>
    <row r="179" s="5" customFormat="1" ht="12.75"/>
    <row r="180" s="5" customFormat="1" ht="12.75"/>
    <row r="181" s="5" customFormat="1" ht="12.75"/>
    <row r="182" s="5" customFormat="1" ht="12.75"/>
    <row r="183" s="5" customFormat="1" ht="12.75"/>
    <row r="184" s="5" customFormat="1" ht="12.75"/>
    <row r="185" s="5" customFormat="1" ht="12.75"/>
    <row r="186" s="5" customFormat="1" ht="12.75"/>
    <row r="187" s="5" customFormat="1" ht="12.75"/>
    <row r="188" s="5" customFormat="1" ht="12.75"/>
    <row r="189" s="5" customFormat="1" ht="12.75"/>
    <row r="190" s="5" customFormat="1" ht="12.75"/>
    <row r="191" s="5" customFormat="1" ht="12.75"/>
    <row r="192" s="5" customFormat="1" ht="12.75"/>
    <row r="193" s="5" customFormat="1" ht="12.75"/>
    <row r="194" s="5" customFormat="1" ht="12.75"/>
    <row r="195" s="5" customFormat="1" ht="12.75"/>
    <row r="196" s="5" customFormat="1" ht="12.75"/>
    <row r="197" s="5" customFormat="1" ht="12.75"/>
    <row r="198" s="5" customFormat="1" ht="12.75"/>
    <row r="199" s="5" customFormat="1" ht="12.75"/>
    <row r="200" s="5" customFormat="1" ht="12.75"/>
    <row r="201" s="5" customFormat="1" ht="12.75"/>
    <row r="202" s="5" customFormat="1" ht="12.75"/>
    <row r="203" s="5" customFormat="1" ht="12.75"/>
    <row r="204" s="5" customFormat="1" ht="12.75"/>
    <row r="205" s="5" customFormat="1" ht="12.75"/>
    <row r="206" s="5" customFormat="1" ht="12.75"/>
    <row r="207" s="5" customFormat="1" ht="12.75"/>
    <row r="208" s="5" customFormat="1" ht="12.75"/>
    <row r="209" s="5" customFormat="1" ht="12.75"/>
    <row r="210" s="5" customFormat="1" ht="12.75"/>
    <row r="211" s="5" customFormat="1" ht="12.75"/>
    <row r="212" s="5" customFormat="1" ht="12.75"/>
    <row r="213" s="5" customFormat="1" ht="12.75"/>
    <row r="214" s="5" customFormat="1" ht="12.75"/>
    <row r="215" s="5" customFormat="1" ht="12.75"/>
    <row r="216" s="5" customFormat="1" ht="12.75"/>
    <row r="217" s="5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CC"/>
    <outlinePr summaryBelow="0" summaryRight="0"/>
    <pageSetUpPr fitToPage="1"/>
  </sheetPr>
  <dimension ref="A1:P219"/>
  <sheetViews>
    <sheetView workbookViewId="0" topLeftCell="A1">
      <selection pane="topLeft" activeCell="A19" sqref="A19:N19"/>
    </sheetView>
  </sheetViews>
  <sheetFormatPr defaultColWidth="9.144285714285713" defaultRowHeight="12.75"/>
  <cols>
    <col min="1" max="1" width="8.285714285714286" style="2" customWidth="1"/>
    <col min="2" max="3" width="3.7142857142857144" style="2" customWidth="1"/>
    <col min="4" max="4" width="8.285714285714286" style="2" customWidth="1"/>
    <col min="5" max="6" width="3.7142857142857144" style="2" customWidth="1"/>
    <col min="7" max="7" width="3.7142857142857144" style="1" customWidth="1"/>
    <col min="8" max="8" width="14.714285714285714" style="1" customWidth="1"/>
    <col min="9" max="9" width="7.142857142857143" style="1" customWidth="1"/>
    <col min="10" max="10" width="12.714285714285714" style="2" customWidth="1"/>
    <col min="11" max="11" width="7.285714285714286" style="2" customWidth="1"/>
    <col min="12" max="12" width="10.714285714285714" style="1" customWidth="1"/>
    <col min="13" max="13" width="4.428571428571429" style="2" customWidth="1"/>
    <col min="14" max="14" width="10.714285714285714" style="2" customWidth="1"/>
    <col min="15" max="16384" width="9.142857142857142" style="1"/>
  </cols>
  <sheetData>
    <row r="1" spans="1:14" ht="12.75">
      <c r="A1" s="423" t="s">
        <v>33</v>
      </c>
      <c r="B1" s="423"/>
      <c r="C1" s="423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4" ht="12.75">
      <c r="A2" s="435" t="s">
        <v>3208</v>
      </c>
      <c r="B2" s="435"/>
      <c r="C2" s="435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spans="1:14" ht="20.25" customHeight="1">
      <c r="A3" s="426">
        <f>+ZAKL_DATA!B13</f>
        <v>0.0</v>
      </c>
      <c r="B3" s="427"/>
      <c r="C3" s="427"/>
      <c r="D3" s="428"/>
      <c r="E3" s="428"/>
      <c r="F3" s="428"/>
      <c r="G3" s="428"/>
      <c r="H3" s="429"/>
      <c r="I3" s="186"/>
      <c r="J3" s="437" t="s">
        <v>3324</v>
      </c>
      <c r="K3" s="438"/>
      <c r="L3" s="438"/>
      <c r="M3" s="438"/>
      <c r="N3" s="439"/>
    </row>
    <row r="4" spans="1:14" ht="12.75">
      <c r="A4" s="345" t="s">
        <v>21</v>
      </c>
      <c r="B4" s="345"/>
      <c r="C4" s="345"/>
      <c r="D4" s="345"/>
      <c r="E4" s="345"/>
      <c r="F4" s="345"/>
      <c r="G4" s="345"/>
      <c r="H4" s="345"/>
      <c r="I4" s="158"/>
      <c r="J4" s="440"/>
      <c r="K4" s="441"/>
      <c r="L4" s="441"/>
      <c r="M4" s="441"/>
      <c r="N4" s="442"/>
    </row>
    <row r="5" spans="1:14" ht="20.25" customHeight="1">
      <c r="A5" s="426">
        <f>+ZAKL_DATA!B14</f>
        <v>0.0</v>
      </c>
      <c r="B5" s="427"/>
      <c r="C5" s="427"/>
      <c r="D5" s="428"/>
      <c r="E5" s="428"/>
      <c r="F5" s="428"/>
      <c r="G5" s="428"/>
      <c r="H5" s="429"/>
      <c r="I5" s="425"/>
      <c r="J5" s="440"/>
      <c r="K5" s="441"/>
      <c r="L5" s="441"/>
      <c r="M5" s="441"/>
      <c r="N5" s="442"/>
    </row>
    <row r="6" spans="1:14" ht="12.75">
      <c r="A6" s="314" t="s">
        <v>3209</v>
      </c>
      <c r="B6" s="314"/>
      <c r="C6" s="314"/>
      <c r="D6" s="436"/>
      <c r="E6" s="436"/>
      <c r="F6" s="436"/>
      <c r="G6" s="436"/>
      <c r="H6" s="436"/>
      <c r="I6" s="295"/>
      <c r="J6" s="440"/>
      <c r="K6" s="441"/>
      <c r="L6" s="441"/>
      <c r="M6" s="441"/>
      <c r="N6" s="442"/>
    </row>
    <row r="7" spans="1:14" ht="20.25" customHeight="1">
      <c r="A7" s="430">
        <f>IF(EXACT(LEFT(+ZAKL_DATA!D2,1),"C"),MID(+ZAKL_DATA!D2,3,10),+ZAKL_DATA!D2)</f>
        <v>0.0</v>
      </c>
      <c r="B7" s="431"/>
      <c r="C7" s="432"/>
      <c r="D7" s="433"/>
      <c r="E7" s="433"/>
      <c r="F7" s="433"/>
      <c r="G7" s="433"/>
      <c r="H7" s="434"/>
      <c r="I7" s="295"/>
      <c r="J7" s="440"/>
      <c r="K7" s="441"/>
      <c r="L7" s="441"/>
      <c r="M7" s="441"/>
      <c r="N7" s="442"/>
    </row>
    <row r="8" spans="1:14" ht="12.75">
      <c r="A8" s="361" t="s">
        <v>3210</v>
      </c>
      <c r="B8" s="362"/>
      <c r="C8" s="362"/>
      <c r="D8" s="362"/>
      <c r="E8" s="362"/>
      <c r="F8" s="154"/>
      <c r="G8" s="363" t="s">
        <v>3211</v>
      </c>
      <c r="H8" s="295"/>
      <c r="I8" s="360"/>
      <c r="J8" s="440"/>
      <c r="K8" s="441"/>
      <c r="L8" s="441"/>
      <c r="M8" s="441"/>
      <c r="N8" s="442"/>
    </row>
    <row r="9" spans="1:14" ht="20.25" customHeight="1">
      <c r="A9" s="189" t="s">
        <v>20</v>
      </c>
      <c r="B9" s="190" t="s">
        <v>3282</v>
      </c>
      <c r="C9" s="152"/>
      <c r="D9" s="189" t="s">
        <v>26</v>
      </c>
      <c r="E9" s="190"/>
      <c r="F9" s="152"/>
      <c r="G9" s="153"/>
      <c r="H9" s="191"/>
      <c r="I9" s="155"/>
      <c r="J9" s="440"/>
      <c r="K9" s="441"/>
      <c r="L9" s="441"/>
      <c r="M9" s="441"/>
      <c r="N9" s="442"/>
    </row>
    <row r="10" spans="1:14" ht="12.75">
      <c r="A10" s="359"/>
      <c r="B10" s="359"/>
      <c r="C10" s="359"/>
      <c r="D10" s="359"/>
      <c r="E10" s="359"/>
      <c r="F10" s="359"/>
      <c r="G10" s="359"/>
      <c r="H10" s="295"/>
      <c r="I10" s="360"/>
      <c r="J10" s="443"/>
      <c r="K10" s="444"/>
      <c r="L10" s="444"/>
      <c r="M10" s="444"/>
      <c r="N10" s="445"/>
    </row>
    <row r="11" spans="1:14" ht="10.15" customHeight="1">
      <c r="A11" s="359"/>
      <c r="B11" s="359"/>
      <c r="C11" s="359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</row>
    <row r="12" spans="1:14" ht="20.1" customHeight="1">
      <c r="A12" s="358" t="s">
        <v>3323</v>
      </c>
      <c r="B12" s="295"/>
      <c r="C12" s="295"/>
      <c r="D12" s="295"/>
      <c r="E12" s="295"/>
      <c r="F12" s="295"/>
      <c r="G12" s="295"/>
      <c r="H12" s="295"/>
      <c r="I12" s="295"/>
      <c r="J12" s="295"/>
      <c r="K12" s="156" t="s">
        <v>24</v>
      </c>
      <c r="L12" s="190"/>
      <c r="M12" s="157" t="s">
        <v>17</v>
      </c>
      <c r="N12" s="190" t="s">
        <v>3282</v>
      </c>
    </row>
    <row r="13" spans="1:14" ht="31.9" customHeight="1">
      <c r="A13" s="379" t="s">
        <v>12</v>
      </c>
      <c r="B13" s="379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</row>
    <row r="14" spans="1:14" ht="18" customHeight="1">
      <c r="A14" s="380" t="s">
        <v>3213</v>
      </c>
      <c r="B14" s="380"/>
      <c r="C14" s="380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</row>
    <row r="15" spans="1:14" ht="20.25" customHeight="1">
      <c r="A15" s="380" t="s">
        <v>3271</v>
      </c>
      <c r="B15" s="380"/>
      <c r="C15" s="380"/>
      <c r="D15" s="303"/>
      <c r="E15" s="303"/>
      <c r="F15" s="303"/>
      <c r="G15" s="303"/>
      <c r="H15" s="303"/>
      <c r="I15" s="303"/>
      <c r="J15" s="303"/>
      <c r="K15" s="303"/>
      <c r="L15" s="303"/>
      <c r="M15" s="367"/>
      <c r="N15" s="367"/>
    </row>
    <row r="16" spans="1:14" ht="18" customHeight="1">
      <c r="A16" s="380" t="s">
        <v>3212</v>
      </c>
      <c r="B16" s="380"/>
      <c r="C16" s="380"/>
      <c r="D16" s="303"/>
      <c r="E16" s="303"/>
      <c r="F16" s="303"/>
      <c r="G16" s="303"/>
      <c r="H16" s="303"/>
      <c r="I16" s="303"/>
      <c r="J16" s="303"/>
      <c r="K16" s="303"/>
      <c r="L16" s="303"/>
      <c r="M16" s="367"/>
      <c r="N16" s="367"/>
    </row>
    <row r="17" spans="1:14" ht="16.15" customHeight="1">
      <c r="A17" s="381" t="s">
        <v>3137</v>
      </c>
      <c r="B17" s="381"/>
      <c r="C17" s="381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</row>
    <row r="18" spans="1:14" s="8" customFormat="1" ht="17.45" customHeight="1">
      <c r="A18" s="383" t="s">
        <v>28</v>
      </c>
      <c r="B18" s="383"/>
      <c r="C18" s="384"/>
      <c r="D18" s="384"/>
      <c r="E18" s="384"/>
      <c r="F18" s="384"/>
      <c r="G18" s="385"/>
      <c r="H18" s="386">
        <v>2025.0</v>
      </c>
      <c r="I18" s="387"/>
      <c r="J18" s="388" t="s">
        <v>3214</v>
      </c>
      <c r="K18" s="389"/>
      <c r="L18" s="16"/>
      <c r="M18" s="192" t="s">
        <v>27</v>
      </c>
      <c r="N18" s="16"/>
    </row>
    <row r="19" spans="1:14" ht="15.6" customHeight="1">
      <c r="A19" s="364" t="s">
        <v>16</v>
      </c>
      <c r="B19" s="364"/>
      <c r="C19" s="365"/>
      <c r="D19" s="365"/>
      <c r="E19" s="365"/>
      <c r="F19" s="365"/>
      <c r="G19" s="365"/>
      <c r="H19" s="365"/>
      <c r="I19" s="365"/>
      <c r="J19" s="366"/>
      <c r="K19" s="367"/>
      <c r="L19" s="367"/>
      <c r="M19" s="367"/>
      <c r="N19" s="367"/>
    </row>
    <row r="20" spans="1:14" ht="13.15" customHeight="1">
      <c r="A20" s="352" t="s">
        <v>3215</v>
      </c>
      <c r="B20" s="353"/>
      <c r="C20" s="353"/>
      <c r="D20" s="353"/>
      <c r="E20" s="160"/>
      <c r="F20" s="352" t="s">
        <v>3321</v>
      </c>
      <c r="G20" s="353"/>
      <c r="H20" s="353"/>
      <c r="I20" s="160"/>
      <c r="J20" s="352" t="s">
        <v>3216</v>
      </c>
      <c r="K20" s="353"/>
      <c r="L20" s="160"/>
      <c r="M20" s="352" t="s">
        <v>3322</v>
      </c>
      <c r="N20" s="353"/>
    </row>
    <row r="21" spans="1:14" ht="16.9" customHeight="1">
      <c r="A21" s="390">
        <f>ZAKL_DATA!B5</f>
        <v>0.0</v>
      </c>
      <c r="B21" s="391"/>
      <c r="C21" s="391"/>
      <c r="D21" s="392"/>
      <c r="E21" s="155"/>
      <c r="F21" s="390" t="str">
        <f>CONCATENATE(ZAKL_DATA!B6)</f>
        <v/>
      </c>
      <c r="G21" s="399"/>
      <c r="H21" s="400"/>
      <c r="I21" s="162"/>
      <c r="J21" s="390">
        <f>ZAKL_DATA!B4</f>
        <v>0.0</v>
      </c>
      <c r="K21" s="392"/>
      <c r="L21" s="155"/>
      <c r="M21" s="390" t="str">
        <f>CONCATENATE(ZAKL_DATA!B7)</f>
        <v/>
      </c>
      <c r="N21" s="392"/>
    </row>
    <row r="22" spans="1:14" ht="13.15" customHeight="1">
      <c r="A22" s="402" t="s">
        <v>3316</v>
      </c>
      <c r="B22" s="402"/>
      <c r="C22" s="402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</row>
    <row r="23" spans="1:14" s="8" customFormat="1" ht="13.15" customHeight="1">
      <c r="A23" s="352" t="s">
        <v>3217</v>
      </c>
      <c r="B23" s="353"/>
      <c r="C23" s="353"/>
      <c r="D23" s="353"/>
      <c r="E23" s="353"/>
      <c r="F23" s="353"/>
      <c r="G23" s="161"/>
      <c r="H23" s="352" t="s">
        <v>3218</v>
      </c>
      <c r="I23" s="353"/>
      <c r="J23" s="353"/>
      <c r="K23" s="160"/>
      <c r="L23" s="352" t="s">
        <v>3272</v>
      </c>
      <c r="M23" s="353"/>
      <c r="N23" s="353"/>
    </row>
    <row r="24" spans="1:14" s="8" customFormat="1" ht="16.15" customHeight="1">
      <c r="A24" s="393">
        <f>ZAKL_DATA!B18</f>
        <v>0.0</v>
      </c>
      <c r="B24" s="394"/>
      <c r="C24" s="394"/>
      <c r="D24" s="394"/>
      <c r="E24" s="394"/>
      <c r="F24" s="395"/>
      <c r="G24" s="158"/>
      <c r="H24" s="393">
        <f>ZAKL_DATA!B16</f>
        <v>0.0</v>
      </c>
      <c r="I24" s="394"/>
      <c r="J24" s="395"/>
      <c r="K24" s="159"/>
      <c r="L24" s="396">
        <f>ZAKL_DATA!B17</f>
        <v>0.0</v>
      </c>
      <c r="M24" s="397"/>
      <c r="N24" s="398"/>
    </row>
    <row r="25" spans="1:14" ht="13.15" customHeight="1">
      <c r="A25" s="314" t="s">
        <v>3219</v>
      </c>
      <c r="B25" s="315"/>
      <c r="C25" s="349"/>
      <c r="D25" s="352" t="s">
        <v>3320</v>
      </c>
      <c r="E25" s="353"/>
      <c r="F25" s="353"/>
      <c r="G25" s="295"/>
      <c r="H25" s="352" t="s">
        <v>3319</v>
      </c>
      <c r="I25" s="353"/>
      <c r="J25" s="353"/>
      <c r="K25" s="295"/>
      <c r="L25" s="314" t="s">
        <v>3220</v>
      </c>
      <c r="M25" s="315"/>
      <c r="N25" s="315"/>
    </row>
    <row r="26" spans="1:14" ht="16.15" customHeight="1">
      <c r="A26" s="350">
        <f>ZAKL_DATA!B19</f>
        <v>0.0</v>
      </c>
      <c r="B26" s="351"/>
      <c r="C26" s="193"/>
      <c r="D26" s="368" t="str">
        <f>CONCATENATE(ZAKL_DATA!B25)</f>
        <v/>
      </c>
      <c r="E26" s="315"/>
      <c r="F26" s="369"/>
      <c r="G26" s="225"/>
      <c r="H26" s="370" t="str">
        <f>CONCATENATE(ZAKL_DATA!B27)</f>
        <v/>
      </c>
      <c r="I26" s="315"/>
      <c r="J26" s="369"/>
      <c r="K26" s="225"/>
      <c r="L26" s="311">
        <f>ZAKL_DATA!B20</f>
        <v>0.0</v>
      </c>
      <c r="M26" s="312"/>
      <c r="N26" s="313"/>
    </row>
    <row r="27" spans="1:14" ht="13.15" customHeight="1">
      <c r="A27" s="402" t="s">
        <v>3221</v>
      </c>
      <c r="B27" s="402"/>
      <c r="C27" s="402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</row>
    <row r="28" spans="1:14" ht="13.15" customHeight="1">
      <c r="A28" s="343" t="s">
        <v>3222</v>
      </c>
      <c r="B28" s="344"/>
      <c r="C28" s="344"/>
      <c r="D28" s="344"/>
      <c r="E28" s="344"/>
      <c r="F28" s="344"/>
      <c r="G28" s="194"/>
      <c r="H28" s="343" t="s">
        <v>3223</v>
      </c>
      <c r="I28" s="344"/>
      <c r="J28" s="344"/>
      <c r="K28" s="195"/>
      <c r="L28" s="343" t="s">
        <v>3274</v>
      </c>
      <c r="M28" s="344"/>
      <c r="N28" s="344"/>
    </row>
    <row r="29" spans="1:14" ht="16.9" customHeight="1">
      <c r="A29" s="350"/>
      <c r="B29" s="449"/>
      <c r="C29" s="449"/>
      <c r="D29" s="449"/>
      <c r="E29" s="449"/>
      <c r="F29" s="450"/>
      <c r="G29" s="196"/>
      <c r="H29" s="350"/>
      <c r="I29" s="449"/>
      <c r="J29" s="450"/>
      <c r="K29" s="197"/>
      <c r="L29" s="350"/>
      <c r="M29" s="449"/>
      <c r="N29" s="450"/>
    </row>
    <row r="30" spans="1:14" ht="13.15" customHeight="1">
      <c r="A30" s="345" t="s">
        <v>3224</v>
      </c>
      <c r="B30" s="346"/>
      <c r="C30" s="346"/>
      <c r="D30" s="195"/>
      <c r="E30" s="195"/>
      <c r="F30" s="347" t="s">
        <v>3273</v>
      </c>
      <c r="G30" s="348"/>
      <c r="H30" s="348"/>
      <c r="I30" s="348"/>
      <c r="J30" s="348"/>
      <c r="K30" s="343" t="s">
        <v>3225</v>
      </c>
      <c r="L30" s="344"/>
      <c r="M30" s="344"/>
      <c r="N30" s="344"/>
    </row>
    <row r="31" spans="1:14" ht="16.9" customHeight="1">
      <c r="A31" s="350"/>
      <c r="B31" s="449"/>
      <c r="C31" s="450"/>
      <c r="D31" s="457"/>
      <c r="E31" s="458"/>
      <c r="F31" s="454"/>
      <c r="G31" s="455"/>
      <c r="H31" s="456"/>
      <c r="I31" s="459"/>
      <c r="J31" s="460"/>
      <c r="K31" s="451"/>
      <c r="L31" s="452"/>
      <c r="M31" s="452"/>
      <c r="N31" s="453"/>
    </row>
    <row r="32" spans="1:14" ht="17.1" customHeight="1" thickBot="1">
      <c r="A32" s="354" t="s">
        <v>3318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</row>
    <row r="33" spans="1:14" s="198" customFormat="1" ht="9.95" customHeight="1" thickBot="1">
      <c r="A33" s="404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</row>
    <row r="34" spans="1:16" ht="19.15" customHeight="1">
      <c r="A34" s="463" t="s">
        <v>3226</v>
      </c>
      <c r="B34" s="464"/>
      <c r="C34" s="464"/>
      <c r="D34" s="464"/>
      <c r="E34" s="464"/>
      <c r="F34" s="464"/>
      <c r="G34" s="474" t="s">
        <v>3141</v>
      </c>
      <c r="H34" s="474"/>
      <c r="I34" s="475"/>
      <c r="J34" s="199"/>
      <c r="K34" s="465"/>
      <c r="L34" s="464"/>
      <c r="M34" s="464"/>
      <c r="N34" s="466"/>
      <c r="O34" s="10"/>
      <c r="P34" s="11"/>
    </row>
    <row r="35" spans="1:14" ht="15" customHeight="1">
      <c r="A35" s="461" t="s">
        <v>3227</v>
      </c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462"/>
    </row>
    <row r="36" spans="1:14" ht="16.15" customHeight="1">
      <c r="A36" s="355" t="str">
        <f>CONCATENATE(ZAKL_DATA!D21," ",ZAKL_DATA!D20," ",ZAKL_DATA!D22)</f>
        <v xml:space="preserve">  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7"/>
    </row>
    <row r="37" spans="1:16" s="170" customFormat="1" ht="13.15" customHeight="1">
      <c r="A37" s="467" t="s">
        <v>2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468"/>
      <c r="O37" s="168"/>
      <c r="P37" s="169"/>
    </row>
    <row r="38" spans="1:16" ht="16.15" customHeight="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7"/>
      <c r="O38" s="10"/>
      <c r="P38" s="11"/>
    </row>
    <row r="39" spans="1:14" ht="12" customHeight="1">
      <c r="A39" s="469" t="s">
        <v>3229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470"/>
    </row>
    <row r="40" spans="1:14" ht="13.15" customHeight="1">
      <c r="A40" s="471" t="s">
        <v>3230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472"/>
    </row>
    <row r="41" spans="1:14" ht="12" customHeight="1">
      <c r="A41" s="473" t="s">
        <v>3228</v>
      </c>
      <c r="B41" s="353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462"/>
    </row>
    <row r="42" spans="1:14" ht="16.15" customHeight="1" thickBot="1">
      <c r="A42" s="446"/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8"/>
    </row>
    <row r="43" spans="1:14" ht="6.6" customHeight="1" thickBot="1">
      <c r="A43" s="316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</row>
    <row r="44" spans="1:14" ht="13.15" customHeight="1">
      <c r="A44" s="322" t="s">
        <v>3231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18" t="s">
        <v>3283</v>
      </c>
      <c r="L44" s="318"/>
      <c r="M44" s="318"/>
      <c r="N44" s="319"/>
    </row>
    <row r="45" spans="1:14" ht="13.15" customHeight="1">
      <c r="A45" s="324" t="s">
        <v>46</v>
      </c>
      <c r="B45" s="325"/>
      <c r="C45" s="325"/>
      <c r="D45" s="325"/>
      <c r="E45" s="330" t="s">
        <v>3142</v>
      </c>
      <c r="F45" s="331"/>
      <c r="G45" s="331"/>
      <c r="H45" s="331"/>
      <c r="I45" s="331"/>
      <c r="J45" s="331"/>
      <c r="K45" s="320"/>
      <c r="L45" s="320"/>
      <c r="M45" s="320"/>
      <c r="N45" s="321"/>
    </row>
    <row r="46" spans="1:14" ht="16.15" customHeight="1">
      <c r="A46" s="334">
        <f ca="1">TODAY()</f>
        <v>45985.0</v>
      </c>
      <c r="B46" s="335"/>
      <c r="C46" s="335"/>
      <c r="D46" s="336"/>
      <c r="E46" s="331"/>
      <c r="F46" s="331"/>
      <c r="G46" s="331"/>
      <c r="H46" s="331"/>
      <c r="I46" s="331"/>
      <c r="J46" s="331"/>
      <c r="K46" s="337"/>
      <c r="L46" s="338"/>
      <c r="M46" s="338"/>
      <c r="N46" s="339"/>
    </row>
    <row r="47" spans="1:14" ht="16.15" customHeight="1">
      <c r="A47" s="326"/>
      <c r="B47" s="327"/>
      <c r="C47" s="327"/>
      <c r="D47" s="327"/>
      <c r="E47" s="331"/>
      <c r="F47" s="331"/>
      <c r="G47" s="331"/>
      <c r="H47" s="331"/>
      <c r="I47" s="331"/>
      <c r="J47" s="331"/>
      <c r="K47" s="340"/>
      <c r="L47" s="341"/>
      <c r="M47" s="341"/>
      <c r="N47" s="342"/>
    </row>
    <row r="48" spans="1:14" ht="5.45" customHeight="1" thickBot="1">
      <c r="A48" s="328"/>
      <c r="B48" s="329"/>
      <c r="C48" s="329"/>
      <c r="D48" s="329"/>
      <c r="E48" s="332"/>
      <c r="F48" s="329"/>
      <c r="G48" s="329"/>
      <c r="H48" s="329"/>
      <c r="I48" s="329"/>
      <c r="J48" s="329"/>
      <c r="K48" s="329"/>
      <c r="L48" s="329"/>
      <c r="M48" s="329"/>
      <c r="N48" s="333"/>
    </row>
    <row r="49" spans="1:14" ht="4.9" customHeight="1" thickBot="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</row>
    <row r="50" spans="1:14" ht="16.15" customHeight="1">
      <c r="A50" s="371" t="s">
        <v>3275</v>
      </c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3"/>
    </row>
    <row r="51" spans="1:14" ht="15" customHeight="1">
      <c r="A51" s="374" t="s">
        <v>3333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6"/>
    </row>
    <row r="52" spans="1:14" ht="15" customHeight="1">
      <c r="A52" s="377" t="s">
        <v>3232</v>
      </c>
      <c r="B52" s="378"/>
      <c r="C52" s="378"/>
      <c r="D52" s="378"/>
      <c r="E52" s="378"/>
      <c r="F52" s="378"/>
      <c r="G52" s="378"/>
      <c r="H52" s="413">
        <f>+IF('DAP2'!K40&lt;0,-'DAP2'!K40,0)</f>
        <v>0.0</v>
      </c>
      <c r="I52" s="413"/>
      <c r="J52" s="413"/>
      <c r="K52" s="413"/>
      <c r="L52" s="413"/>
      <c r="M52" s="413"/>
      <c r="N52" s="171" t="s">
        <v>4</v>
      </c>
    </row>
    <row r="53" spans="1:14" ht="15" customHeight="1">
      <c r="A53" s="377" t="s">
        <v>3325</v>
      </c>
      <c r="B53" s="378"/>
      <c r="C53" s="378"/>
      <c r="D53" s="378"/>
      <c r="E53" s="187"/>
      <c r="F53" s="405" t="str">
        <f>IF(H52=0," ",+CONCATENATE(ZAKL_DATA!B16," ",ZAKL_DATA!B17," ",ZAKL_DATA!B18))</f>
        <v xml:space="preserve"> </v>
      </c>
      <c r="G53" s="405"/>
      <c r="H53" s="405"/>
      <c r="I53" s="405"/>
      <c r="J53" s="405"/>
      <c r="K53" s="405"/>
      <c r="L53" s="405"/>
      <c r="M53" s="405"/>
      <c r="N53" s="414"/>
    </row>
    <row r="54" spans="1:14" ht="15" customHeight="1">
      <c r="A54" s="377" t="s">
        <v>3233</v>
      </c>
      <c r="B54" s="378"/>
      <c r="C54" s="378"/>
      <c r="D54" s="378"/>
      <c r="E54" s="187"/>
      <c r="F54" s="415" t="str">
        <f>IF(H52=0," ",+CONCATENATE(ZAKL_DATA!B34))</f>
        <v xml:space="preserve"> </v>
      </c>
      <c r="G54" s="415"/>
      <c r="H54" s="415"/>
      <c r="I54" s="177" t="s">
        <v>23</v>
      </c>
      <c r="J54" s="416" t="str">
        <f>IF(H52=0," ",CONCATENATE(ZAKL_DATA!B32))</f>
        <v xml:space="preserve"> </v>
      </c>
      <c r="K54" s="416"/>
      <c r="L54" s="172" t="s">
        <v>3</v>
      </c>
      <c r="M54" s="417" t="str">
        <f>IF(H52=0," ",CONCATENATE(ZAKL_DATA!B33))</f>
        <v xml:space="preserve"> </v>
      </c>
      <c r="N54" s="418"/>
    </row>
    <row r="55" spans="1:14" ht="15" customHeight="1">
      <c r="A55" s="377" t="s">
        <v>3234</v>
      </c>
      <c r="B55" s="378"/>
      <c r="C55" s="378"/>
      <c r="D55" s="419"/>
      <c r="E55" s="419"/>
      <c r="F55" s="419"/>
      <c r="G55" s="419"/>
      <c r="H55" s="172" t="s">
        <v>3236</v>
      </c>
      <c r="I55" s="405" t="str">
        <f>IF(H52=0," ",+CONCATENATE(ZAKL_DATA!B4," ",ZAKL_DATA!B5,))</f>
        <v xml:space="preserve"> </v>
      </c>
      <c r="J55" s="405"/>
      <c r="K55" s="411" t="s">
        <v>3143</v>
      </c>
      <c r="L55" s="411"/>
      <c r="M55" s="411"/>
      <c r="N55" s="200" t="s">
        <v>3281</v>
      </c>
    </row>
    <row r="56" spans="1:14" ht="5.1" customHeight="1">
      <c r="A56" s="408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10"/>
    </row>
    <row r="57" spans="1:14" ht="13.15" customHeight="1">
      <c r="A57" s="173" t="s">
        <v>3235</v>
      </c>
      <c r="B57" s="420">
        <f>+A24</f>
        <v>0.0</v>
      </c>
      <c r="C57" s="421"/>
      <c r="D57" s="421"/>
      <c r="E57" s="421"/>
      <c r="F57" s="421"/>
      <c r="G57" s="172" t="s">
        <v>3237</v>
      </c>
      <c r="H57" s="201">
        <f ca="1">TODAY()</f>
        <v>45985.0</v>
      </c>
      <c r="I57" s="409" t="s">
        <v>3238</v>
      </c>
      <c r="J57" s="422"/>
      <c r="K57" s="422"/>
      <c r="L57" s="422"/>
      <c r="M57" s="406"/>
      <c r="N57" s="407"/>
    </row>
    <row r="58" spans="1:14" ht="5.45" customHeight="1" thickBot="1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6"/>
    </row>
    <row r="59" spans="1:14" ht="5.1" customHeight="1">
      <c r="A59" s="412"/>
      <c r="B59" s="412"/>
      <c r="C59" s="412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</row>
    <row r="60" spans="1:14" ht="11.45" customHeight="1">
      <c r="A60" s="412" t="s">
        <v>3334</v>
      </c>
      <c r="B60" s="412"/>
      <c r="C60" s="412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</row>
    <row r="61" spans="1:14" ht="10.5" customHeight="1">
      <c r="A61" s="308" t="s">
        <v>25</v>
      </c>
      <c r="B61" s="308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</row>
    <row r="62" spans="1:14" ht="10.5" customHeight="1">
      <c r="A62" s="308">
        <f>+ZAKL_DATA!A44</f>
        <v>0.0</v>
      </c>
      <c r="B62" s="309"/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10"/>
      <c r="N62" s="310"/>
    </row>
    <row r="63" spans="1:14" ht="10.5" customHeight="1">
      <c r="A63" s="401">
        <v>1.0</v>
      </c>
      <c r="B63" s="401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</row>
    <row r="64" spans="1:9" ht="11.25" customHeight="1">
      <c r="A64" s="3"/>
      <c r="B64" s="3"/>
      <c r="C64" s="3"/>
      <c r="G64" s="2"/>
      <c r="H64" s="2"/>
      <c r="I64" s="2"/>
    </row>
    <row r="65" spans="1:14" ht="12.75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customHeight="1" hidden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customHeight="1" hidden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7:10" ht="12.95" customHeight="1">
      <c r="G75" s="2"/>
      <c r="H75" s="2"/>
      <c r="I75" s="3"/>
      <c r="J75" s="1"/>
    </row>
    <row r="76" spans="7:9" ht="12.75">
      <c r="G76" s="2"/>
      <c r="H76" s="2"/>
      <c r="I76" s="2"/>
    </row>
    <row r="77" spans="7:9" ht="12.75">
      <c r="G77" s="2"/>
      <c r="H77" s="2"/>
      <c r="I77" s="2"/>
    </row>
    <row r="78" spans="7:9" ht="12.75">
      <c r="G78" s="2"/>
      <c r="H78" s="2"/>
      <c r="I78" s="2"/>
    </row>
    <row r="79" spans="7:9" ht="12.75">
      <c r="G79" s="2"/>
      <c r="H79" s="2"/>
      <c r="I79" s="2"/>
    </row>
    <row r="80" spans="7:9" ht="12.75">
      <c r="G80" s="2"/>
      <c r="H80" s="2"/>
      <c r="I80" s="2"/>
    </row>
    <row r="81" spans="7:9" ht="12.75">
      <c r="G81" s="2"/>
      <c r="H81" s="2"/>
      <c r="I81" s="2"/>
    </row>
    <row r="82" spans="7:9" ht="12.75">
      <c r="G82" s="2"/>
      <c r="H82" s="2"/>
      <c r="I82" s="2"/>
    </row>
    <row r="83" spans="7:8" ht="12.75">
      <c r="G83" s="2"/>
      <c r="H83" s="2"/>
    </row>
    <row r="84" spans="7:8" ht="12.75">
      <c r="G84" s="2"/>
      <c r="H84" s="2"/>
    </row>
    <row r="85" spans="7:8" ht="12.75">
      <c r="G85" s="2"/>
      <c r="H85" s="2"/>
    </row>
    <row r="86" spans="7:8" ht="12.75">
      <c r="G86" s="2"/>
      <c r="H86" s="2"/>
    </row>
    <row r="87" spans="7:8" ht="12.75">
      <c r="G87" s="2"/>
      <c r="H87" s="2"/>
    </row>
    <row r="219" spans="1:2" ht="12.75">
      <c r="A219" s="7">
        <v>1.0</v>
      </c>
      <c r="B219" s="7"/>
    </row>
  </sheetData>
  <sheetProtection algorithmName="SHA-512" hashValue="TkONJFXZk90Sl+fPj8VTGw5I6MgibA7t0B0BiTx7JjfTDpLXl/YGyLJhmYlip0jaz4s/rE5ytJ8qk0iaWYg4uA==" saltValue="KbuGhQigzNCCxeKA+mdJOw==" spinCount="100000" sheet="1" objects="1" scenarios="1"/>
  <mergeCells count="107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CC"/>
    <pageSetUpPr fitToPage="1"/>
  </sheetPr>
  <dimension ref="A1:BW100"/>
  <sheetViews>
    <sheetView workbookViewId="0" topLeftCell="A1">
      <selection pane="topLeft" activeCell="O13" sqref="O13"/>
    </sheetView>
  </sheetViews>
  <sheetFormatPr defaultRowHeight="12.75"/>
  <cols>
    <col min="1" max="1" width="2.857142857142857" customWidth="1"/>
    <col min="2" max="2" width="11.857142857142858" customWidth="1"/>
    <col min="3" max="3" width="16.714285714285715" customWidth="1"/>
    <col min="4" max="4" width="5.142857142857143" customWidth="1"/>
    <col min="5" max="6" width="7.714285714285714" customWidth="1"/>
    <col min="7" max="7" width="3" customWidth="1"/>
    <col min="8" max="10" width="9.571428571428571" customWidth="1"/>
    <col min="11" max="11" width="5.285714285714286" customWidth="1"/>
    <col min="12" max="13" width="7.714285714285714" customWidth="1"/>
    <col min="14" max="14" width="9.142857142857142" style="6"/>
    <col min="15" max="15" width="41.285714285714285" style="6" bestFit="1" customWidth="1"/>
    <col min="16" max="21" width="13.714285714285714" style="6" customWidth="1"/>
    <col min="22" max="75" width="9.142857142857142" style="6"/>
  </cols>
  <sheetData>
    <row r="1" spans="1:13 72:75" ht="16.15" customHeight="1" thickBot="1">
      <c r="A1" s="486" t="s">
        <v>3240</v>
      </c>
      <c r="B1" s="486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BT1"/>
      <c r="BU1"/>
      <c r="BV1"/>
      <c r="BW1"/>
    </row>
    <row r="2" spans="1:21 72:75" ht="16.5" customHeight="1">
      <c r="A2" s="202">
        <v>22.0</v>
      </c>
      <c r="B2" s="546" t="s">
        <v>3241</v>
      </c>
      <c r="C2" s="547"/>
      <c r="D2" s="491">
        <f>+P3</f>
        <v>0.0</v>
      </c>
      <c r="E2" s="491"/>
      <c r="F2" s="491"/>
      <c r="G2" s="216">
        <v>23.0</v>
      </c>
      <c r="H2" s="609" t="s">
        <v>3326</v>
      </c>
      <c r="I2" s="610"/>
      <c r="J2" s="610"/>
      <c r="K2" s="583"/>
      <c r="L2" s="583"/>
      <c r="M2" s="584"/>
      <c r="O2" s="244" t="s">
        <v>3300</v>
      </c>
      <c r="P2" s="245" t="s">
        <v>3301</v>
      </c>
      <c r="Q2" s="246" t="s">
        <v>3302</v>
      </c>
      <c r="R2" s="247" t="s">
        <v>3303</v>
      </c>
      <c r="S2" s="247" t="s">
        <v>3304</v>
      </c>
      <c r="T2" s="247" t="s">
        <v>3305</v>
      </c>
      <c r="U2" s="248" t="s">
        <v>3306</v>
      </c>
      <c r="BT2"/>
      <c r="BU2"/>
      <c r="BV2"/>
      <c r="BW2"/>
    </row>
    <row r="3" spans="1:21 72:75" ht="16.9" customHeight="1" thickBot="1">
      <c r="A3" s="258">
        <v>24.0</v>
      </c>
      <c r="B3" s="597" t="s">
        <v>3327</v>
      </c>
      <c r="C3" s="597"/>
      <c r="D3" s="597"/>
      <c r="E3" s="597"/>
      <c r="F3" s="597"/>
      <c r="G3" s="597"/>
      <c r="H3" s="597"/>
      <c r="I3" s="597"/>
      <c r="J3" s="597"/>
      <c r="K3" s="585">
        <f>D2</f>
        <v>0.0</v>
      </c>
      <c r="L3" s="586"/>
      <c r="M3" s="587"/>
      <c r="O3" s="249" t="s">
        <v>3307</v>
      </c>
      <c r="P3" s="250">
        <f>+ROUND(SUM(Q3:U3)+0.49,0)</f>
        <v>0.0</v>
      </c>
      <c r="Q3" s="251">
        <v>0.0</v>
      </c>
      <c r="R3" s="251">
        <v>0.0</v>
      </c>
      <c r="S3" s="251">
        <v>0.0</v>
      </c>
      <c r="T3" s="251">
        <v>0.0</v>
      </c>
      <c r="U3" s="252">
        <v>0.0</v>
      </c>
      <c r="BT3"/>
      <c r="BU3"/>
      <c r="BV3"/>
      <c r="BW3"/>
    </row>
    <row r="4" spans="1:21 69:75" ht="16.15" customHeight="1" thickBot="1">
      <c r="A4" s="519" t="s">
        <v>3335</v>
      </c>
      <c r="B4" s="519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O4" s="249" t="s">
        <v>3308</v>
      </c>
      <c r="P4" s="250">
        <f>+ROUND(SUM(Q4:U4)+0.49,0)</f>
        <v>0.0</v>
      </c>
      <c r="Q4" s="251">
        <v>0.0</v>
      </c>
      <c r="R4" s="251">
        <v>0.0</v>
      </c>
      <c r="S4" s="251">
        <v>0.0</v>
      </c>
      <c r="T4" s="251">
        <v>0.0</v>
      </c>
      <c r="U4" s="252">
        <v>0.0</v>
      </c>
      <c r="BQ4"/>
      <c r="BR4"/>
      <c r="BS4"/>
      <c r="BT4"/>
      <c r="BU4"/>
      <c r="BV4"/>
      <c r="BW4"/>
    </row>
    <row r="5" spans="1:21 69:75" ht="20.45" customHeight="1">
      <c r="A5" s="178">
        <v>25.0</v>
      </c>
      <c r="B5" s="619" t="s">
        <v>3336</v>
      </c>
      <c r="C5" s="546"/>
      <c r="D5" s="616">
        <v>0.0</v>
      </c>
      <c r="E5" s="617"/>
      <c r="F5" s="618"/>
      <c r="G5" s="205">
        <v>28.0</v>
      </c>
      <c r="H5" s="546" t="s">
        <v>3339</v>
      </c>
      <c r="I5" s="547"/>
      <c r="J5" s="547"/>
      <c r="K5" s="491">
        <v>0.0</v>
      </c>
      <c r="L5" s="491"/>
      <c r="M5" s="624"/>
      <c r="O5" s="249" t="s">
        <v>3309</v>
      </c>
      <c r="P5" s="250">
        <f>+ROUND(SUM(Q5:U5)+0.49,0)</f>
        <v>0.0</v>
      </c>
      <c r="Q5" s="251">
        <v>0.0</v>
      </c>
      <c r="R5" s="251">
        <v>0.0</v>
      </c>
      <c r="S5" s="251">
        <v>0.0</v>
      </c>
      <c r="T5" s="251">
        <v>0.0</v>
      </c>
      <c r="U5" s="252">
        <v>0.0</v>
      </c>
      <c r="BQ5"/>
      <c r="BR5"/>
      <c r="BS5"/>
      <c r="BT5"/>
      <c r="BU5"/>
      <c r="BV5"/>
      <c r="BW5"/>
    </row>
    <row r="6" spans="1:21 69:75" ht="21.6" customHeight="1" thickBot="1">
      <c r="A6" s="203">
        <v>26.0</v>
      </c>
      <c r="B6" s="612" t="s">
        <v>3337</v>
      </c>
      <c r="C6" s="548"/>
      <c r="D6" s="206" t="s">
        <v>3280</v>
      </c>
      <c r="E6" s="613">
        <v>0.0</v>
      </c>
      <c r="F6" s="615"/>
      <c r="G6" s="217">
        <v>29.0</v>
      </c>
      <c r="H6" s="622" t="s">
        <v>3340</v>
      </c>
      <c r="I6" s="623"/>
      <c r="J6" s="623"/>
      <c r="K6" s="493">
        <v>0.0</v>
      </c>
      <c r="L6" s="493"/>
      <c r="M6" s="625"/>
      <c r="N6" s="15"/>
      <c r="O6" s="253" t="s">
        <v>3310</v>
      </c>
      <c r="P6" s="254">
        <f>+ROUND(SUM(Q6:U6)+0.49,0)</f>
        <v>0.0</v>
      </c>
      <c r="Q6" s="255">
        <v>0.0</v>
      </c>
      <c r="R6" s="256">
        <v>0.0</v>
      </c>
      <c r="S6" s="256">
        <v>0.0</v>
      </c>
      <c r="T6" s="256">
        <v>0.0</v>
      </c>
      <c r="U6" s="257">
        <v>0.0</v>
      </c>
      <c r="BQ6"/>
      <c r="BR6"/>
      <c r="BS6"/>
      <c r="BT6"/>
      <c r="BU6"/>
      <c r="BV6"/>
      <c r="BW6"/>
    </row>
    <row r="7" spans="1:14 69:75" ht="33.95" customHeight="1">
      <c r="A7" s="203">
        <v>27.0</v>
      </c>
      <c r="B7" s="612" t="s">
        <v>3338</v>
      </c>
      <c r="C7" s="548"/>
      <c r="D7" s="613">
        <v>0.0</v>
      </c>
      <c r="E7" s="614"/>
      <c r="F7" s="615"/>
      <c r="G7" s="217">
        <v>30.0</v>
      </c>
      <c r="H7" s="622" t="s">
        <v>3341</v>
      </c>
      <c r="I7" s="623"/>
      <c r="J7" s="623"/>
      <c r="K7" s="493">
        <v>0.0</v>
      </c>
      <c r="L7" s="493"/>
      <c r="M7" s="625"/>
      <c r="N7" s="15"/>
      <c r="BQ7"/>
      <c r="BR7"/>
      <c r="BS7"/>
      <c r="BT7"/>
      <c r="BU7"/>
      <c r="BV7"/>
      <c r="BW7"/>
    </row>
    <row r="8" spans="1:13 69:75" ht="15" customHeight="1">
      <c r="A8" s="204">
        <v>31.0</v>
      </c>
      <c r="B8" s="537" t="s">
        <v>3276</v>
      </c>
      <c r="C8" s="537"/>
      <c r="D8" s="537"/>
      <c r="E8" s="537"/>
      <c r="F8" s="537"/>
      <c r="G8" s="537"/>
      <c r="H8" s="498"/>
      <c r="I8" s="498"/>
      <c r="J8" s="498"/>
      <c r="K8" s="511">
        <f>D5+E6+D7+K5+K6+K7</f>
        <v>0.0</v>
      </c>
      <c r="L8" s="511"/>
      <c r="M8" s="611"/>
      <c r="BQ8"/>
      <c r="BR8"/>
      <c r="BS8"/>
      <c r="BT8"/>
      <c r="BU8"/>
      <c r="BV8"/>
      <c r="BW8"/>
    </row>
    <row r="9" spans="1:13 69:75" ht="15" customHeight="1" thickBot="1">
      <c r="A9" s="179">
        <v>32.0</v>
      </c>
      <c r="B9" s="620" t="s">
        <v>3242</v>
      </c>
      <c r="C9" s="620"/>
      <c r="D9" s="620"/>
      <c r="E9" s="620"/>
      <c r="F9" s="620"/>
      <c r="G9" s="620"/>
      <c r="H9" s="621"/>
      <c r="I9" s="621"/>
      <c r="J9" s="621"/>
      <c r="K9" s="495">
        <f>IF(K3&lt;K8,0,FLOOR(K3-K8,100))</f>
        <v>0.0</v>
      </c>
      <c r="L9" s="495"/>
      <c r="M9" s="588"/>
      <c r="BQ9"/>
      <c r="BR9"/>
      <c r="BS9"/>
      <c r="BT9"/>
      <c r="BU9"/>
      <c r="BV9"/>
      <c r="BW9"/>
    </row>
    <row r="10" spans="1:14 69:75" ht="16.5" customHeight="1" thickBot="1">
      <c r="A10" s="598" t="s">
        <v>3243</v>
      </c>
      <c r="B10" s="598"/>
      <c r="C10" s="598"/>
      <c r="D10" s="598"/>
      <c r="E10" s="598"/>
      <c r="F10" s="598"/>
      <c r="G10" s="598"/>
      <c r="H10" s="295"/>
      <c r="I10" s="295"/>
      <c r="J10" s="295"/>
      <c r="K10" s="295"/>
      <c r="L10" s="295"/>
      <c r="M10" s="598"/>
      <c r="N10" s="274" t="str">
        <f>+IF(EXACT(D11,"LIMIT"),"Neomezenou verzi této šablony zakoupíte zde:"," ")</f>
        <v xml:space="preserve"> </v>
      </c>
      <c r="BQ10"/>
      <c r="BR10"/>
      <c r="BS10"/>
      <c r="BT10"/>
      <c r="BU10"/>
      <c r="BV10"/>
      <c r="BW10"/>
    </row>
    <row r="11" spans="1:18 69:75" ht="24" customHeight="1" thickBot="1">
      <c r="A11" s="261">
        <v>33.0</v>
      </c>
      <c r="B11" s="262" t="s">
        <v>3244</v>
      </c>
      <c r="C11" s="259"/>
      <c r="D11" s="599">
        <f>+K9*0.15+MAX(0,K9-1676052)*0.08</f>
        <v>0.0</v>
      </c>
      <c r="E11" s="599"/>
      <c r="F11" s="599"/>
      <c r="G11" s="260">
        <v>34.0</v>
      </c>
      <c r="H11" s="601" t="s">
        <v>3329</v>
      </c>
      <c r="I11" s="602"/>
      <c r="J11" s="602"/>
      <c r="K11" s="599">
        <f>CEILING(D11,1)</f>
        <v>0.0</v>
      </c>
      <c r="L11" s="599"/>
      <c r="M11" s="600"/>
      <c r="N11" s="605" t="str">
        <f>+IF(EXACT(D11,"LIMIT"),"http://business.center.cz/business/sablony/s3-priznani-k-dani-z-prijmu-fyzickych-osob.aspx"," ")</f>
        <v xml:space="preserve"> </v>
      </c>
      <c r="O11" s="295"/>
      <c r="P11" s="295"/>
      <c r="Q11" s="295"/>
      <c r="R11" s="295"/>
      <c r="BQ11"/>
      <c r="BR11"/>
      <c r="BS11"/>
      <c r="BT11"/>
      <c r="BU11"/>
      <c r="BV11"/>
      <c r="BW11"/>
    </row>
    <row r="12" spans="1:21 72:75" ht="16.15" customHeight="1" thickBot="1">
      <c r="A12" s="486" t="s">
        <v>3245</v>
      </c>
      <c r="B12" s="486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21 72:75" ht="17.25" customHeight="1" thickBot="1">
      <c r="A13" s="263">
        <v>35.0</v>
      </c>
      <c r="B13" s="542" t="s">
        <v>3330</v>
      </c>
      <c r="C13" s="542"/>
      <c r="D13" s="542"/>
      <c r="E13" s="542"/>
      <c r="F13" s="542"/>
      <c r="G13" s="542"/>
      <c r="H13" s="542"/>
      <c r="I13" s="542"/>
      <c r="J13" s="542"/>
      <c r="K13" s="543">
        <v>0.0</v>
      </c>
      <c r="L13" s="544"/>
      <c r="M13" s="545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13 72:75" ht="13.15" customHeight="1" thickBot="1">
      <c r="A14" s="486" t="s">
        <v>3246</v>
      </c>
      <c r="B14" s="486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BT14"/>
      <c r="BU14"/>
      <c r="BV14"/>
      <c r="BW14"/>
    </row>
    <row r="15" spans="1:71" s="14" customFormat="1" ht="17.45" customHeight="1" thickBot="1">
      <c r="A15" s="569" t="s">
        <v>3247</v>
      </c>
      <c r="B15" s="570"/>
      <c r="C15" s="567" t="s">
        <v>3299</v>
      </c>
      <c r="D15" s="568"/>
      <c r="E15" s="568"/>
      <c r="F15" s="568"/>
      <c r="G15" s="509" t="s">
        <v>19</v>
      </c>
      <c r="H15" s="509"/>
      <c r="I15" s="509"/>
      <c r="J15" s="571"/>
      <c r="K15" s="572"/>
      <c r="L15" s="572"/>
      <c r="M15" s="573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13 72:75" ht="6" customHeight="1" thickBot="1">
      <c r="A16" s="519"/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BT16"/>
      <c r="BU16"/>
      <c r="BV16"/>
      <c r="BW16"/>
    </row>
    <row r="17" spans="1:13 72:75" ht="20.45" customHeight="1">
      <c r="A17" s="540" t="s">
        <v>3248</v>
      </c>
      <c r="B17" s="541"/>
      <c r="C17" s="541"/>
      <c r="D17" s="211" t="s">
        <v>3253</v>
      </c>
      <c r="E17" s="510"/>
      <c r="F17" s="510"/>
      <c r="G17" s="534"/>
      <c r="H17" s="534"/>
      <c r="I17" s="534"/>
      <c r="J17" s="534"/>
      <c r="K17" s="211" t="s">
        <v>3253</v>
      </c>
      <c r="L17" s="535"/>
      <c r="M17" s="536"/>
      <c r="BT17"/>
      <c r="BU17"/>
      <c r="BV17"/>
      <c r="BW17"/>
    </row>
    <row r="18" spans="1:13 72:75" ht="15" customHeight="1">
      <c r="A18" s="207">
        <v>36.0</v>
      </c>
      <c r="B18" s="530" t="s">
        <v>3249</v>
      </c>
      <c r="C18" s="531"/>
      <c r="D18" s="208"/>
      <c r="E18" s="493">
        <v>30840.0</v>
      </c>
      <c r="F18" s="493"/>
      <c r="G18" s="185">
        <v>40.0</v>
      </c>
      <c r="H18" s="537" t="s">
        <v>3254</v>
      </c>
      <c r="I18" s="537"/>
      <c r="J18" s="497"/>
      <c r="K18" s="206" t="s">
        <v>3280</v>
      </c>
      <c r="L18" s="511">
        <f>K18*420</f>
        <v>0.0</v>
      </c>
      <c r="M18" s="529"/>
      <c r="BT18"/>
      <c r="BU18"/>
      <c r="BV18"/>
      <c r="BW18"/>
    </row>
    <row r="19" spans="1:13 72:75" ht="15" customHeight="1">
      <c r="A19" s="207">
        <v>37.0</v>
      </c>
      <c r="B19" s="530" t="s">
        <v>3250</v>
      </c>
      <c r="C19" s="531"/>
      <c r="D19" s="206" t="s">
        <v>3280</v>
      </c>
      <c r="E19" s="511">
        <f>+D19*2070</f>
        <v>0.0</v>
      </c>
      <c r="F19" s="511"/>
      <c r="G19" s="185">
        <v>41.0</v>
      </c>
      <c r="H19" s="537" t="s">
        <v>3255</v>
      </c>
      <c r="I19" s="537"/>
      <c r="J19" s="497"/>
      <c r="K19" s="206" t="s">
        <v>3280</v>
      </c>
      <c r="L19" s="511">
        <f>K19*1345</f>
        <v>0.0</v>
      </c>
      <c r="M19" s="529"/>
      <c r="BT19"/>
      <c r="BU19"/>
      <c r="BV19"/>
      <c r="BW19"/>
    </row>
    <row r="20" spans="1:13 72:75" ht="22.15" customHeight="1">
      <c r="A20" s="207">
        <v>38.0</v>
      </c>
      <c r="B20" s="530" t="s">
        <v>3251</v>
      </c>
      <c r="C20" s="531"/>
      <c r="D20" s="206" t="s">
        <v>3280</v>
      </c>
      <c r="E20" s="511">
        <f>+D20*4140</f>
        <v>0.0</v>
      </c>
      <c r="F20" s="511"/>
      <c r="G20" s="185">
        <v>42.0</v>
      </c>
      <c r="H20" s="537" t="s">
        <v>3326</v>
      </c>
      <c r="I20" s="537"/>
      <c r="J20" s="497"/>
      <c r="K20" s="266" t="s">
        <v>3280</v>
      </c>
      <c r="L20" s="511">
        <f>K20*335</f>
        <v>0.0</v>
      </c>
      <c r="M20" s="529"/>
      <c r="BT20"/>
      <c r="BU20"/>
      <c r="BV20"/>
      <c r="BW20"/>
    </row>
    <row r="21" spans="1:13 72:75" ht="15" customHeight="1" thickBot="1">
      <c r="A21" s="209">
        <v>39.0</v>
      </c>
      <c r="B21" s="532" t="s">
        <v>3252</v>
      </c>
      <c r="C21" s="533"/>
      <c r="D21" s="212" t="s">
        <v>3280</v>
      </c>
      <c r="E21" s="527">
        <f>D21*210</f>
        <v>0.0</v>
      </c>
      <c r="F21" s="527"/>
      <c r="G21" s="210">
        <v>43.0</v>
      </c>
      <c r="H21" s="538" t="s">
        <v>3326</v>
      </c>
      <c r="I21" s="538"/>
      <c r="J21" s="539"/>
      <c r="K21" s="267"/>
      <c r="L21" s="527">
        <v>0.0</v>
      </c>
      <c r="M21" s="528"/>
      <c r="BT21"/>
      <c r="BU21"/>
      <c r="BV21"/>
      <c r="BW21"/>
    </row>
    <row r="22" spans="1:13 72:75" ht="15" customHeight="1" thickBot="1">
      <c r="A22" s="264">
        <v>44.0</v>
      </c>
      <c r="B22" s="579" t="s">
        <v>3342</v>
      </c>
      <c r="C22" s="579"/>
      <c r="D22" s="579"/>
      <c r="E22" s="579"/>
      <c r="F22" s="579"/>
      <c r="G22" s="579"/>
      <c r="H22" s="579"/>
      <c r="I22" s="579"/>
      <c r="J22" s="580"/>
      <c r="K22" s="521">
        <f>E18+E19+E20+E21+L18+L19+K13</f>
        <v>30840.0</v>
      </c>
      <c r="L22" s="522"/>
      <c r="M22" s="523"/>
      <c r="BT22"/>
      <c r="BU22"/>
      <c r="BV22"/>
      <c r="BW22"/>
    </row>
    <row r="23" spans="1:13 72:75" ht="15" customHeight="1" thickBot="1">
      <c r="A23" s="265">
        <v>45.0</v>
      </c>
      <c r="B23" s="581" t="s">
        <v>3331</v>
      </c>
      <c r="C23" s="581"/>
      <c r="D23" s="581"/>
      <c r="E23" s="581"/>
      <c r="F23" s="581"/>
      <c r="G23" s="581"/>
      <c r="H23" s="581"/>
      <c r="I23" s="581"/>
      <c r="J23" s="582"/>
      <c r="K23" s="524">
        <f>MAX(0,K11-K22)</f>
        <v>0.0</v>
      </c>
      <c r="L23" s="525"/>
      <c r="M23" s="526"/>
      <c r="BT23"/>
      <c r="BU23"/>
      <c r="BV23"/>
      <c r="BW23"/>
    </row>
    <row r="24" spans="1:13" ht="15.95" customHeight="1" thickBot="1">
      <c r="A24" s="512" t="s">
        <v>3239</v>
      </c>
      <c r="B24" s="512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</row>
    <row r="25" spans="1:13 71:75" ht="22.5" customHeight="1">
      <c r="A25" s="514"/>
      <c r="B25" s="559" t="s">
        <v>3140</v>
      </c>
      <c r="C25" s="552"/>
      <c r="D25" s="560"/>
      <c r="E25" s="559" t="s">
        <v>19</v>
      </c>
      <c r="F25" s="552"/>
      <c r="G25" s="560"/>
      <c r="H25" s="575" t="s">
        <v>3138</v>
      </c>
      <c r="I25" s="578"/>
      <c r="J25" s="575" t="s">
        <v>3139</v>
      </c>
      <c r="K25" s="578"/>
      <c r="L25" s="575" t="s">
        <v>3147</v>
      </c>
      <c r="M25" s="576"/>
      <c r="BS25"/>
      <c r="BT25"/>
      <c r="BU25"/>
      <c r="BV25"/>
      <c r="BW25"/>
    </row>
    <row r="26" spans="1:13 71:75" ht="21.95" customHeight="1">
      <c r="A26" s="515"/>
      <c r="B26" s="561"/>
      <c r="C26" s="562"/>
      <c r="D26" s="563"/>
      <c r="E26" s="561"/>
      <c r="F26" s="562"/>
      <c r="G26" s="563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13 71:75" ht="12" customHeight="1">
      <c r="A27" s="516"/>
      <c r="B27" s="479">
        <v>1.0</v>
      </c>
      <c r="C27" s="480"/>
      <c r="D27" s="481"/>
      <c r="E27" s="479">
        <v>2.0</v>
      </c>
      <c r="F27" s="480"/>
      <c r="G27" s="481"/>
      <c r="H27" s="517">
        <v>3.0</v>
      </c>
      <c r="I27" s="577"/>
      <c r="J27" s="517">
        <v>4.0</v>
      </c>
      <c r="K27" s="577"/>
      <c r="L27" s="517">
        <v>5.0</v>
      </c>
      <c r="M27" s="518"/>
      <c r="BS27"/>
      <c r="BT27"/>
      <c r="BU27"/>
      <c r="BV27"/>
      <c r="BW27"/>
    </row>
    <row r="28" spans="1:13 71:75" ht="15" customHeight="1">
      <c r="A28" s="12">
        <v>1.0</v>
      </c>
      <c r="B28" s="476" t="s">
        <v>18</v>
      </c>
      <c r="C28" s="477"/>
      <c r="D28" s="478"/>
      <c r="E28" s="564"/>
      <c r="F28" s="565"/>
      <c r="G28" s="566"/>
      <c r="H28" s="123"/>
      <c r="I28" s="123"/>
      <c r="J28" s="123"/>
      <c r="K28" s="123"/>
      <c r="L28" s="123"/>
      <c r="M28" s="218"/>
      <c r="BS28"/>
      <c r="BT28"/>
      <c r="BU28"/>
      <c r="BV28"/>
      <c r="BW28"/>
    </row>
    <row r="29" spans="1:13 71:75" ht="15" customHeight="1">
      <c r="A29" s="12">
        <v>2.0</v>
      </c>
      <c r="B29" s="476" t="s">
        <v>18</v>
      </c>
      <c r="C29" s="477"/>
      <c r="D29" s="478"/>
      <c r="E29" s="564"/>
      <c r="F29" s="565"/>
      <c r="G29" s="566"/>
      <c r="H29" s="123"/>
      <c r="I29" s="123"/>
      <c r="J29" s="123"/>
      <c r="K29" s="123"/>
      <c r="L29" s="123"/>
      <c r="M29" s="218"/>
      <c r="BS29"/>
      <c r="BT29"/>
      <c r="BU29"/>
      <c r="BV29"/>
      <c r="BW29"/>
    </row>
    <row r="30" spans="1:13 71:75" ht="15" customHeight="1">
      <c r="A30" s="12">
        <v>3.0</v>
      </c>
      <c r="B30" s="476" t="s">
        <v>18</v>
      </c>
      <c r="C30" s="477"/>
      <c r="D30" s="478"/>
      <c r="E30" s="564"/>
      <c r="F30" s="565"/>
      <c r="G30" s="566"/>
      <c r="H30" s="123"/>
      <c r="I30" s="123"/>
      <c r="J30" s="123"/>
      <c r="K30" s="123"/>
      <c r="L30" s="123"/>
      <c r="M30" s="218"/>
      <c r="BS30"/>
      <c r="BT30"/>
      <c r="BU30"/>
      <c r="BV30"/>
      <c r="BW30"/>
    </row>
    <row r="31" spans="1:13 71:75" ht="15" customHeight="1">
      <c r="A31" s="12">
        <v>4.0</v>
      </c>
      <c r="B31" s="476" t="s">
        <v>18</v>
      </c>
      <c r="C31" s="477"/>
      <c r="D31" s="478"/>
      <c r="E31" s="564"/>
      <c r="F31" s="565"/>
      <c r="G31" s="566"/>
      <c r="H31" s="123"/>
      <c r="I31" s="123"/>
      <c r="J31" s="123"/>
      <c r="K31" s="123"/>
      <c r="L31" s="123"/>
      <c r="M31" s="218"/>
      <c r="BS31"/>
      <c r="BT31"/>
      <c r="BU31"/>
      <c r="BV31"/>
      <c r="BW31"/>
    </row>
    <row r="32" spans="1:13 75:75" ht="15" customHeight="1" thickBot="1">
      <c r="A32" s="13"/>
      <c r="B32" s="589" t="s">
        <v>6</v>
      </c>
      <c r="C32" s="590"/>
      <c r="D32" s="591"/>
      <c r="E32" s="592"/>
      <c r="F32" s="593"/>
      <c r="G32" s="594"/>
      <c r="H32" s="122">
        <f>+SUM(H28:H31)</f>
        <v>0.0</v>
      </c>
      <c r="I32" s="122">
        <f t="shared" si="0" ref="I32:M32">+SUM(I28:I31)</f>
        <v>0.0</v>
      </c>
      <c r="J32" s="122">
        <f t="shared" si="0"/>
        <v>0.0</v>
      </c>
      <c r="K32" s="122">
        <f t="shared" si="0"/>
        <v>0.0</v>
      </c>
      <c r="L32" s="122">
        <f t="shared" si="0"/>
        <v>0.0</v>
      </c>
      <c r="M32" s="219">
        <f t="shared" si="0"/>
        <v>0.0</v>
      </c>
      <c r="BW32"/>
    </row>
    <row r="33" spans="1:13 75:75" ht="5.45" customHeight="1" thickBot="1">
      <c r="A33" s="552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BW33"/>
    </row>
    <row r="34" spans="1:13 75:75" ht="15.95" customHeight="1">
      <c r="A34" s="182">
        <v>46.0</v>
      </c>
      <c r="B34" s="553" t="s">
        <v>7</v>
      </c>
      <c r="C34" s="554"/>
      <c r="D34" s="595">
        <f>+H32*1267+I32*2534+J32*1860+K32*3720+L32*2320+M32*4640</f>
        <v>0.0</v>
      </c>
      <c r="E34" s="595"/>
      <c r="F34" s="595"/>
      <c r="G34" s="180" t="s">
        <v>3256</v>
      </c>
      <c r="H34" s="546" t="s">
        <v>3260</v>
      </c>
      <c r="I34" s="547"/>
      <c r="J34" s="547"/>
      <c r="K34" s="603">
        <f>IF(D34-D35&lt;99,0,D34-D35)</f>
        <v>0.0</v>
      </c>
      <c r="L34" s="603"/>
      <c r="M34" s="604"/>
      <c r="BW34"/>
    </row>
    <row r="35" spans="1:13 75:75" ht="21.95" customHeight="1">
      <c r="A35" s="183">
        <v>47.0</v>
      </c>
      <c r="B35" s="555" t="s">
        <v>3277</v>
      </c>
      <c r="C35" s="556"/>
      <c r="D35" s="596">
        <f>MIN(D34,K23)</f>
        <v>0.0</v>
      </c>
      <c r="E35" s="596"/>
      <c r="F35" s="596"/>
      <c r="G35" s="181" t="s">
        <v>3257</v>
      </c>
      <c r="H35" s="548" t="s">
        <v>3284</v>
      </c>
      <c r="I35" s="549"/>
      <c r="J35" s="549"/>
      <c r="K35" s="493">
        <f>+P6</f>
        <v>0.0</v>
      </c>
      <c r="L35" s="493"/>
      <c r="M35" s="494"/>
      <c r="BW35"/>
    </row>
    <row r="36" spans="1:13 75:75" ht="21.95" customHeight="1" thickBot="1">
      <c r="A36" s="184">
        <v>48.0</v>
      </c>
      <c r="B36" s="557" t="s">
        <v>3259</v>
      </c>
      <c r="C36" s="558"/>
      <c r="D36" s="508">
        <f>K23-D35</f>
        <v>0.0</v>
      </c>
      <c r="E36" s="508"/>
      <c r="F36" s="508"/>
      <c r="G36" s="213" t="s">
        <v>3258</v>
      </c>
      <c r="H36" s="550" t="s">
        <v>3278</v>
      </c>
      <c r="I36" s="551"/>
      <c r="J36" s="551"/>
      <c r="K36" s="495">
        <f>K34-K35</f>
        <v>0.0</v>
      </c>
      <c r="L36" s="495"/>
      <c r="M36" s="496"/>
      <c r="BW36"/>
    </row>
    <row r="37" spans="1:13 69:75" ht="16.15" customHeight="1" thickBot="1">
      <c r="A37" s="486" t="s">
        <v>3261</v>
      </c>
      <c r="B37" s="486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BQ37"/>
      <c r="BR37"/>
      <c r="BS37"/>
      <c r="BT37"/>
      <c r="BU37"/>
      <c r="BV37"/>
      <c r="BW37"/>
    </row>
    <row r="38" spans="1:13 75:75" ht="15.95" customHeight="1">
      <c r="A38" s="182">
        <v>52.0</v>
      </c>
      <c r="B38" s="487" t="s">
        <v>3279</v>
      </c>
      <c r="C38" s="488"/>
      <c r="D38" s="488"/>
      <c r="E38" s="488"/>
      <c r="F38" s="488"/>
      <c r="G38" s="488"/>
      <c r="H38" s="488"/>
      <c r="I38" s="488"/>
      <c r="J38" s="488"/>
      <c r="K38" s="491">
        <f>+P4</f>
        <v>0.0</v>
      </c>
      <c r="L38" s="491"/>
      <c r="M38" s="492"/>
      <c r="BW38"/>
    </row>
    <row r="39" spans="1:13 75:75" ht="15.95" customHeight="1">
      <c r="A39" s="183">
        <v>53.0</v>
      </c>
      <c r="B39" s="500" t="s">
        <v>3328</v>
      </c>
      <c r="C39" s="501"/>
      <c r="D39" s="499">
        <f>+P5</f>
        <v>0.0</v>
      </c>
      <c r="E39" s="499"/>
      <c r="F39" s="499"/>
      <c r="G39" s="181" t="s">
        <v>3265</v>
      </c>
      <c r="H39" s="497" t="s">
        <v>3262</v>
      </c>
      <c r="I39" s="498"/>
      <c r="J39" s="498"/>
      <c r="K39" s="493">
        <v>0.0</v>
      </c>
      <c r="L39" s="493"/>
      <c r="M39" s="494"/>
      <c r="BW39"/>
    </row>
    <row r="40" spans="1:13 75:75" ht="15.95" customHeight="1" thickBot="1">
      <c r="A40" s="184">
        <v>55.0</v>
      </c>
      <c r="B40" s="489" t="s">
        <v>3263</v>
      </c>
      <c r="C40" s="490"/>
      <c r="D40" s="490"/>
      <c r="E40" s="490"/>
      <c r="F40" s="490"/>
      <c r="G40" s="490"/>
      <c r="H40" s="490"/>
      <c r="I40" s="490"/>
      <c r="J40" s="490"/>
      <c r="K40" s="495">
        <f>+D36-K36-K38-D39-K39</f>
        <v>0.0</v>
      </c>
      <c r="L40" s="495"/>
      <c r="M40" s="496"/>
      <c r="BW40"/>
    </row>
    <row r="41" spans="1:13 69:75" ht="16.15" customHeight="1" thickBot="1">
      <c r="A41" s="486" t="s">
        <v>3264</v>
      </c>
      <c r="B41" s="486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BQ41"/>
      <c r="BR41"/>
      <c r="BS41"/>
      <c r="BT41"/>
      <c r="BU41"/>
      <c r="BV41"/>
      <c r="BW41"/>
    </row>
    <row r="42" spans="1:13 75:75" ht="22.15" customHeight="1">
      <c r="A42" s="502" t="s">
        <v>3317</v>
      </c>
      <c r="B42" s="503"/>
      <c r="C42" s="503"/>
      <c r="D42" s="503"/>
      <c r="E42" s="503"/>
      <c r="F42" s="503"/>
      <c r="G42" s="503"/>
      <c r="H42" s="503"/>
      <c r="I42" s="503"/>
      <c r="J42" s="503"/>
      <c r="K42" s="503"/>
      <c r="L42" s="503"/>
      <c r="M42" s="214">
        <v>0.0</v>
      </c>
      <c r="BW42"/>
    </row>
    <row r="43" spans="1:13 75:75" ht="15" customHeight="1">
      <c r="A43" s="504" t="s">
        <v>3266</v>
      </c>
      <c r="B43" s="505"/>
      <c r="C43" s="505"/>
      <c r="D43" s="505"/>
      <c r="E43" s="505"/>
      <c r="F43" s="505"/>
      <c r="G43" s="505"/>
      <c r="H43" s="505"/>
      <c r="I43" s="505"/>
      <c r="J43" s="505"/>
      <c r="K43" s="505"/>
      <c r="L43" s="505"/>
      <c r="M43" s="215">
        <v>0.0</v>
      </c>
      <c r="BW43"/>
    </row>
    <row r="44" spans="1:13 75:75" ht="15" customHeight="1">
      <c r="A44" s="504" t="s">
        <v>3267</v>
      </c>
      <c r="B44" s="505"/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215">
        <v>0.0</v>
      </c>
      <c r="BW44"/>
    </row>
    <row r="45" spans="1:13 75:75" ht="15" customHeight="1">
      <c r="A45" s="504" t="s">
        <v>3268</v>
      </c>
      <c r="B45" s="505"/>
      <c r="C45" s="505"/>
      <c r="D45" s="505"/>
      <c r="E45" s="505"/>
      <c r="F45" s="505"/>
      <c r="G45" s="505"/>
      <c r="H45" s="505"/>
      <c r="I45" s="505"/>
      <c r="J45" s="505"/>
      <c r="K45" s="505"/>
      <c r="L45" s="505"/>
      <c r="M45" s="215">
        <v>0.0</v>
      </c>
      <c r="BW45"/>
    </row>
    <row r="46" spans="1:13 75:75" ht="24" customHeight="1">
      <c r="A46" s="506" t="s">
        <v>3269</v>
      </c>
      <c r="B46" s="507"/>
      <c r="C46" s="507"/>
      <c r="D46" s="507"/>
      <c r="E46" s="507"/>
      <c r="F46" s="507"/>
      <c r="G46" s="507"/>
      <c r="H46" s="507"/>
      <c r="I46" s="507"/>
      <c r="J46" s="507"/>
      <c r="K46" s="507"/>
      <c r="L46" s="507"/>
      <c r="M46" s="215">
        <v>0.0</v>
      </c>
      <c r="BW46"/>
    </row>
    <row r="47" spans="1:13 75:75" ht="13.5" customHeight="1">
      <c r="A47" s="606" t="s">
        <v>3345</v>
      </c>
      <c r="B47" s="607"/>
      <c r="C47" s="607"/>
      <c r="D47" s="607"/>
      <c r="E47" s="607"/>
      <c r="F47" s="607"/>
      <c r="G47" s="607"/>
      <c r="H47" s="607"/>
      <c r="I47" s="607"/>
      <c r="J47" s="607"/>
      <c r="K47" s="607"/>
      <c r="L47" s="608"/>
      <c r="M47" s="215">
        <v>0.0</v>
      </c>
      <c r="BW47"/>
    </row>
    <row r="48" spans="1:13 75:75" ht="15" customHeight="1">
      <c r="A48" s="484" t="s">
        <v>3344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  <c r="L48" s="485"/>
      <c r="M48" s="215">
        <v>0.0</v>
      </c>
      <c r="BW48"/>
    </row>
    <row r="49" spans="1:13 75:75" ht="15" customHeight="1">
      <c r="A49" s="484" t="s">
        <v>3332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45"/>
      <c r="L49" s="485"/>
      <c r="M49" s="215">
        <v>0.0</v>
      </c>
      <c r="BW49"/>
    </row>
    <row r="50" spans="1:13 75:75" ht="15" customHeight="1">
      <c r="A50" s="484" t="s">
        <v>3285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45"/>
      <c r="L50" s="485"/>
      <c r="M50" s="215">
        <v>0.0</v>
      </c>
      <c r="BW50"/>
    </row>
    <row r="51" spans="1:13 75:75" ht="15" customHeight="1">
      <c r="A51" s="484" t="s">
        <v>3343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  <c r="L51" s="485"/>
      <c r="M51" s="215">
        <v>0.0</v>
      </c>
      <c r="BW51"/>
    </row>
    <row r="52" spans="1:13 75:75" ht="15" customHeight="1" thickBot="1">
      <c r="A52" s="482" t="s">
        <v>3270</v>
      </c>
      <c r="B52" s="483"/>
      <c r="C52" s="483"/>
      <c r="D52" s="483"/>
      <c r="E52" s="483"/>
      <c r="F52" s="483"/>
      <c r="G52" s="483"/>
      <c r="H52" s="483"/>
      <c r="I52" s="483"/>
      <c r="J52" s="483"/>
      <c r="K52" s="483"/>
      <c r="L52" s="483"/>
      <c r="M52" s="188">
        <f>SUM(M42:M51)</f>
        <v>0.0</v>
      </c>
      <c r="BW52"/>
    </row>
    <row r="53" spans="1:13" ht="12.75">
      <c r="A53" s="574">
        <v>2.0</v>
      </c>
      <c r="B53" s="574"/>
      <c r="C53" s="574"/>
      <c r="D53" s="574"/>
      <c r="E53" s="574"/>
      <c r="F53" s="574"/>
      <c r="G53" s="574"/>
      <c r="H53" s="574"/>
      <c r="I53" s="574"/>
      <c r="J53" s="574"/>
      <c r="K53" s="574"/>
      <c r="L53" s="574"/>
      <c r="M53" s="574"/>
    </row>
    <row r="54" spans="1:13" ht="12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2.7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="6" customFormat="1" ht="12.75"/>
    <row r="102" s="6" customFormat="1" ht="12.75"/>
    <row r="103" s="6" customFormat="1" ht="12.75"/>
    <row r="104" s="6" customFormat="1" ht="12.75"/>
    <row r="105" s="6" customFormat="1" ht="12.75"/>
    <row r="106" s="6" customFormat="1" ht="12.75"/>
    <row r="107" s="6" customFormat="1" ht="12.75"/>
    <row r="108" s="6" customFormat="1" ht="12.75"/>
    <row r="109" s="6" customFormat="1" ht="12.75"/>
    <row r="110" s="6" customFormat="1" ht="12.75"/>
    <row r="111" s="6" customFormat="1" ht="12.75"/>
    <row r="112" s="6" customFormat="1" ht="12.75"/>
    <row r="113" s="6" customFormat="1" ht="12.75"/>
    <row r="114" s="6" customFormat="1" ht="12.75"/>
    <row r="115" s="6" customFormat="1" ht="12.75"/>
    <row r="116" s="6" customFormat="1" ht="12.75"/>
    <row r="117" s="6" customFormat="1" ht="12.75"/>
    <row r="118" s="6" customFormat="1" ht="12.75"/>
    <row r="119" s="6" customFormat="1" ht="12.75"/>
    <row r="120" s="6" customFormat="1" ht="12.75"/>
    <row r="121" s="6" customFormat="1" ht="12.75"/>
    <row r="122" s="6" customFormat="1" ht="12.75"/>
    <row r="123" s="6" customFormat="1" ht="12.75"/>
    <row r="124" s="6" customFormat="1" ht="12.75"/>
    <row r="125" s="6" customFormat="1" ht="12.75"/>
    <row r="126" s="6" customFormat="1" ht="12.75"/>
    <row r="127" s="6" customFormat="1" ht="12.75"/>
    <row r="128" s="6" customFormat="1" ht="12.75"/>
    <row r="129" s="6" customFormat="1" ht="12.75"/>
    <row r="130" s="6" customFormat="1" ht="12.75"/>
    <row r="131" s="6" customFormat="1" ht="12.75"/>
    <row r="132" s="6" customFormat="1" ht="12.75"/>
    <row r="133" s="6" customFormat="1" ht="12.75"/>
    <row r="134" s="6" customFormat="1" ht="12.75"/>
    <row r="135" s="6" customFormat="1" ht="12.75"/>
    <row r="136" s="6" customFormat="1" ht="12.75"/>
    <row r="137" s="6" customFormat="1" ht="12.75"/>
    <row r="138" s="6" customFormat="1" ht="12.75"/>
    <row r="139" s="6" customFormat="1" ht="12.75"/>
    <row r="140" s="6" customFormat="1" ht="12.75"/>
    <row r="141" s="6" customFormat="1" ht="12.75"/>
    <row r="142" s="6" customFormat="1" ht="12.75"/>
    <row r="143" s="6" customFormat="1" ht="12.75"/>
    <row r="144" s="6" customFormat="1" ht="12.75"/>
    <row r="145" s="6" customFormat="1" ht="12.75"/>
    <row r="146" s="6" customFormat="1" ht="12.75"/>
    <row r="147" s="6" customFormat="1" ht="12.75"/>
    <row r="148" s="6" customFormat="1" ht="12.75"/>
    <row r="149" s="6" customFormat="1" ht="12.75"/>
    <row r="150" s="6" customFormat="1" ht="12.75"/>
    <row r="151" s="6" customFormat="1" ht="12.75"/>
    <row r="152" s="6" customFormat="1" ht="12.75"/>
    <row r="153" s="6" customFormat="1" ht="12.75"/>
    <row r="154" s="6" customFormat="1" ht="12.75"/>
    <row r="155" s="6" customFormat="1" ht="12.75"/>
    <row r="156" s="6" customFormat="1" ht="12.75"/>
    <row r="157" s="6" customFormat="1" ht="12.75"/>
    <row r="158" s="6" customFormat="1" ht="12.75"/>
    <row r="159" s="6" customFormat="1" ht="12.75"/>
    <row r="160" s="6" customFormat="1" ht="12.75"/>
    <row r="161" s="6" customFormat="1" ht="12.75"/>
    <row r="162" s="6" customFormat="1" ht="12.75"/>
    <row r="163" s="6" customFormat="1" ht="12.75"/>
    <row r="164" s="6" customFormat="1" ht="12.75"/>
    <row r="165" s="6" customFormat="1" ht="12.75"/>
    <row r="166" s="6" customFormat="1" ht="12.75"/>
    <row r="167" s="6" customFormat="1" ht="12.75"/>
    <row r="168" s="6" customFormat="1" ht="12.75"/>
    <row r="169" s="6" customFormat="1" ht="12.75"/>
    <row r="170" s="6" customFormat="1" ht="12.75"/>
    <row r="171" s="6" customFormat="1" ht="12.75"/>
    <row r="172" s="6" customFormat="1" ht="12.75"/>
    <row r="173" s="6" customFormat="1" ht="12.75"/>
    <row r="174" s="6" customFormat="1" ht="12.75"/>
    <row r="175" s="6" customFormat="1" ht="12.75"/>
    <row r="176" s="6" customFormat="1" ht="12.75"/>
    <row r="177" s="6" customFormat="1" ht="12.75"/>
    <row r="178" s="6" customFormat="1" ht="12.75"/>
    <row r="179" s="6" customFormat="1" ht="12.75"/>
    <row r="180" s="6" customFormat="1" ht="12.75"/>
    <row r="181" s="6" customFormat="1" ht="12.75"/>
    <row r="182" s="6" customFormat="1" ht="12.75"/>
    <row r="183" s="6" customFormat="1" ht="12.75"/>
    <row r="184" s="6" customFormat="1" ht="12.75"/>
    <row r="185" s="6" customFormat="1" ht="12.75"/>
    <row r="186" s="6" customFormat="1" ht="12.75"/>
    <row r="187" s="6" customFormat="1" ht="12.75"/>
    <row r="188" s="6" customFormat="1" ht="12.75"/>
    <row r="189" s="6" customFormat="1" ht="12.75"/>
    <row r="190" s="6" customFormat="1" ht="12.75"/>
    <row r="191" s="6" customFormat="1" ht="12.75"/>
    <row r="192" s="6" customFormat="1" ht="12.75"/>
    <row r="193" s="6" customFormat="1" ht="12.75"/>
    <row r="194" s="6" customFormat="1" ht="12.75"/>
    <row r="195" s="6" customFormat="1" ht="12.75"/>
    <row r="196" s="6" customFormat="1" ht="12.75"/>
    <row r="197" s="6" customFormat="1" ht="12.75"/>
    <row r="198" s="6" customFormat="1" ht="12.75"/>
    <row r="199" s="6" customFormat="1" ht="12.75"/>
    <row r="200" s="6" customFormat="1" ht="12.75"/>
    <row r="201" s="6" customFormat="1" ht="12.75"/>
    <row r="202" s="6" customFormat="1" ht="12.75"/>
    <row r="203" s="6" customFormat="1" ht="12.75"/>
    <row r="204" s="6" customFormat="1" ht="12.75"/>
    <row r="205" s="6" customFormat="1" ht="12.75"/>
    <row r="206" s="6" customFormat="1" ht="12.75"/>
    <row r="207" s="6" customFormat="1" ht="12.75"/>
    <row r="208" s="6" customFormat="1" ht="12.75"/>
    <row r="209" s="6" customFormat="1" ht="12.75"/>
    <row r="210" s="6" customFormat="1" ht="12.75"/>
    <row r="211" s="6" customFormat="1" ht="12.75"/>
    <row r="212" s="6" customFormat="1" ht="12.75"/>
    <row r="213" s="6" customFormat="1" ht="12.75"/>
    <row r="214" s="6" customFormat="1" ht="12.75"/>
    <row r="215" s="6" customFormat="1" ht="12.75"/>
    <row r="216" s="6" customFormat="1" ht="12.75"/>
    <row r="217" s="6" customFormat="1" ht="12.75"/>
    <row r="218" s="6" customFormat="1" ht="12.75"/>
    <row r="219" s="6" customFormat="1" ht="12.75"/>
    <row r="220" s="6" customFormat="1" ht="12.75"/>
    <row r="221" s="6" customFormat="1" ht="12.75"/>
    <row r="222" s="6" customFormat="1" ht="12.75"/>
    <row r="223" s="6" customFormat="1" ht="12.75"/>
    <row r="224" s="6" customFormat="1" ht="12.75"/>
    <row r="225" s="6" customFormat="1" ht="12.75"/>
    <row r="226" s="6" customFormat="1" ht="12.75"/>
    <row r="227" s="6" customFormat="1" ht="12.75"/>
    <row r="228" s="6" customFormat="1" ht="12.75"/>
    <row r="229" s="6" customFormat="1" ht="12.75"/>
    <row r="230" s="6" customFormat="1" ht="12.75"/>
    <row r="231" s="6" customFormat="1" ht="12.75"/>
    <row r="232" s="6" customFormat="1" ht="12.75"/>
    <row r="233" s="6" customFormat="1" ht="12.75"/>
    <row r="234" s="6" customFormat="1" ht="12.75"/>
    <row r="235" s="6" customFormat="1" ht="12.75"/>
    <row r="236" s="6" customFormat="1" ht="12.75"/>
    <row r="237" s="6" customFormat="1" ht="12.75"/>
    <row r="238" s="6" customFormat="1" ht="12.75"/>
    <row r="239" s="6" customFormat="1" ht="12.75"/>
    <row r="240" s="6" customFormat="1" ht="12.75"/>
    <row r="241" s="6" customFormat="1" ht="12.75"/>
    <row r="242" s="6" customFormat="1" ht="12.75"/>
    <row r="243" s="6" customFormat="1" ht="12.75"/>
    <row r="244" s="6" customFormat="1" ht="12.75"/>
    <row r="245" s="6" customFormat="1" ht="12.75"/>
    <row r="246" s="6" customFormat="1" ht="12.75"/>
    <row r="247" s="6" customFormat="1" ht="12.75"/>
    <row r="248" s="6" customFormat="1" ht="12.75"/>
    <row r="249" s="6" customFormat="1" ht="12.75"/>
    <row r="250" s="6" customFormat="1" ht="12.75"/>
    <row r="251" s="6" customFormat="1" ht="12.75"/>
    <row r="252" s="6" customFormat="1" ht="12.75"/>
    <row r="253" s="6" customFormat="1" ht="12.75"/>
    <row r="254" s="6" customFormat="1" ht="12.75"/>
    <row r="255" s="6" customFormat="1" ht="12.75"/>
    <row r="256" s="6" customFormat="1" ht="12.75"/>
    <row r="257" s="6" customFormat="1" ht="12.75"/>
    <row r="258" s="6" customFormat="1" ht="12.75"/>
    <row r="259" s="6" customFormat="1" ht="12.75"/>
    <row r="260" s="6" customFormat="1" ht="12.75"/>
    <row r="261" s="6" customFormat="1" ht="12.75"/>
    <row r="262" s="6" customFormat="1" ht="12.75"/>
    <row r="263" s="6" customFormat="1" ht="12.75"/>
    <row r="264" s="6" customFormat="1" ht="12.75"/>
    <row r="265" s="6" customFormat="1" ht="12.75"/>
    <row r="266" s="6" customFormat="1" ht="12.75"/>
    <row r="267" s="6" customFormat="1" ht="12.75"/>
    <row r="268" s="6" customFormat="1" ht="12.75"/>
    <row r="269" s="6" customFormat="1" ht="12.75"/>
    <row r="270" s="6" customFormat="1" ht="12.75"/>
    <row r="271" s="6" customFormat="1" ht="12.75"/>
    <row r="272" s="6" customFormat="1" ht="12.75"/>
    <row r="273" s="6" customFormat="1" ht="12.75"/>
    <row r="274" s="6" customFormat="1" ht="12.75"/>
    <row r="275" s="6" customFormat="1" ht="12.75"/>
    <row r="276" s="6" customFormat="1" ht="12.75"/>
    <row r="277" s="6" customFormat="1" ht="12.75"/>
    <row r="278" s="6" customFormat="1" ht="12.75"/>
    <row r="279" s="6" customFormat="1" ht="12.75"/>
    <row r="280" s="6" customFormat="1" ht="12.75"/>
    <row r="281" s="6" customFormat="1" ht="12.75"/>
    <row r="282" s="6" customFormat="1" ht="12.75"/>
    <row r="283" s="6" customFormat="1" ht="12.75"/>
    <row r="284" s="6" customFormat="1" ht="12.75"/>
    <row r="285" s="6" customFormat="1" ht="12.75"/>
    <row r="286" s="6" customFormat="1" ht="12.75"/>
    <row r="287" s="6" customFormat="1" ht="12.75"/>
    <row r="288" s="6" customFormat="1" ht="12.75"/>
    <row r="289" s="6" customFormat="1" ht="12.75"/>
    <row r="290" s="6" customFormat="1" ht="12.75"/>
    <row r="291" s="6" customFormat="1" ht="12.75"/>
    <row r="292" s="6" customFormat="1" ht="12.75"/>
    <row r="293" s="6" customFormat="1" ht="12.75"/>
    <row r="294" s="6" customFormat="1" ht="12.75"/>
    <row r="295" s="6" customFormat="1" ht="12.75"/>
    <row r="296" s="6" customFormat="1" ht="12.75"/>
    <row r="297" s="6" customFormat="1" ht="12.75"/>
    <row r="298" s="6" customFormat="1" ht="12.75"/>
    <row r="299" s="6" customFormat="1" ht="12.75"/>
    <row r="300" s="6" customFormat="1" ht="12.75"/>
    <row r="301" s="6" customFormat="1" ht="12.75"/>
    <row r="302" s="6" customFormat="1" ht="12.75"/>
    <row r="303" s="6" customFormat="1" ht="12.75"/>
    <row r="304" s="6" customFormat="1" ht="12.75"/>
    <row r="305" s="6" customFormat="1" ht="12.75"/>
    <row r="306" s="6" customFormat="1" ht="12.75"/>
    <row r="307" s="6" customFormat="1" ht="12.75"/>
    <row r="308" s="6" customFormat="1" ht="12.75"/>
    <row r="309" s="6" customFormat="1" ht="12.75"/>
    <row r="310" s="6" customFormat="1" ht="12.75"/>
    <row r="311" s="6" customFormat="1" ht="12.75"/>
    <row r="312" s="6" customFormat="1" ht="12.75"/>
    <row r="313" s="6" customFormat="1" ht="12.75"/>
    <row r="314" s="6" customFormat="1" ht="12.75"/>
    <row r="315" s="6" customFormat="1" ht="12.75"/>
    <row r="316" s="6" customFormat="1" ht="12.75"/>
    <row r="317" s="6" customFormat="1" ht="12.75"/>
    <row r="318" s="6" customFormat="1" ht="12.75"/>
    <row r="319" s="6" customFormat="1" ht="12.75"/>
    <row r="320" s="6" customFormat="1" ht="12.75"/>
    <row r="321" s="6" customFormat="1" ht="12.75"/>
    <row r="322" s="6" customFormat="1" ht="12.75"/>
    <row r="323" s="6" customFormat="1" ht="12.75"/>
    <row r="324" s="6" customFormat="1" ht="12.75"/>
    <row r="325" s="6" customFormat="1" ht="12.75"/>
    <row r="326" s="6" customFormat="1" ht="12.75"/>
    <row r="327" s="6" customFormat="1" ht="12.75"/>
    <row r="328" s="6" customFormat="1" ht="12.75"/>
    <row r="329" s="6" customFormat="1" ht="12.75"/>
    <row r="330" s="6" customFormat="1" ht="12.75"/>
    <row r="331" s="6" customFormat="1" ht="12.75"/>
    <row r="332" s="6" customFormat="1" ht="12.75"/>
    <row r="333" s="6" customFormat="1" ht="12.75"/>
    <row r="334" s="6" customFormat="1" ht="12.75"/>
    <row r="335" s="6" customFormat="1" ht="12.75"/>
    <row r="336" s="6" customFormat="1" ht="12.75"/>
    <row r="337" s="6" customFormat="1" ht="12.75"/>
    <row r="338" s="6" customFormat="1" ht="12.75"/>
    <row r="339" s="6" customFormat="1" ht="12.75"/>
    <row r="340" s="6" customFormat="1" ht="12.75"/>
    <row r="341" s="6" customFormat="1" ht="12.75"/>
    <row r="342" s="6" customFormat="1" ht="12.75"/>
    <row r="343" s="6" customFormat="1" ht="12.75"/>
    <row r="344" s="6" customFormat="1" ht="12.75"/>
    <row r="345" s="6" customFormat="1" ht="12.75"/>
    <row r="346" s="6" customFormat="1" ht="12.75"/>
    <row r="347" s="6" customFormat="1" ht="12.75"/>
    <row r="348" s="6" customFormat="1" ht="12.75"/>
    <row r="349" s="6" customFormat="1" ht="12.75"/>
    <row r="350" s="6" customFormat="1" ht="12.75"/>
    <row r="351" s="6" customFormat="1" ht="12.75"/>
    <row r="352" s="6" customFormat="1" ht="12.75"/>
    <row r="353" s="6" customFormat="1" ht="12.75"/>
    <row r="354" s="6" customFormat="1" ht="12.75"/>
    <row r="355" s="6" customFormat="1" ht="12.75"/>
    <row r="356" s="6" customFormat="1" ht="12.75"/>
    <row r="357" s="6" customFormat="1" ht="12.75"/>
    <row r="358" s="6" customFormat="1" ht="12.75"/>
    <row r="359" s="6" customFormat="1" ht="12.75"/>
    <row r="360" s="6" customFormat="1" ht="12.75"/>
    <row r="361" s="6" customFormat="1" ht="12.75"/>
    <row r="362" s="6" customFormat="1" ht="12.75"/>
    <row r="363" s="6" customFormat="1" ht="12.75"/>
    <row r="364" s="6" customFormat="1" ht="12.75"/>
    <row r="365" s="6" customFormat="1" ht="12.75"/>
    <row r="366" s="6" customFormat="1" ht="12.75"/>
    <row r="367" s="6" customFormat="1" ht="12.75"/>
    <row r="368" s="6" customFormat="1" ht="12.75"/>
    <row r="369" s="6" customFormat="1" ht="12.75"/>
    <row r="370" s="6" customFormat="1" ht="12.75"/>
    <row r="371" s="6" customFormat="1" ht="12.75"/>
    <row r="372" s="6" customFormat="1" ht="12.75"/>
    <row r="373" s="6" customFormat="1" ht="12.75"/>
    <row r="374" s="6" customFormat="1" ht="12.75"/>
    <row r="375" s="6" customFormat="1" ht="12.75"/>
    <row r="376" s="6" customFormat="1" ht="12.75"/>
    <row r="377" s="6" customFormat="1" ht="12.75"/>
    <row r="378" s="6" customFormat="1" ht="12.75"/>
    <row r="379" s="6" customFormat="1" ht="12.75"/>
    <row r="380" s="6" customFormat="1" ht="12.75"/>
    <row r="381" s="6" customFormat="1" ht="12.75"/>
    <row r="382" s="6" customFormat="1" ht="12.75"/>
    <row r="383" s="6" customFormat="1" ht="12.75"/>
    <row r="384" s="6" customFormat="1" ht="12.75"/>
    <row r="385" s="6" customFormat="1" ht="12.75"/>
    <row r="386" s="6" customFormat="1" ht="12.75"/>
    <row r="387" s="6" customFormat="1" ht="12.75"/>
    <row r="388" s="6" customFormat="1" ht="12.75"/>
    <row r="389" s="6" customFormat="1" ht="12.75"/>
    <row r="390" s="6" customFormat="1" ht="12.75"/>
    <row r="391" s="6" customFormat="1" ht="12.75"/>
    <row r="392" s="6" customFormat="1" ht="12.75"/>
    <row r="393" s="6" customFormat="1" ht="12.75"/>
    <row r="394" s="6" customFormat="1" ht="12.75"/>
    <row r="395" s="6" customFormat="1" ht="12.75"/>
    <row r="396" s="6" customFormat="1" ht="12.75"/>
    <row r="397" s="6" customFormat="1" ht="12.75"/>
    <row r="398" s="6" customFormat="1" ht="12.75"/>
    <row r="399" s="6" customFormat="1" ht="12.75"/>
    <row r="400" s="6" customFormat="1" ht="12.75"/>
    <row r="401" s="6" customFormat="1" ht="12.75"/>
    <row r="402" s="6" customFormat="1" ht="12.75"/>
    <row r="403" s="6" customFormat="1" ht="12.75"/>
    <row r="404" s="6" customFormat="1" ht="12.75"/>
    <row r="405" s="6" customFormat="1" ht="12.75"/>
    <row r="406" s="6" customFormat="1" ht="12.75"/>
    <row r="407" s="6" customFormat="1" ht="12.75"/>
    <row r="408" s="6" customFormat="1" ht="12.75"/>
    <row r="409" s="6" customFormat="1" ht="12.75"/>
    <row r="410" s="6" customFormat="1" ht="12.75"/>
    <row r="411" s="6" customFormat="1" ht="12.75"/>
    <row r="412" s="6" customFormat="1" ht="12.75"/>
    <row r="413" s="6" customFormat="1" ht="12.75"/>
    <row r="414" s="6" customFormat="1" ht="12.75"/>
    <row r="415" s="6" customFormat="1" ht="12.75"/>
    <row r="416" s="6" customFormat="1" ht="12.75"/>
    <row r="417" s="6" customFormat="1" ht="12.75"/>
    <row r="418" s="6" customFormat="1" ht="12.75"/>
    <row r="419" s="6" customFormat="1" ht="12.75"/>
    <row r="420" s="6" customFormat="1" ht="12.75"/>
    <row r="421" s="6" customFormat="1" ht="12.75"/>
    <row r="422" s="6" customFormat="1" ht="12.75"/>
    <row r="423" s="6" customFormat="1" ht="12.75"/>
    <row r="424" s="6" customFormat="1" ht="12.75"/>
    <row r="425" s="6" customFormat="1" ht="12.75"/>
    <row r="426" s="6" customFormat="1" ht="12.75"/>
    <row r="427" s="6" customFormat="1" ht="12.75"/>
    <row r="428" s="6" customFormat="1" ht="12.75"/>
    <row r="429" s="6" customFormat="1" ht="12.75"/>
    <row r="430" s="6" customFormat="1" ht="12.75"/>
    <row r="431" s="6" customFormat="1" ht="12.75"/>
    <row r="432" s="6" customFormat="1" ht="12.75"/>
    <row r="433" s="6" customFormat="1" ht="12.75"/>
    <row r="434" s="6" customFormat="1" ht="12.75"/>
    <row r="435" s="6" customFormat="1" ht="12.75"/>
    <row r="436" s="6" customFormat="1" ht="12.75"/>
    <row r="437" s="6" customFormat="1" ht="12.75"/>
    <row r="438" s="6" customFormat="1" ht="12.75"/>
    <row r="439" s="6" customFormat="1" ht="12.75"/>
    <row r="440" s="6" customFormat="1" ht="12.75"/>
    <row r="441" s="6" customFormat="1" ht="12.75"/>
    <row r="442" s="6" customFormat="1" ht="12.75"/>
    <row r="443" s="6" customFormat="1" ht="12.75"/>
    <row r="444" s="6" customFormat="1" ht="12.75"/>
    <row r="445" s="6" customFormat="1" ht="12.75"/>
    <row r="446" s="6" customFormat="1" ht="12.75"/>
    <row r="447" s="6" customFormat="1" ht="12.75"/>
    <row r="448" s="6" customFormat="1" ht="12.75"/>
    <row r="449" s="6" customFormat="1" ht="12.75"/>
    <row r="450" s="6" customFormat="1" ht="12.75"/>
    <row r="451" s="6" customFormat="1" ht="12.75"/>
    <row r="452" s="6" customFormat="1" ht="12.75"/>
    <row r="453" s="6" customFormat="1" ht="12.75"/>
    <row r="454" s="6" customFormat="1" ht="12.75"/>
    <row r="455" s="6" customFormat="1" ht="12.75"/>
    <row r="456" s="6" customFormat="1" ht="12.75"/>
    <row r="457" s="6" customFormat="1" ht="12.75"/>
    <row r="458" s="6" customFormat="1" ht="12.75"/>
    <row r="459" s="6" customFormat="1" ht="12.75"/>
    <row r="460" s="6" customFormat="1" ht="12.75"/>
    <row r="461" s="6" customFormat="1" ht="12.75"/>
    <row r="462" s="6" customFormat="1" ht="12.75"/>
    <row r="463" s="6" customFormat="1" ht="12.75"/>
    <row r="464" s="6" customFormat="1" ht="12.75"/>
    <row r="465" s="6" customFormat="1" ht="12.75"/>
    <row r="466" s="6" customFormat="1" ht="12.75"/>
    <row r="467" s="6" customFormat="1" ht="12.75"/>
    <row r="468" s="6" customFormat="1" ht="12.75"/>
    <row r="469" s="6" customFormat="1" ht="12.75"/>
    <row r="470" s="6" customFormat="1" ht="12.75"/>
    <row r="471" s="6" customFormat="1" ht="12.75"/>
    <row r="472" s="6" customFormat="1" ht="12.75"/>
    <row r="473" s="6" customFormat="1" ht="12.75"/>
    <row r="474" s="6" customFormat="1" ht="12.75"/>
    <row r="475" s="6" customFormat="1" ht="12.75"/>
    <row r="476" s="6" customFormat="1" ht="12.75"/>
    <row r="477" s="6" customFormat="1" ht="12.75"/>
    <row r="478" s="6" customFormat="1" ht="12.75"/>
    <row r="479" s="6" customFormat="1" ht="12.75"/>
    <row r="480" s="6" customFormat="1" ht="12.75"/>
    <row r="481" s="6" customFormat="1" ht="12.75"/>
    <row r="482" s="6" customFormat="1" ht="12.75"/>
    <row r="483" s="6" customFormat="1" ht="12.75"/>
    <row r="484" s="6" customFormat="1" ht="12.75"/>
    <row r="485" s="6" customFormat="1" ht="12.75"/>
    <row r="486" s="6" customFormat="1" ht="12.75"/>
    <row r="487" s="6" customFormat="1" ht="12.75"/>
    <row r="488" s="6" customFormat="1" ht="12.75"/>
    <row r="489" s="6" customFormat="1" ht="12.75"/>
    <row r="490" s="6" customFormat="1" ht="12.75"/>
    <row r="491" s="6" customFormat="1" ht="12.75"/>
    <row r="492" s="6" customFormat="1" ht="12.75"/>
    <row r="493" s="6" customFormat="1" ht="12.75"/>
    <row r="494" s="6" customFormat="1" ht="12.75"/>
    <row r="495" s="6" customFormat="1" ht="12.75"/>
    <row r="496" s="6" customFormat="1" ht="12.75"/>
    <row r="497" s="6" customFormat="1" ht="12.75"/>
    <row r="498" s="6" customFormat="1" ht="12.75"/>
    <row r="499" s="6" customFormat="1" ht="12.75"/>
    <row r="500" s="6" customFormat="1" ht="12.75"/>
    <row r="501" s="6" customFormat="1" ht="12.75"/>
    <row r="502" s="6" customFormat="1" ht="12.75"/>
    <row r="503" s="6" customFormat="1" ht="12.75"/>
    <row r="504" s="6" customFormat="1" ht="12.75"/>
    <row r="505" s="6" customFormat="1" ht="12.75"/>
    <row r="506" s="6" customFormat="1" ht="12.75"/>
    <row r="507" s="6" customFormat="1" ht="12.75"/>
    <row r="508" s="6" customFormat="1" ht="12.75"/>
    <row r="509" s="6" customFormat="1" ht="12.75"/>
    <row r="510" s="6" customFormat="1" ht="12.75"/>
    <row r="511" s="6" customFormat="1" ht="12.75"/>
    <row r="512" s="6" customFormat="1" ht="12.75"/>
    <row r="513" s="6" customFormat="1" ht="12.75"/>
    <row r="514" s="6" customFormat="1" ht="12.75"/>
    <row r="515" s="6" customFormat="1" ht="12.75"/>
    <row r="516" s="6" customFormat="1" ht="12.75"/>
    <row r="517" s="6" customFormat="1" ht="12.75"/>
    <row r="518" s="6" customFormat="1" ht="12.75"/>
    <row r="519" s="6" customFormat="1" ht="12.75"/>
    <row r="520" s="6" customFormat="1" ht="12.75"/>
    <row r="521" s="6" customFormat="1" ht="12.75"/>
    <row r="522" s="6" customFormat="1" ht="12.75"/>
    <row r="523" s="6" customFormat="1" ht="12.75"/>
    <row r="524" s="6" customFormat="1" ht="12.75"/>
    <row r="525" s="6" customFormat="1" ht="12.75"/>
    <row r="526" s="6" customFormat="1" ht="12.75"/>
    <row r="527" s="6" customFormat="1" ht="12.75"/>
    <row r="528" s="6" customFormat="1" ht="12.75"/>
    <row r="529" s="6" customFormat="1" ht="12.75"/>
    <row r="530" s="6" customFormat="1" ht="12.75"/>
    <row r="531" s="6" customFormat="1" ht="12.75"/>
    <row r="532" s="6" customFormat="1" ht="12.75"/>
    <row r="533" s="6" customFormat="1" ht="12.75"/>
    <row r="534" s="6" customFormat="1" ht="12.75"/>
    <row r="535" s="6" customFormat="1" ht="12.75"/>
    <row r="536" s="6" customFormat="1" ht="12.75"/>
    <row r="537" s="6" customFormat="1" ht="12.75"/>
    <row r="538" s="6" customFormat="1" ht="12.75"/>
    <row r="539" s="6" customFormat="1" ht="12.75"/>
    <row r="540" s="6" customFormat="1" ht="12.75"/>
    <row r="541" s="6" customFormat="1" ht="12.75"/>
    <row r="542" s="6" customFormat="1" ht="12.75"/>
    <row r="543" s="6" customFormat="1" ht="12.75"/>
    <row r="544" s="6" customFormat="1" ht="12.75"/>
    <row r="545" s="6" customFormat="1" ht="12.75"/>
    <row r="546" s="6" customFormat="1" ht="12.75"/>
    <row r="547" s="6" customFormat="1" ht="12.75"/>
    <row r="548" s="6" customFormat="1" ht="12.75"/>
    <row r="549" s="6" customFormat="1" ht="12.75"/>
    <row r="550" s="6" customFormat="1" ht="12.75"/>
    <row r="551" s="6" customFormat="1" ht="12.75"/>
    <row r="552" s="6" customFormat="1" ht="12.75"/>
    <row r="553" s="6" customFormat="1" ht="12.75"/>
    <row r="554" s="6" customFormat="1" ht="12.75"/>
    <row r="555" s="6" customFormat="1" ht="12.75"/>
    <row r="556" s="6" customFormat="1" ht="12.75"/>
    <row r="557" s="6" customFormat="1" ht="12.75"/>
    <row r="558" s="6" customFormat="1" ht="12.75"/>
    <row r="559" s="6" customFormat="1" ht="12.75"/>
    <row r="560" s="6" customFormat="1" ht="12.75"/>
    <row r="561" s="6" customFormat="1" ht="12.75"/>
    <row r="562" s="6" customFormat="1" ht="12.75"/>
    <row r="563" s="6" customFormat="1" ht="12.75"/>
    <row r="564" s="6" customFormat="1" ht="12.75"/>
    <row r="565" s="6" customFormat="1" ht="12.75"/>
    <row r="566" s="6" customFormat="1" ht="12.75"/>
    <row r="567" s="6" customFormat="1" ht="12.75"/>
    <row r="568" s="6" customFormat="1" ht="12.75"/>
    <row r="569" s="6" customFormat="1" ht="12.75"/>
    <row r="570" s="6" customFormat="1" ht="12.75"/>
    <row r="571" s="6" customFormat="1" ht="12.75"/>
    <row r="572" s="6" customFormat="1" ht="12.75"/>
    <row r="573" s="6" customFormat="1" ht="12.75"/>
    <row r="574" s="6" customFormat="1" ht="12.75"/>
    <row r="575" s="6" customFormat="1" ht="12.75"/>
    <row r="576" s="6" customFormat="1" ht="12.75"/>
    <row r="577" s="6" customFormat="1" ht="12.75"/>
    <row r="578" s="6" customFormat="1" ht="12.75"/>
    <row r="579" s="6" customFormat="1" ht="12.75"/>
    <row r="580" s="6" customFormat="1" ht="12.75"/>
    <row r="581" s="6" customFormat="1" ht="12.75"/>
    <row r="582" s="6" customFormat="1" ht="12.75"/>
    <row r="583" s="6" customFormat="1" ht="12.75"/>
    <row r="584" s="6" customFormat="1" ht="12.75"/>
    <row r="585" s="6" customFormat="1" ht="12.75"/>
    <row r="586" s="6" customFormat="1" ht="12.75"/>
    <row r="587" s="6" customFormat="1" ht="12.75"/>
    <row r="588" s="6" customFormat="1" ht="12.75"/>
    <row r="589" s="6" customFormat="1" ht="12.75"/>
    <row r="590" s="6" customFormat="1" ht="12.75"/>
    <row r="591" s="6" customFormat="1" ht="12.75"/>
    <row r="592" s="6" customFormat="1" ht="12.75"/>
    <row r="593" s="6" customFormat="1" ht="12.75"/>
    <row r="594" s="6" customFormat="1" ht="12.75"/>
    <row r="595" s="6" customFormat="1" ht="12.75"/>
    <row r="596" s="6" customFormat="1" ht="12.75"/>
    <row r="597" s="6" customFormat="1" ht="12.75"/>
    <row r="598" s="6" customFormat="1" ht="12.75"/>
    <row r="599" s="6" customFormat="1" ht="12.75"/>
    <row r="600" s="6" customFormat="1" ht="12.75"/>
    <row r="601" s="6" customFormat="1" ht="12.75"/>
    <row r="602" s="6" customFormat="1" ht="12.75"/>
    <row r="603" s="6" customFormat="1" ht="12.75"/>
    <row r="604" s="6" customFormat="1" ht="12.75"/>
    <row r="605" s="6" customFormat="1" ht="12.75"/>
    <row r="606" s="6" customFormat="1" ht="12.75"/>
    <row r="607" s="6" customFormat="1" ht="12.75"/>
    <row r="608" s="6" customFormat="1" ht="12.75"/>
    <row r="609" s="6" customFormat="1" ht="12.75"/>
    <row r="610" s="6" customFormat="1" ht="12.75"/>
    <row r="611" s="6" customFormat="1" ht="12.75"/>
    <row r="612" s="6" customFormat="1" ht="12.75"/>
    <row r="613" s="6" customFormat="1" ht="12.75"/>
    <row r="614" s="6" customFormat="1" ht="12.75"/>
    <row r="615" s="6" customFormat="1" ht="12.75"/>
    <row r="616" s="6" customFormat="1" ht="12.75"/>
    <row r="617" s="6" customFormat="1" ht="12.75"/>
    <row r="618" s="6" customFormat="1" ht="12.75"/>
    <row r="619" s="6" customFormat="1" ht="12.75"/>
    <row r="620" s="6" customFormat="1" ht="12.75"/>
    <row r="621" s="6" customFormat="1" ht="12.75"/>
    <row r="622" s="6" customFormat="1" ht="12.75"/>
    <row r="623" s="6" customFormat="1" ht="12.75"/>
    <row r="624" s="6" customFormat="1" ht="12.75"/>
    <row r="625" s="6" customFormat="1" ht="12.75"/>
    <row r="626" s="6" customFormat="1" ht="12.75"/>
    <row r="627" s="6" customFormat="1" ht="12.75"/>
    <row r="628" s="6" customFormat="1" ht="12.75"/>
    <row r="629" s="6" customFormat="1" ht="12.75"/>
    <row r="630" s="6" customFormat="1" ht="12.75"/>
    <row r="631" s="6" customFormat="1" ht="12.75"/>
    <row r="632" s="6" customFormat="1" ht="12.75"/>
    <row r="633" s="6" customFormat="1" ht="12.75"/>
    <row r="634" s="6" customFormat="1" ht="12.75"/>
    <row r="635" s="6" customFormat="1" ht="12.75"/>
    <row r="636" s="6" customFormat="1" ht="12.75"/>
    <row r="637" s="6" customFormat="1" ht="12.75"/>
    <row r="638" s="6" customFormat="1" ht="12.75"/>
    <row r="639" s="6" customFormat="1" ht="12.75"/>
  </sheetData>
  <sheetProtection algorithmName="SHA-512" hashValue="skIA/DowoJRKE74jUdyKSwle5OEi6T3sFa0XkJAzxHXI7RQ6vUzk+pobL4hQJzBEY/GZyKAYrV1rcsSDh03Rkw==" saltValue="f+mgS+RQn4fDYXa+MdtZXA==" spinCount="100000" sheet="1" objects="1" scenarios="1"/>
  <mergeCells count="119">
    <mergeCell ref="K34:M34"/>
    <mergeCell ref="N11:R11"/>
    <mergeCell ref="L19:M19"/>
    <mergeCell ref="L18:M18"/>
    <mergeCell ref="A47:L47"/>
    <mergeCell ref="A1:M1"/>
    <mergeCell ref="B2:C2"/>
    <mergeCell ref="H2:J2"/>
    <mergeCell ref="D2:F2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B18:C18"/>
    <mergeCell ref="A53:M53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B3:J3"/>
    <mergeCell ref="A10:M10"/>
    <mergeCell ref="D11:F11"/>
    <mergeCell ref="K11:M11"/>
    <mergeCell ref="H11:J11"/>
    <mergeCell ref="A12:M12"/>
    <mergeCell ref="B8:J8"/>
    <mergeCell ref="B13:J13"/>
    <mergeCell ref="K13:M13"/>
    <mergeCell ref="K36:M36"/>
    <mergeCell ref="H34:J34"/>
    <mergeCell ref="H35:J35"/>
    <mergeCell ref="H36:J36"/>
    <mergeCell ref="A33:M33"/>
    <mergeCell ref="B34:C34"/>
    <mergeCell ref="B35:C35"/>
    <mergeCell ref="B36:C36"/>
    <mergeCell ref="E25:G26"/>
    <mergeCell ref="E27:G27"/>
    <mergeCell ref="E28:G28"/>
    <mergeCell ref="E29:G29"/>
    <mergeCell ref="E30:G30"/>
    <mergeCell ref="E31:G31"/>
    <mergeCell ref="A14:M14"/>
    <mergeCell ref="B25:D26"/>
    <mergeCell ref="C15:F15"/>
    <mergeCell ref="A15:B15"/>
    <mergeCell ref="B28:D28"/>
    <mergeCell ref="B29:D29"/>
    <mergeCell ref="K35:M3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A16:M1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7:C17"/>
    <mergeCell ref="B30:D30"/>
    <mergeCell ref="B31:D31"/>
    <mergeCell ref="B27:D27"/>
    <mergeCell ref="A52:L52"/>
    <mergeCell ref="A49:L49"/>
    <mergeCell ref="A50:L50"/>
    <mergeCell ref="A51:L51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A48:L48"/>
    <mergeCell ref="A42:L42"/>
    <mergeCell ref="A43:L43"/>
    <mergeCell ref="A44:L44"/>
    <mergeCell ref="A45:L45"/>
    <mergeCell ref="A46:L46"/>
    <mergeCell ref="D36:F36"/>
  </mergeCells>
  <hyperlinks>
    <hyperlink ref="N11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93" r:id="rId4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 topLeftCell="A1">
      <selection pane="topLeft" activeCell="A7" sqref="A7:G7"/>
    </sheetView>
  </sheetViews>
  <sheetFormatPr defaultColWidth="8.854285714285714" defaultRowHeight="12"/>
  <cols>
    <col min="1" max="1" width="6.142857142857143" style="130" customWidth="1"/>
    <col min="2" max="4" width="16.714285714285715" style="130" customWidth="1"/>
    <col min="5" max="7" width="17.714285714285715" style="130" customWidth="1"/>
    <col min="8" max="16384" width="8.857142857142858" style="130"/>
  </cols>
  <sheetData>
    <row r="1" spans="1:7" ht="15" customHeight="1">
      <c r="A1" s="626"/>
      <c r="B1" s="626"/>
      <c r="C1" s="626"/>
      <c r="D1" s="626"/>
      <c r="E1" s="626"/>
      <c r="F1" s="626"/>
      <c r="G1" s="626"/>
    </row>
    <row r="2" spans="1:7" ht="26.45" customHeight="1">
      <c r="A2" s="692" t="s">
        <v>3162</v>
      </c>
      <c r="B2" s="692"/>
      <c r="C2" s="692"/>
      <c r="D2" s="692"/>
      <c r="E2" s="692"/>
      <c r="F2" s="692"/>
      <c r="G2" s="692"/>
    </row>
    <row r="3" spans="1:7" ht="15" customHeight="1">
      <c r="A3" s="693" t="s">
        <v>3163</v>
      </c>
      <c r="B3" s="693"/>
      <c r="C3" s="693"/>
      <c r="D3" s="693"/>
      <c r="E3" s="693"/>
      <c r="F3" s="693"/>
      <c r="G3" s="693"/>
    </row>
    <row r="4" spans="1:7" ht="15" customHeight="1">
      <c r="A4" s="693" t="s">
        <v>3287</v>
      </c>
      <c r="B4" s="693"/>
      <c r="C4" s="693"/>
      <c r="D4" s="693"/>
      <c r="E4" s="693"/>
      <c r="F4" s="693"/>
      <c r="G4" s="693"/>
    </row>
    <row r="5" spans="1:7" ht="15" customHeight="1">
      <c r="A5" s="694" t="s">
        <v>3164</v>
      </c>
      <c r="B5" s="694"/>
      <c r="C5" s="694"/>
      <c r="D5" s="694"/>
      <c r="E5" s="694"/>
      <c r="F5" s="694"/>
      <c r="G5" s="694"/>
    </row>
    <row r="6" spans="1:7" ht="15" customHeight="1" thickBot="1">
      <c r="A6" s="694"/>
      <c r="B6" s="694"/>
      <c r="C6" s="694"/>
      <c r="D6" s="694"/>
      <c r="E6" s="694"/>
      <c r="F6" s="694"/>
      <c r="G6" s="694"/>
    </row>
    <row r="7" spans="1:7" ht="15" customHeight="1">
      <c r="A7" s="672" t="s">
        <v>3350</v>
      </c>
      <c r="B7" s="673"/>
      <c r="C7" s="673"/>
      <c r="D7" s="673"/>
      <c r="E7" s="323"/>
      <c r="F7" s="323"/>
      <c r="G7" s="695"/>
    </row>
    <row r="8" spans="1:7" ht="18" customHeight="1">
      <c r="A8" s="696" t="s">
        <v>22</v>
      </c>
      <c r="B8" s="697"/>
      <c r="C8" s="697"/>
      <c r="D8" s="697"/>
      <c r="E8" s="697"/>
      <c r="F8" s="697"/>
      <c r="G8" s="698"/>
    </row>
    <row r="9" spans="1:7" ht="15" customHeight="1">
      <c r="A9" s="699" t="s">
        <v>3165</v>
      </c>
      <c r="B9" s="635"/>
      <c r="C9" s="635"/>
      <c r="D9" s="635"/>
      <c r="E9" s="635"/>
      <c r="F9" s="635"/>
      <c r="G9" s="700"/>
    </row>
    <row r="10" spans="1:7" ht="18" customHeight="1">
      <c r="A10" s="701"/>
      <c r="B10" s="702"/>
      <c r="C10" s="702"/>
      <c r="D10" s="702"/>
      <c r="E10" s="702"/>
      <c r="F10" s="702"/>
      <c r="G10" s="703"/>
    </row>
    <row r="11" spans="1:7" ht="15" customHeight="1">
      <c r="A11" s="699" t="s">
        <v>3166</v>
      </c>
      <c r="B11" s="635"/>
      <c r="C11" s="635"/>
      <c r="D11" s="635"/>
      <c r="E11" s="635"/>
      <c r="F11" s="635"/>
      <c r="G11" s="700"/>
    </row>
    <row r="12" spans="1:7" ht="18" customHeight="1">
      <c r="A12" s="701"/>
      <c r="B12" s="702"/>
      <c r="C12" s="702"/>
      <c r="D12" s="702"/>
      <c r="E12" s="702"/>
      <c r="F12" s="702"/>
      <c r="G12" s="703"/>
    </row>
    <row r="13" spans="1:7" ht="5.1" customHeight="1" thickBot="1">
      <c r="A13" s="688"/>
      <c r="B13" s="689"/>
      <c r="C13" s="689"/>
      <c r="D13" s="690"/>
      <c r="E13" s="690"/>
      <c r="F13" s="690"/>
      <c r="G13" s="691"/>
    </row>
    <row r="14" spans="1:7" ht="5.1" customHeight="1">
      <c r="A14" s="648"/>
      <c r="B14" s="648"/>
      <c r="C14" s="648"/>
      <c r="D14" s="648"/>
      <c r="E14" s="648"/>
      <c r="F14" s="648"/>
      <c r="G14" s="648"/>
    </row>
    <row r="15" spans="1:7" ht="18" customHeight="1">
      <c r="A15" s="661" t="s">
        <v>3288</v>
      </c>
      <c r="B15" s="661"/>
      <c r="C15" s="671"/>
      <c r="D15" s="671"/>
      <c r="E15" s="671"/>
      <c r="F15" s="226">
        <f>+'DAP1'!H18</f>
        <v>2025.0</v>
      </c>
      <c r="G15" s="227" t="s">
        <v>3289</v>
      </c>
    </row>
    <row r="16" spans="1:7" ht="5.1" customHeight="1" thickBot="1">
      <c r="A16" s="663"/>
      <c r="B16" s="663"/>
      <c r="C16" s="664"/>
      <c r="D16" s="664"/>
      <c r="E16" s="664"/>
      <c r="F16" s="664"/>
      <c r="G16" s="664"/>
    </row>
    <row r="17" spans="1:7" ht="15" customHeight="1">
      <c r="A17" s="672" t="s">
        <v>10</v>
      </c>
      <c r="B17" s="673"/>
      <c r="C17" s="674"/>
      <c r="D17" s="674"/>
      <c r="E17" s="674"/>
      <c r="F17" s="675" t="s">
        <v>3167</v>
      </c>
      <c r="G17" s="676"/>
    </row>
    <row r="18" spans="1:7" ht="18" customHeight="1">
      <c r="A18" s="677" t="str">
        <f>+IF(EXACT(MID('DAP2'!C15,1,1)," ")," ",+MID('DAP2'!C15,1,+FIND(" ",'DAP2'!C15)))</f>
        <v xml:space="preserve"> </v>
      </c>
      <c r="B18" s="678"/>
      <c r="C18" s="655"/>
      <c r="D18" s="656"/>
      <c r="E18" s="221"/>
      <c r="F18" s="679" t="str">
        <f>+IF(EXACT(MID('DAP2'!C15,1,1)," ")," ",+MID('DAP2'!C15,+FIND(" ",'DAP2'!C15)+1,20))</f>
        <v xml:space="preserve"> </v>
      </c>
      <c r="G18" s="680"/>
    </row>
    <row r="19" spans="1:7" ht="15" customHeight="1">
      <c r="A19" s="651" t="s">
        <v>19</v>
      </c>
      <c r="B19" s="681"/>
      <c r="C19" s="652"/>
      <c r="D19" s="652"/>
      <c r="E19" s="635" t="s">
        <v>3168</v>
      </c>
      <c r="F19" s="682"/>
      <c r="G19" s="683"/>
    </row>
    <row r="20" spans="1:7" ht="18" customHeight="1">
      <c r="A20" s="653" t="str">
        <f>+CONCATENATE('DAP2'!J15)</f>
        <v/>
      </c>
      <c r="B20" s="654"/>
      <c r="C20" s="684"/>
      <c r="D20" s="228"/>
      <c r="E20" s="685" t="str">
        <f>+CONCATENATE(ZAKL_DATA!B16," ",ZAKL_DATA!B17,", ",ZAKL_DATA!B18)</f>
        <v xml:space="preserve"> , </v>
      </c>
      <c r="F20" s="669"/>
      <c r="G20" s="670"/>
    </row>
    <row r="21" spans="1:7" ht="15" customHeight="1">
      <c r="A21" s="686"/>
      <c r="B21" s="687"/>
      <c r="C21" s="682"/>
      <c r="D21" s="682"/>
      <c r="E21" s="682"/>
      <c r="F21" s="682"/>
      <c r="G21" s="683"/>
    </row>
    <row r="22" spans="1:7" ht="18" customHeight="1">
      <c r="A22" s="653"/>
      <c r="B22" s="654"/>
      <c r="C22" s="654"/>
      <c r="D22" s="669"/>
      <c r="E22" s="669"/>
      <c r="F22" s="669"/>
      <c r="G22" s="670"/>
    </row>
    <row r="23" spans="1:7" ht="15" customHeight="1">
      <c r="A23" s="651"/>
      <c r="B23" s="652"/>
      <c r="C23" s="652"/>
      <c r="D23" s="652"/>
      <c r="E23" s="652"/>
      <c r="F23" s="652"/>
      <c r="G23" s="229" t="s">
        <v>3169</v>
      </c>
    </row>
    <row r="24" spans="1:7" ht="18" customHeight="1">
      <c r="A24" s="653"/>
      <c r="B24" s="654"/>
      <c r="C24" s="655"/>
      <c r="D24" s="655"/>
      <c r="E24" s="656"/>
      <c r="F24" s="230"/>
      <c r="G24" s="231" t="str">
        <f>+CONCATENATE(ZAKL_DATA!B19)</f>
        <v/>
      </c>
    </row>
    <row r="25" spans="1:7" ht="9" customHeight="1" thickBot="1">
      <c r="A25" s="657"/>
      <c r="B25" s="658"/>
      <c r="C25" s="658"/>
      <c r="D25" s="658"/>
      <c r="E25" s="659"/>
      <c r="F25" s="659"/>
      <c r="G25" s="660"/>
    </row>
    <row r="26" spans="1:7" ht="10.9" customHeight="1">
      <c r="A26" s="626"/>
      <c r="B26" s="626"/>
      <c r="C26" s="626"/>
      <c r="D26" s="626"/>
      <c r="E26" s="626"/>
      <c r="F26" s="626"/>
      <c r="G26" s="626"/>
    </row>
    <row r="27" spans="1:7" ht="15" customHeight="1">
      <c r="A27" s="232" t="s">
        <v>3290</v>
      </c>
      <c r="B27" s="226">
        <f>+F15</f>
        <v>2025.0</v>
      </c>
      <c r="C27" s="233" t="s">
        <v>3291</v>
      </c>
      <c r="D27" s="661" t="s">
        <v>3292</v>
      </c>
      <c r="E27" s="662"/>
      <c r="F27" s="662"/>
      <c r="G27" s="662"/>
    </row>
    <row r="28" spans="1:11" ht="15" customHeight="1" thickBot="1">
      <c r="A28" s="663" t="s">
        <v>3293</v>
      </c>
      <c r="B28" s="663"/>
      <c r="C28" s="664"/>
      <c r="D28" s="664"/>
      <c r="E28" s="664"/>
      <c r="F28" s="664"/>
      <c r="G28" s="664"/>
      <c r="H28" s="131"/>
      <c r="I28" s="131"/>
      <c r="J28" s="131"/>
      <c r="K28" s="131"/>
    </row>
    <row r="29" spans="1:8" ht="25.9" customHeight="1">
      <c r="A29" s="132"/>
      <c r="B29" s="133" t="s">
        <v>10</v>
      </c>
      <c r="C29" s="133" t="s">
        <v>3167</v>
      </c>
      <c r="D29" s="133" t="s">
        <v>19</v>
      </c>
      <c r="E29" s="222" t="s">
        <v>3138</v>
      </c>
      <c r="F29" s="222" t="s">
        <v>3139</v>
      </c>
      <c r="G29" s="134" t="s">
        <v>3294</v>
      </c>
      <c r="H29" s="135"/>
    </row>
    <row r="30" spans="1:7" ht="18" customHeight="1">
      <c r="A30" s="234">
        <v>1.0</v>
      </c>
      <c r="B30" s="235" t="str">
        <f>+IF(EXACT(MID('DAP2'!B28,1,1),"x")," ",(MID('DAP2'!B28,1,+FIND(" ",'DAP2'!B28))))</f>
        <v xml:space="preserve"> </v>
      </c>
      <c r="C30" s="149" t="str">
        <f>+IF(EXACT(MID('DAP2'!B28,1,1),"x")," ",(MID('DAP2'!B28,+FIND(" ",'DAP2'!B28)+1,20)))</f>
        <v xml:space="preserve"> </v>
      </c>
      <c r="D30" s="149" t="str">
        <f>+IF(EXACT(MID('DAP2'!E28,1,1),"X")," ",CONCATENATE('DAP2'!E28))</f>
        <v/>
      </c>
      <c r="E30" s="236"/>
      <c r="F30" s="236"/>
      <c r="G30" s="136"/>
    </row>
    <row r="31" spans="1:7" ht="18" customHeight="1">
      <c r="A31" s="234">
        <v>2.0</v>
      </c>
      <c r="B31" s="235" t="str">
        <f>+IF(EXACT(MID('DAP2'!B29,1,1),"x")," ",(MID('DAP2'!B29,1,+FIND(" ",'DAP2'!B29))))</f>
        <v xml:space="preserve"> </v>
      </c>
      <c r="C31" s="149" t="str">
        <f>+IF(EXACT(MID('DAP2'!B29,1,1),"x")," ",(MID('DAP2'!B29,+FIND(" ",'DAP2'!B29)+1,20)))</f>
        <v xml:space="preserve"> </v>
      </c>
      <c r="D31" s="149" t="str">
        <f>+IF(EXACT(MID('DAP2'!E29,1,1),"X")," ",CONCATENATE('DAP2'!E29))</f>
        <v/>
      </c>
      <c r="E31" s="236"/>
      <c r="F31" s="236"/>
      <c r="G31" s="136"/>
    </row>
    <row r="32" spans="1:7" ht="18" customHeight="1">
      <c r="A32" s="234">
        <v>3.0</v>
      </c>
      <c r="B32" s="235" t="str">
        <f>+IF(EXACT(MID('DAP2'!B30,1,1),"x")," ",(MID('DAP2'!B30,1,+FIND(" ",'DAP2'!B30))))</f>
        <v xml:space="preserve"> </v>
      </c>
      <c r="C32" s="149" t="str">
        <f>+IF(EXACT(MID('DAP2'!B30,1,1),"x")," ",(MID('DAP2'!B30,+FIND(" ",'DAP2'!B30)+1,20)))</f>
        <v xml:space="preserve"> </v>
      </c>
      <c r="D32" s="149" t="str">
        <f>+IF(EXACT(MID('DAP2'!E30,1,1),"X")," ",CONCATENATE('DAP2'!E30))</f>
        <v/>
      </c>
      <c r="E32" s="236"/>
      <c r="F32" s="236"/>
      <c r="G32" s="136"/>
    </row>
    <row r="33" spans="1:7" ht="18" customHeight="1">
      <c r="A33" s="234">
        <v>4.0</v>
      </c>
      <c r="B33" s="235" t="str">
        <f>+IF(EXACT(MID('DAP2'!B31,1,1),"x")," ",(MID('DAP2'!B31,1,+FIND(" ",'DAP2'!B31))))</f>
        <v xml:space="preserve"> </v>
      </c>
      <c r="C33" s="149" t="str">
        <f>+IF(EXACT(MID('DAP2'!B31,1,1),"x")," ",(MID('DAP2'!B31,+FIND(" ",'DAP2'!B31)+1,20)))</f>
        <v xml:space="preserve"> </v>
      </c>
      <c r="D33" s="149" t="str">
        <f>+IF(EXACT(MID('DAP2'!E31,1,1),"X")," ",CONCATENATE('DAP2'!E31))</f>
        <v/>
      </c>
      <c r="E33" s="236"/>
      <c r="F33" s="236"/>
      <c r="G33" s="136"/>
    </row>
    <row r="34" spans="1:7" ht="18" customHeight="1">
      <c r="A34" s="237" t="s">
        <v>3295</v>
      </c>
      <c r="B34" s="238"/>
      <c r="C34" s="239"/>
      <c r="D34" s="240"/>
      <c r="E34" s="240"/>
      <c r="F34" s="240"/>
      <c r="G34" s="136"/>
    </row>
    <row r="35" spans="1:7" ht="18" customHeight="1">
      <c r="A35" s="237" t="s">
        <v>3296</v>
      </c>
      <c r="B35" s="238"/>
      <c r="C35" s="239"/>
      <c r="D35" s="240"/>
      <c r="E35" s="240"/>
      <c r="F35" s="240"/>
      <c r="G35" s="136"/>
    </row>
    <row r="36" spans="1:7" ht="18" customHeight="1" thickBot="1">
      <c r="A36" s="275" t="s">
        <v>3351</v>
      </c>
      <c r="B36" s="241"/>
      <c r="C36" s="242"/>
      <c r="D36" s="243"/>
      <c r="E36" s="243"/>
      <c r="F36" s="243"/>
      <c r="G36" s="137"/>
    </row>
    <row r="37" spans="1:7" ht="15" customHeight="1">
      <c r="A37" s="626"/>
      <c r="B37" s="626"/>
      <c r="C37" s="626"/>
      <c r="D37" s="626"/>
      <c r="E37" s="626"/>
      <c r="F37" s="626"/>
      <c r="G37" s="626"/>
    </row>
    <row r="38" spans="1:7" ht="15" customHeight="1">
      <c r="A38" s="665" t="s">
        <v>3170</v>
      </c>
      <c r="B38" s="665"/>
      <c r="C38" s="665"/>
      <c r="D38" s="665"/>
      <c r="E38" s="665"/>
      <c r="F38" s="665"/>
      <c r="G38" s="665"/>
    </row>
    <row r="39" spans="1:7" ht="15" customHeight="1">
      <c r="A39" s="668" t="s">
        <v>3352</v>
      </c>
      <c r="B39" s="367"/>
      <c r="C39" s="666"/>
      <c r="D39" s="667"/>
      <c r="E39" s="138" t="s">
        <v>3171</v>
      </c>
      <c r="F39" s="666"/>
      <c r="G39" s="667"/>
    </row>
    <row r="40" spans="1:7" ht="15" customHeight="1">
      <c r="A40" s="648"/>
      <c r="B40" s="648"/>
      <c r="C40" s="648"/>
      <c r="D40" s="648"/>
      <c r="E40" s="648"/>
      <c r="F40" s="648"/>
      <c r="G40" s="648"/>
    </row>
    <row r="41" spans="1:7" ht="15" customHeight="1">
      <c r="A41" s="635"/>
      <c r="B41" s="635"/>
      <c r="C41" s="635"/>
      <c r="D41" s="635"/>
      <c r="E41" s="138" t="s">
        <v>3297</v>
      </c>
      <c r="F41" s="646"/>
      <c r="G41" s="647"/>
    </row>
    <row r="42" spans="1:7" ht="15" customHeight="1">
      <c r="A42" s="295"/>
      <c r="B42" s="295"/>
      <c r="C42" s="295"/>
      <c r="D42" s="295"/>
      <c r="E42" s="648"/>
      <c r="F42" s="648"/>
      <c r="G42" s="648"/>
    </row>
    <row r="43" spans="1:7" ht="15" customHeight="1">
      <c r="A43" s="295"/>
      <c r="B43" s="295"/>
      <c r="C43" s="295"/>
      <c r="D43" s="295"/>
      <c r="E43" s="138" t="s">
        <v>3172</v>
      </c>
      <c r="F43" s="649">
        <f ca="1">TODAY()</f>
        <v>45985.0</v>
      </c>
      <c r="G43" s="650"/>
    </row>
    <row r="44" spans="1:7" ht="15" customHeight="1">
      <c r="A44" s="295"/>
      <c r="B44" s="295"/>
      <c r="C44" s="295"/>
      <c r="D44" s="295"/>
      <c r="E44" s="138"/>
      <c r="F44" s="139"/>
      <c r="G44" s="139"/>
    </row>
    <row r="45" spans="1:7" ht="15" customHeight="1">
      <c r="A45" s="295"/>
      <c r="B45" s="295"/>
      <c r="C45" s="295"/>
      <c r="D45" s="295"/>
      <c r="E45" s="630" t="s">
        <v>3173</v>
      </c>
      <c r="F45" s="631"/>
      <c r="G45" s="631"/>
    </row>
    <row r="46" spans="1:7" ht="15" customHeight="1">
      <c r="A46" s="295"/>
      <c r="B46" s="295"/>
      <c r="C46" s="295"/>
      <c r="D46" s="295"/>
      <c r="E46" s="636"/>
      <c r="F46" s="637"/>
      <c r="G46" s="638"/>
    </row>
    <row r="47" spans="1:7" ht="15" customHeight="1">
      <c r="A47" s="295"/>
      <c r="B47" s="295"/>
      <c r="C47" s="295"/>
      <c r="D47" s="295"/>
      <c r="E47" s="639"/>
      <c r="F47" s="640"/>
      <c r="G47" s="641"/>
    </row>
    <row r="48" spans="1:7" ht="12" customHeight="1">
      <c r="A48" s="295"/>
      <c r="B48" s="295"/>
      <c r="C48" s="295"/>
      <c r="D48" s="295"/>
      <c r="E48" s="639"/>
      <c r="F48" s="640"/>
      <c r="G48" s="641"/>
    </row>
    <row r="49" spans="1:7" ht="12" customHeight="1">
      <c r="A49" s="295"/>
      <c r="B49" s="295"/>
      <c r="C49" s="295"/>
      <c r="D49" s="295"/>
      <c r="E49" s="642"/>
      <c r="F49" s="643"/>
      <c r="G49" s="644"/>
    </row>
    <row r="50" spans="1:7" ht="12" customHeight="1">
      <c r="A50" s="295"/>
      <c r="B50" s="295"/>
      <c r="C50" s="295"/>
      <c r="D50" s="295"/>
      <c r="E50" s="645"/>
      <c r="F50" s="645"/>
      <c r="G50" s="645"/>
    </row>
    <row r="51" spans="1:7" ht="12">
      <c r="A51" s="626"/>
      <c r="B51" s="626"/>
      <c r="C51" s="626"/>
      <c r="D51" s="626"/>
      <c r="E51" s="626"/>
      <c r="F51" s="626"/>
      <c r="G51" s="626"/>
    </row>
    <row r="52" spans="1:7" ht="12">
      <c r="A52" s="632" t="s">
        <v>3353</v>
      </c>
      <c r="B52" s="632"/>
      <c r="C52" s="632"/>
      <c r="D52" s="632"/>
      <c r="E52" s="632"/>
      <c r="F52" s="632"/>
      <c r="G52" s="632"/>
    </row>
    <row r="53" spans="1:7" ht="12">
      <c r="A53" s="626"/>
      <c r="B53" s="626"/>
      <c r="C53" s="626"/>
      <c r="D53" s="626"/>
      <c r="E53" s="626"/>
      <c r="F53" s="626"/>
      <c r="G53" s="626"/>
    </row>
    <row r="54" spans="1:7" ht="12">
      <c r="A54" s="633"/>
      <c r="B54" s="633"/>
      <c r="C54" s="633"/>
      <c r="D54" s="633"/>
      <c r="E54" s="633"/>
      <c r="F54" s="633"/>
      <c r="G54" s="633"/>
    </row>
    <row r="55" spans="1:12" ht="15.75">
      <c r="A55" s="634" t="s">
        <v>3354</v>
      </c>
      <c r="B55" s="634"/>
      <c r="C55" s="634"/>
      <c r="D55" s="634"/>
      <c r="E55" s="634"/>
      <c r="F55" s="634"/>
      <c r="G55" s="634"/>
      <c r="H55" s="140"/>
      <c r="I55" s="140"/>
      <c r="J55" s="140"/>
      <c r="K55" s="140"/>
      <c r="L55" s="140"/>
    </row>
    <row r="56" spans="1:12" ht="66.75" customHeight="1">
      <c r="A56" s="627" t="s">
        <v>3298</v>
      </c>
      <c r="B56" s="627"/>
      <c r="C56" s="627"/>
      <c r="D56" s="627"/>
      <c r="E56" s="627"/>
      <c r="F56" s="627"/>
      <c r="G56" s="627"/>
      <c r="H56" s="141"/>
      <c r="I56" s="141"/>
      <c r="J56" s="141"/>
      <c r="K56" s="141"/>
      <c r="L56" s="141"/>
    </row>
    <row r="57" spans="1:7" ht="12">
      <c r="A57" s="627"/>
      <c r="B57" s="627"/>
      <c r="C57" s="627"/>
      <c r="D57" s="627"/>
      <c r="E57" s="627"/>
      <c r="F57" s="627"/>
      <c r="G57" s="627"/>
    </row>
    <row r="58" spans="1:7" ht="12">
      <c r="A58" s="628" t="s">
        <v>3355</v>
      </c>
      <c r="B58" s="629"/>
      <c r="C58" s="629"/>
      <c r="D58" s="629"/>
      <c r="E58" s="629"/>
      <c r="F58" s="629"/>
      <c r="G58" s="629"/>
    </row>
    <row r="59" spans="1:7" ht="12">
      <c r="A59" s="629"/>
      <c r="B59" s="629"/>
      <c r="C59" s="629"/>
      <c r="D59" s="629"/>
      <c r="E59" s="629"/>
      <c r="F59" s="629"/>
      <c r="G59" s="629"/>
    </row>
  </sheetData>
  <sheetProtection algorithmName="SHA-512" hashValue="nHI/ycHrF9Wn7PPOFw/OMPl1eM+bq+qtIa7Yph7l78FkwCwqMrhcrDzpNGIZgvvNNxWuq4FMNr4jGILgqe23Hw==" saltValue="z5zMfFxX6rfxQ0VSJJSa/w==" spinCount="100000" sheet="1" objects="1" scenarios="1"/>
  <mergeCells count="52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0:G40"/>
    <mergeCell ref="A23:F23"/>
    <mergeCell ref="A24:E24"/>
    <mergeCell ref="A25:G25"/>
    <mergeCell ref="A26:G26"/>
    <mergeCell ref="D27:G27"/>
    <mergeCell ref="A28:G28"/>
    <mergeCell ref="A37:G37"/>
    <mergeCell ref="A38:G38"/>
    <mergeCell ref="C39:D39"/>
    <mergeCell ref="F39:G39"/>
    <mergeCell ref="A39:B39"/>
    <mergeCell ref="A51:G51"/>
    <mergeCell ref="A57:G57"/>
    <mergeCell ref="A58:G59"/>
    <mergeCell ref="A56:G56"/>
    <mergeCell ref="E45:G45"/>
    <mergeCell ref="A52:G52"/>
    <mergeCell ref="A53:G53"/>
    <mergeCell ref="A54:G54"/>
    <mergeCell ref="A55:G55"/>
    <mergeCell ref="A41:D50"/>
    <mergeCell ref="E46:G49"/>
    <mergeCell ref="E50:G50"/>
    <mergeCell ref="F41:G41"/>
    <mergeCell ref="E42:G42"/>
    <mergeCell ref="F43:G43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A10" sqref="A10"/>
    </sheetView>
  </sheetViews>
  <sheetFormatPr defaultColWidth="8.854285714285714" defaultRowHeight="15"/>
  <cols>
    <col min="1" max="1" width="9.571428571428571" style="142" customWidth="1"/>
    <col min="2" max="2" width="17.285714285714285" style="142" customWidth="1"/>
    <col min="3" max="3" width="17.857142857142858" style="142" customWidth="1"/>
    <col min="4" max="4" width="16.285714285714285" style="142" customWidth="1"/>
    <col min="5" max="5" width="21.571428571428573" style="142" customWidth="1"/>
    <col min="6" max="6" width="16.714285714285715" style="142" customWidth="1"/>
    <col min="7" max="16384" width="8.857142857142858" style="142"/>
  </cols>
  <sheetData>
    <row r="1" spans="1:5" ht="18" customHeight="1">
      <c r="A1" s="708"/>
      <c r="B1" s="708"/>
      <c r="C1" s="708"/>
      <c r="D1" s="708"/>
      <c r="E1" s="708"/>
    </row>
    <row r="2" spans="1:6" ht="27.6" customHeight="1">
      <c r="A2" s="692" t="s">
        <v>3175</v>
      </c>
      <c r="B2" s="692"/>
      <c r="C2" s="692"/>
      <c r="D2" s="692"/>
      <c r="E2" s="692"/>
      <c r="F2" s="143"/>
    </row>
    <row r="3" spans="1:5" ht="18" customHeight="1">
      <c r="A3" s="708"/>
      <c r="B3" s="708"/>
      <c r="C3" s="708"/>
      <c r="D3" s="708"/>
      <c r="E3" s="708"/>
    </row>
    <row r="4" spans="1:5" ht="18" customHeight="1">
      <c r="A4" s="708"/>
      <c r="B4" s="708"/>
      <c r="C4" s="708"/>
      <c r="D4" s="708"/>
      <c r="E4" s="708"/>
    </row>
    <row r="5" spans="1:5" ht="18" customHeight="1">
      <c r="A5" s="144" t="s">
        <v>3176</v>
      </c>
      <c r="B5" s="706" t="str">
        <f>+CONCATENATE('DAP2'!C15)</f>
        <v xml:space="preserve"> </v>
      </c>
      <c r="C5" s="706"/>
      <c r="D5" s="144" t="s">
        <v>5</v>
      </c>
      <c r="E5" s="224" t="str">
        <f>+CONCATENATE('DAP2'!J15)</f>
        <v/>
      </c>
    </row>
    <row r="6" spans="1:5" ht="18" customHeight="1">
      <c r="A6" s="648"/>
      <c r="B6" s="648"/>
      <c r="C6" s="648"/>
      <c r="D6" s="648"/>
      <c r="E6" s="648"/>
    </row>
    <row r="7" spans="1:5" ht="18" customHeight="1">
      <c r="A7" s="144" t="s">
        <v>3177</v>
      </c>
      <c r="B7" s="706" t="str">
        <f>+CONCATENATE(ZAKL_DATA!B16," ",ZAKL_DATA!B17,", ",ZAKL_DATA!B18,", PSČ ",ZAKL_DATA!B19)</f>
        <v xml:space="preserve"> , , PSČ </v>
      </c>
      <c r="C7" s="706"/>
      <c r="D7" s="706"/>
      <c r="E7" s="706"/>
    </row>
    <row r="8" spans="1:5" ht="18" customHeight="1">
      <c r="A8" s="144"/>
      <c r="B8" s="144"/>
      <c r="C8" s="144"/>
      <c r="D8" s="144"/>
      <c r="E8" s="144"/>
    </row>
    <row r="9" spans="1:5" ht="18" customHeight="1">
      <c r="A9" s="704" t="s">
        <v>3358</v>
      </c>
      <c r="B9" s="704"/>
      <c r="C9" s="704"/>
      <c r="D9" s="704"/>
      <c r="E9" s="704"/>
    </row>
    <row r="10" spans="1:5" ht="18" customHeight="1">
      <c r="A10" s="138"/>
      <c r="B10" s="145" t="s">
        <v>3167</v>
      </c>
      <c r="C10" s="145" t="s">
        <v>10</v>
      </c>
      <c r="D10" s="145" t="s">
        <v>19</v>
      </c>
      <c r="E10" s="146"/>
    </row>
    <row r="11" spans="1:5" ht="18" customHeight="1">
      <c r="A11" s="138" t="s">
        <v>13</v>
      </c>
      <c r="B11" s="151" t="str">
        <f>+Potvr_ZAM!B30</f>
        <v xml:space="preserve"> </v>
      </c>
      <c r="C11" s="151" t="str">
        <f>+Potvr_ZAM!C30</f>
        <v xml:space="preserve"> </v>
      </c>
      <c r="D11" s="151" t="str">
        <f>+CONCATENATE('DAP2'!E28)</f>
        <v/>
      </c>
      <c r="E11" s="147"/>
    </row>
    <row r="12" spans="1:5" ht="18" customHeight="1">
      <c r="A12" s="138" t="s">
        <v>14</v>
      </c>
      <c r="B12" s="151" t="str">
        <f>+Potvr_ZAM!B31</f>
        <v xml:space="preserve"> </v>
      </c>
      <c r="C12" s="151" t="str">
        <f>+Potvr_ZAM!C31</f>
        <v xml:space="preserve"> </v>
      </c>
      <c r="D12" s="151" t="str">
        <f>+CONCATENATE('DAP2'!E29)</f>
        <v/>
      </c>
      <c r="E12" s="147"/>
    </row>
    <row r="13" spans="1:5" ht="18" customHeight="1">
      <c r="A13" s="138" t="s">
        <v>15</v>
      </c>
      <c r="B13" s="151" t="str">
        <f>+Potvr_ZAM!B32</f>
        <v xml:space="preserve"> </v>
      </c>
      <c r="C13" s="151" t="str">
        <f>+Potvr_ZAM!C32</f>
        <v xml:space="preserve"> </v>
      </c>
      <c r="D13" s="151" t="str">
        <f>+CONCATENATE('DAP2'!E30)</f>
        <v/>
      </c>
      <c r="E13" s="147"/>
    </row>
    <row r="14" spans="1:5" ht="18" customHeight="1">
      <c r="A14" s="138" t="s">
        <v>32</v>
      </c>
      <c r="B14" s="151" t="str">
        <f>+Potvr_ZAM!B33</f>
        <v xml:space="preserve"> </v>
      </c>
      <c r="C14" s="151" t="str">
        <f>+Potvr_ZAM!C33</f>
        <v xml:space="preserve"> </v>
      </c>
      <c r="D14" s="151" t="str">
        <f>+CONCATENATE('DAP2'!E31)</f>
        <v/>
      </c>
      <c r="E14" s="147"/>
    </row>
    <row r="15" spans="1:5" ht="18" customHeight="1">
      <c r="A15" s="138" t="s">
        <v>11</v>
      </c>
      <c r="B15" s="151"/>
      <c r="C15" s="151"/>
      <c r="D15" s="151"/>
      <c r="E15" s="147"/>
    </row>
    <row r="16" spans="1:5" ht="18" customHeight="1">
      <c r="A16" s="138" t="s">
        <v>31</v>
      </c>
      <c r="B16" s="151"/>
      <c r="C16" s="151"/>
      <c r="D16" s="151"/>
      <c r="E16" s="147"/>
    </row>
    <row r="17" spans="1:5" ht="18" customHeight="1">
      <c r="A17" s="138" t="s">
        <v>30</v>
      </c>
      <c r="B17" s="151"/>
      <c r="C17" s="151"/>
      <c r="D17" s="151"/>
      <c r="E17" s="147"/>
    </row>
    <row r="18" spans="1:5" ht="18" customHeight="1">
      <c r="A18" s="648"/>
      <c r="B18" s="648"/>
      <c r="C18" s="648"/>
      <c r="D18" s="648"/>
      <c r="E18" s="648"/>
    </row>
    <row r="19" spans="1:5" ht="18" customHeight="1">
      <c r="A19" s="648"/>
      <c r="B19" s="648"/>
      <c r="C19" s="648"/>
      <c r="D19" s="648"/>
      <c r="E19" s="648"/>
    </row>
    <row r="20" spans="1:5" ht="18" customHeight="1">
      <c r="A20" s="144" t="s">
        <v>3136</v>
      </c>
      <c r="B20" s="223">
        <f ca="1">TODAY()</f>
        <v>45985.0</v>
      </c>
      <c r="C20" s="648"/>
      <c r="D20" s="648"/>
      <c r="E20" s="648"/>
    </row>
    <row r="21" spans="1:5" ht="18" customHeight="1">
      <c r="A21" s="648"/>
      <c r="B21" s="648"/>
      <c r="C21" s="648"/>
      <c r="D21" s="705"/>
      <c r="E21" s="705"/>
    </row>
    <row r="22" spans="1:5" ht="18" customHeight="1">
      <c r="A22" s="648"/>
      <c r="B22" s="648"/>
      <c r="C22" s="648"/>
      <c r="D22" s="706"/>
      <c r="E22" s="706"/>
    </row>
    <row r="23" spans="1:5" ht="18" customHeight="1">
      <c r="A23" s="648"/>
      <c r="B23" s="648"/>
      <c r="C23" s="648"/>
      <c r="D23" s="707" t="s">
        <v>3178</v>
      </c>
      <c r="E23" s="707"/>
    </row>
    <row r="24" spans="1:5" ht="18" customHeight="1">
      <c r="A24" s="148"/>
      <c r="B24" s="148"/>
      <c r="C24" s="148"/>
      <c r="D24" s="148"/>
      <c r="E24" s="148"/>
    </row>
    <row r="25" spans="1:5" ht="15">
      <c r="A25" s="148"/>
      <c r="B25" s="148"/>
      <c r="C25" s="148"/>
      <c r="D25" s="148"/>
      <c r="E25" s="148"/>
    </row>
    <row r="26" spans="1:5" ht="15">
      <c r="A26" s="148"/>
      <c r="B26" s="148"/>
      <c r="C26" s="148"/>
      <c r="D26" s="148"/>
      <c r="E26" s="148"/>
    </row>
    <row r="27" spans="1:5" ht="15">
      <c r="A27" s="148"/>
      <c r="B27" s="148"/>
      <c r="C27" s="148"/>
      <c r="D27" s="148"/>
      <c r="E27" s="148"/>
    </row>
    <row r="28" spans="1:5" ht="15">
      <c r="A28" s="148"/>
      <c r="B28" s="148"/>
      <c r="C28" s="148"/>
      <c r="D28" s="148"/>
      <c r="E28" s="148"/>
    </row>
    <row r="29" spans="1:5" ht="15">
      <c r="A29" s="148"/>
      <c r="B29" s="148"/>
      <c r="C29" s="148"/>
      <c r="D29" s="148"/>
      <c r="E29" s="148"/>
    </row>
    <row r="30" spans="1:5" ht="15">
      <c r="A30" s="148"/>
      <c r="B30" s="148"/>
      <c r="C30" s="148"/>
      <c r="D30" s="148"/>
      <c r="E30" s="148"/>
    </row>
    <row r="31" spans="1:5" ht="15">
      <c r="A31" s="148"/>
      <c r="B31" s="148"/>
      <c r="C31" s="148"/>
      <c r="D31" s="148"/>
      <c r="E31" s="148"/>
    </row>
    <row r="32" spans="1:5" ht="15">
      <c r="A32" s="148"/>
      <c r="B32" s="148"/>
      <c r="C32" s="148"/>
      <c r="D32" s="148"/>
      <c r="E32" s="148"/>
    </row>
    <row r="33" spans="1:5" ht="15">
      <c r="A33" s="148"/>
      <c r="B33" s="148"/>
      <c r="C33" s="148"/>
      <c r="D33" s="148"/>
      <c r="E33" s="148"/>
    </row>
    <row r="34" spans="1:5" ht="15">
      <c r="A34" s="148"/>
      <c r="B34" s="148"/>
      <c r="C34" s="148"/>
      <c r="D34" s="148"/>
      <c r="E34" s="148"/>
    </row>
    <row r="35" spans="1:5" ht="15">
      <c r="A35" s="148"/>
      <c r="B35" s="148"/>
      <c r="C35" s="148"/>
      <c r="D35" s="148"/>
      <c r="E35" s="148"/>
    </row>
    <row r="36" spans="1:5" ht="15">
      <c r="A36" s="148"/>
      <c r="B36" s="148"/>
      <c r="C36" s="148"/>
      <c r="D36" s="148"/>
      <c r="E36" s="148"/>
    </row>
    <row r="37" spans="1:5" ht="15">
      <c r="A37" s="148"/>
      <c r="B37" s="148"/>
      <c r="C37" s="148"/>
      <c r="D37" s="148"/>
      <c r="E37" s="148"/>
    </row>
    <row r="38" spans="1:5" ht="15">
      <c r="A38" s="148"/>
      <c r="B38" s="148"/>
      <c r="C38" s="148"/>
      <c r="D38" s="148"/>
      <c r="E38" s="148"/>
    </row>
    <row r="39" spans="1:5" ht="15">
      <c r="A39" s="148"/>
      <c r="B39" s="148"/>
      <c r="C39" s="148"/>
      <c r="D39" s="148"/>
      <c r="E39" s="148"/>
    </row>
    <row r="40" spans="1:5" ht="15">
      <c r="A40" s="148"/>
      <c r="B40" s="148"/>
      <c r="C40" s="148"/>
      <c r="D40" s="148"/>
      <c r="E40" s="148"/>
    </row>
    <row r="41" spans="1:5" ht="15">
      <c r="A41" s="148"/>
      <c r="B41" s="148"/>
      <c r="C41" s="148"/>
      <c r="D41" s="148"/>
      <c r="E41" s="148"/>
    </row>
    <row r="42" spans="1:5" ht="15">
      <c r="A42" s="148"/>
      <c r="B42" s="148"/>
      <c r="C42" s="148"/>
      <c r="D42" s="148"/>
      <c r="E42" s="148"/>
    </row>
    <row r="43" spans="1:5" ht="15">
      <c r="A43" s="148"/>
      <c r="B43" s="148"/>
      <c r="C43" s="148"/>
      <c r="D43" s="148"/>
      <c r="E43" s="148"/>
    </row>
  </sheetData>
  <sheetProtection algorithmName="SHA-512" hashValue="JjZLk6bxiQ+fyNRSolcVvahJjE1EXvZ6SOujJ1gEvdoQojHOHbf5vjsByFvmDn/Zvpoe85Ksok/xnVR++dVAiw==" saltValue="7jeFBis8xrCq3tzcIbIQ4g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2024-11-22T08:28:24Z</cp:lastPrinted>
  <dcterms:created xsi:type="dcterms:W3CDTF">2000-01-30T17:10:20Z</dcterms:created>
  <dcterms:modified xsi:type="dcterms:W3CDTF">2025-11-24T09:56:58Z</dcterms:modified>
  <cp:category/>
</cp:coreProperties>
</file>