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emf" ContentType="image/x-emf"/>
  <Default Extension="png" ContentType="image/png"/>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Default Extension="bin" ContentType="application/vnd.openxmlformats-officedocument.spreadsheetml.printerSettings"/>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drawings/drawing2.xml" ContentType="application/vnd.openxmlformats-officedocument.drawing+xml"/>
  <Override PartName="/xl/worksheets/sheet6.xml" ContentType="application/vnd.openxmlformats-officedocument.spreadsheetml.worksheet+xml"/>
  <Override PartName="/xl/comments7.xml" ContentType="application/vnd.openxmlformats-officedocument.spreadsheetml.comments+xml"/>
  <Override PartName="/xl/drawings/drawing3.xml" ContentType="application/vnd.openxmlformats-officedocument.drawing+xml"/>
  <Override PartName="/xl/worksheets/sheet7.xml" ContentType="application/vnd.openxmlformats-officedocument.spreadsheetml.worksheet+xml"/>
  <Override PartName="/xl/tables/tableSingleCells1.xml" ContentType="application/vnd.openxmlformats-officedocument.spreadsheetml.tableSingleCell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r2="http://schemas.microsoft.com/office/spreadsheetml/2015/revision2" xmlns:x15="http://schemas.microsoft.com/office/spreadsheetml/2010/11/main" xmlns:xr6="http://schemas.microsoft.com/office/spreadsheetml/2016/revision6" xmlns:xr10="http://schemas.microsoft.com/office/spreadsheetml/2016/revision10" xmlns:mc="http://schemas.openxmlformats.org/markup-compatibility/2006" xmlns:xr="http://schemas.microsoft.com/office/spreadsheetml/2014/revision"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D:\DATA\PRIZNANI\TODO\ROZPRACOVANE\"/>
    </mc:Choice>
  </mc:AlternateContent>
  <bookViews>
    <workbookView xWindow="45" yWindow="360" windowWidth="13920" windowHeight="14760" tabRatio="889" firstSheet="1" activeTab="1"/>
  </bookViews>
  <sheets>
    <sheet name="XML export" sheetId="62" state="hidden" r:id="rId2"/>
    <sheet name="UVOD" sheetId="82" r:id="rId3"/>
    <sheet name="XML_export" sheetId="76" r:id="rId4"/>
    <sheet name="ZAKL_DATA" sheetId="57" r:id="rId5"/>
    <sheet name="Přenos_z_DzPFO" sheetId="79" r:id="rId6"/>
    <sheet name="SP1" sheetId="50" r:id="rId7"/>
    <sheet name="SP2" sheetId="51" r:id="rId8"/>
    <sheet name="Přenos_CSSZ_xml" sheetId="80" state="hidden" r:id="rId9"/>
    <sheet name="FU" sheetId="61" state="hidden" r:id="rId10"/>
    <sheet name="OSSZ" sheetId="81" state="hidden" r:id="rId11"/>
  </sheets>
  <externalReferences>
    <externalReference r:id="rId14"/>
    <externalReference r:id="rId15"/>
    <externalReference r:id="rId16"/>
    <externalReference r:id="rId17"/>
    <externalReference r:id="rId18"/>
    <externalReference r:id="rId19"/>
    <externalReference r:id="rId20"/>
  </externalReferences>
  <definedNames>
    <definedName name="fin_ur" localSheetId="7">[1]FU!$B$3:$B$17</definedName>
    <definedName name="fin_ur" localSheetId="1">[2]FU!$B$3:$B$17</definedName>
    <definedName name="fin_ur" localSheetId="2">[3]FU!$B$3:$B$17</definedName>
    <definedName name="fin_ur">FU!$B$3:$B$17</definedName>
    <definedName name="_xlnm.Print_Area" localSheetId="7">Přenos_CSSZ_xml!$A$1:$P$62</definedName>
    <definedName name="_xlnm.Print_Area" localSheetId="4">Přenos_z_DzPFO!$A$6:$P$67</definedName>
    <definedName name="_xlnm.Print_Area" localSheetId="5">'SP1'!$A$1:$AF$73</definedName>
    <definedName name="_xlnm.Print_Area" localSheetId="6">'SP2'!$A$1:$AO$60</definedName>
    <definedName name="_xlnm.Print_Area" localSheetId="1">UVOD!$A$1:$J$25</definedName>
    <definedName name="_xlnm.Print_Area" localSheetId="2">XML_export!$A$1:$B$20</definedName>
    <definedName name="_xlnm.Print_Area" localSheetId="3">ZAKL_DATA!$A$1:$E$42</definedName>
    <definedName name="staty" localSheetId="7">[1]FU!$J$3:$J$253</definedName>
    <definedName name="staty" localSheetId="1">[2]FU!$J$3:$J$253</definedName>
    <definedName name="staty" localSheetId="2">[3]FU!$J$3:$J$253</definedName>
    <definedName name="staty">FU!$J$3:$J$253</definedName>
    <definedName name="validation_list">OFFSET('[4]Obory činnosti'!$E$2,,,COUNTIF('[4]Obory činnosti'!$E$2:$E$1750,"?*"))</definedName>
    <definedName name="validation_list_cnt">OSSZ!$E$3:$E$253</definedName>
    <definedName name="validation_list_ossz">OSSZ!$A$1:$A$89</definedName>
    <definedName name="validation_list2" localSheetId="7">OFFSET([1]FU!$H$3,,,COUNTIF([1]FU!$H$3:$H$204,"?*"))</definedName>
    <definedName name="validation_list2" localSheetId="1">OFFSET([2]FU!$H$3,,,COUNTIF([2]FU!$H$3:$H$204,"?*"))</definedName>
    <definedName name="validation_list2" localSheetId="2">OFFSET('[5]Finanční úřady'!$H$3,,,COUNTIF('[5]Finanční úřady'!$H$3:$H$204,"?*"))</definedName>
    <definedName name="validation_list2">OFFSET(FU!$H$3,,,COUNTIF(FU!$H$3:$H$204,"?*"))</definedName>
    <definedName name="vl_cinnosti" localSheetId="7">OFFSET([1]FU!$Q$3,,,COUNTIF([1]FU!$Q$3:$Q$1699,"?*"))</definedName>
    <definedName name="vl_cinnosti" localSheetId="1">OFFSET([2]FU!$Q$3,,,COUNTIF([2]FU!$Q$3:$Q$1699,"?*"))</definedName>
    <definedName name="vl_cinnosti" localSheetId="2">OFFSET([3]FU!$Q$3,,,COUNTIF([3]FU!$Q$3:$Q$1699,"?*"))</definedName>
    <definedName name="vl_cinnosti">OFFSET(FU!$Q$3,,,COUNTIF(FU!$Q$3:$Q$1699,"?*"))</definedName>
    <definedName name="vl_cinnosti2" localSheetId="7">OFFSET([1]FU!$Q$3,,,COUNTIF([1]FU!$T$3:$T$992,"?*"))</definedName>
    <definedName name="vl_cinnosti2" localSheetId="1">OFFSET([2]FU!$Q$3,,,COUNTIF([2]FU!$T$3:$T$992,"?*"))</definedName>
    <definedName name="vl_cinnosti2" localSheetId="2">OFFSET([6]FU!$Q$3,,,COUNTIF([6]FU!$T$3:$T$992,"?*"))</definedName>
    <definedName name="vl_cinnosti2">OFFSET(FU!$Q$3,,,COUNTIF(FU!$T$3:$T$992,"?*"))</definedName>
    <definedName name="vl_cinnosti3" localSheetId="7">OFFSET([1]FU!$Q$3,,,COUNTIF([1]FU!$W$3:$W$992,"?*"))</definedName>
    <definedName name="vl_cinnosti3" localSheetId="1">OFFSET([2]FU!$Q$3,,,COUNTIF([2]FU!$W$3:$W$992,"?*"))</definedName>
    <definedName name="vl_cinnosti3" localSheetId="2">OFFSET([6]FU!$Q$3,,,COUNTIF([6]FU!$W$3:$W$992,"?*"))</definedName>
    <definedName name="vl_cinnosti3">OFFSET(FU!$Q$3,,,COUNTIF(FU!$W$3:$W$992,"?*"))</definedName>
    <definedName name="vl_cinnosti4" localSheetId="7">OFFSET([1]FU!$Q$3,,,COUNTIF([1]FU!$Z$3:$Z$992,"?*"))</definedName>
    <definedName name="vl_cinnosti4" localSheetId="1">OFFSET([2]FU!$Q$3,,,COUNTIF([2]FU!$Z$3:$Z$992,"?*"))</definedName>
    <definedName name="vl_cinnosti4" localSheetId="2">OFFSET([6]FU!$Q$3,,,COUNTIF([6]FU!$Z$3:$Z$992,"?*"))</definedName>
    <definedName name="vl_cinnosti4">OFFSET(FU!$Q$3,,,COUNTIF(FU!$Z$3:$Z$992,"?*"))</definedName>
    <definedName name="VL_Obec">OFFSET([7]FU!$T$3,,,COUNTIF([7]FU!$T$3:$T$6255,"?*"))</definedName>
  </definedNames>
  <calcPr calcId="191029"/>
  <extLst/>
</workbook>
</file>

<file path=xl/calcChain.xml><?xml version="1.0" encoding="utf-8"?>
<calcChain xmlns="http://schemas.openxmlformats.org/spreadsheetml/2006/main">
  <c r="U292" i="62" l="1"/>
</calcChain>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shapeId="0" xr:uid="{00000000-0006-0000-0500-000001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500-000002000000}">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500-000003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500-000004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shapeId="0" xr:uid="{00000000-0006-0000-0500-000005000000}">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1" authorId="0" shapeId="0" xr:uid="{F7322366-2D2D-44E5-B38C-AD946900B4BF}">
      <text>
        <r>
          <rPr>
            <b/>
            <sz val="8"/>
            <rFont val="Tahoma"/>
            <family val="2"/>
            <charset val="-18"/>
          </rPr>
          <t xml:space="preserve">Martin Štěpán: </t>
        </r>
        <r>
          <rPr>
            <sz val="8"/>
            <rFont val="Tahoma"/>
            <family val="2"/>
            <charset val="-18"/>
          </rPr>
          <t xml:space="preserve">Data v buňce B21 je potřeba vyplnit pomocí rozevíracího seznamu (= je potřeba kliknout na šipku, která se po vstupu na buňku B20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OSSZ/PSSZ v Praze a Prachaticích ). </t>
        </r>
      </text>
    </comment>
    <comment ref="A29" authorId="1" shapeId="0" xr:uid="{00000000-0006-0000-0500-000006000000}">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O18" authorId="0" shapeId="0" xr:uid="{2086C826-8B3B-4426-B43E-15D6FA239AB9}">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E20" authorId="0" shapeId="0" xr:uid="{BBE7F952-9CD5-413F-8B9D-847CD3555024}">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E22" authorId="0" shapeId="0" xr:uid="{0ED091B8-CF53-4B12-BF1A-F1D2873D4EA4}">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E24" authorId="0" shapeId="0" xr:uid="{183BA18A-D773-46BC-ADA1-DE6F3B3AD4DA}">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E26" authorId="0" shapeId="0" xr:uid="{A4FC98B5-16F1-4734-84CB-072574A2E0CE}">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E28" authorId="0" shapeId="0" xr:uid="{5BBA4C24-AEBF-4B27-A286-EBA6B48212C6}">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G32" authorId="0" shapeId="0" xr:uid="{00000000-0006-0000-1600-000002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P50" authorId="0" shapeId="0" xr:uid="{00000000-0006-0000-1600-000003000000}">
      <text>
        <r>
          <rPr>
            <b/>
            <sz val="8"/>
            <rFont val="Tahoma"/>
            <family val="2"/>
            <charset val="-18"/>
          </rPr>
          <t>Mgr. Martin Štěpán:</t>
        </r>
        <r>
          <rPr>
            <sz val="8"/>
            <rFont val="Tahoma"/>
            <family val="2"/>
            <charset val="-18"/>
          </rPr>
          <t xml:space="preserve">
Pokud jste vykonávali činnost OSVČ v některých měsících jako vedlejší a Váš daňový základ (ř. 20) nedosáhl rozhodné částky (pro rok 2025 = 111.736,-),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 ref="H54" authorId="0" shapeId="0" xr:uid="{00000000-0006-0000-1600-000004000000}">
      <text>
        <r>
          <rPr>
            <b/>
            <sz val="8"/>
            <rFont val="Tahoma"/>
            <family val="2"/>
            <charset val="-18"/>
          </rPr>
          <t xml:space="preserve">Mgr. Martin Štěpán:
</t>
        </r>
        <r>
          <rPr>
            <sz val="8"/>
            <rFont val="Tahoma"/>
            <family val="2"/>
            <charset val="-18"/>
          </rPr>
          <t>Pokud jste vykonávali činnost OSVČ v některých měsících jako vedlejší a Váš daňový základ (ř. 20) nedosáhl rozhodné částky (pro rok 2025 = 111.736,-),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 ref="H58" authorId="0" shapeId="0" xr:uid="{00000000-0006-0000-1600-000005000000}">
      <text>
        <r>
          <rPr>
            <b/>
            <sz val="8"/>
            <rFont val="Tahoma"/>
            <family val="2"/>
            <charset val="-18"/>
          </rPr>
          <t>Martin Štěpán:</t>
        </r>
        <r>
          <rPr>
            <sz val="8"/>
            <rFont val="Tahoma"/>
            <family val="2"/>
            <charset val="-18"/>
          </rPr>
          <t xml:space="preserve">
Tato buňka se vyplňuje jen tehdy, pokud součet vyměřovacích zakladů OSVČ a zaměstnání překročí částku 2.110.416 Kč.</t>
        </r>
      </text>
    </comment>
    <comment ref="AD71" authorId="0" shapeId="0" xr:uid="{85CBCED7-683C-4F95-B970-16DDBCF5BC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L7" authorId="0" shapeId="0" xr:uid="{3970383A-B502-490B-B644-FEAE0C2AFF72}">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N7" authorId="0" shapeId="0" xr:uid="{115559A3-A4AC-4ADE-80B8-C86F2CB032AA}">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R9" authorId="0" shapeId="0" xr:uid="{73555872-1F28-4278-97BB-29D498C8FE2E}">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N9" authorId="0" shapeId="0" xr:uid="{2AAA31B4-4AEC-4483-95C0-B7F36DABE3A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D11" authorId="0" shapeId="0" xr:uid="{00000000-0006-0000-1700-000001000000}">
      <text>
        <r>
          <rPr>
            <b/>
            <sz val="9"/>
            <rFont val="Tahoma"/>
            <family val="2"/>
            <charset val="-18"/>
          </rPr>
          <t xml:space="preserve">Mgr. Martin Štěpán:
</t>
        </r>
        <r>
          <rPr>
            <sz val="9"/>
            <rFont val="Tahoma"/>
            <family val="2"/>
            <charset val="-18"/>
          </rPr>
          <t>Pokud vykonáváte činnost OSVČ jako vedlejší a Váš příjem nedosáhl rozhodné částky (pro rok 2025 = 111.736,- Kč ), nemusíte být sociálně pojištěni. Pokud nechcete být sociálně pojištěni, uveďte do tohoto řádku 0.</t>
        </r>
      </text>
    </comment>
    <comment ref="AH11" authorId="0" shapeId="0" xr:uid="{00000000-0006-0000-1700-000002000000}">
      <text>
        <r>
          <rPr>
            <b/>
            <sz val="9"/>
            <rFont val="Tahoma"/>
            <family val="2"/>
            <charset val="-18"/>
          </rPr>
          <t>Martin Štěpán:</t>
        </r>
        <r>
          <rPr>
            <sz val="9"/>
            <rFont val="Tahoma"/>
            <family val="2"/>
            <charset val="-18"/>
          </rPr>
          <t xml:space="preserve">
Nechcete-li si platit v roce 2025 nemocenské pojištění OSVČ, vepište částku 0,- Kč.</t>
        </r>
      </text>
    </comment>
    <comment ref="AN15" authorId="0" shapeId="0" xr:uid="{B824DC28-29E4-4C41-8E9D-E9ADE40F4DA7}">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S28" authorId="0" shapeId="0" xr:uid="{B6C8C0CF-8C17-4DB4-A714-9A871BF480DE}">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K30" authorId="0" shapeId="0" xr:uid="{39CDFE4B-B8DA-4676-ACC4-BA271FA58861}">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N30" authorId="0" shapeId="0" xr:uid="{AD423537-46E3-46FE-9807-11B5F81A1EDC}">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K32" authorId="0" shapeId="0" xr:uid="{423DD3B5-2E87-40BC-B4FB-BB8DFCDB283D}">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D50" authorId="0" shapeId="0" xr:uid="{40A77BE3-9227-432A-8FF5-A244DF8A7746}">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W50" authorId="0" shapeId="0" xr:uid="{853C248E-E924-4C74-A176-D0EC4B1CD7EF}">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sharedStrings.xml><?xml version="1.0" encoding="utf-8"?>
<sst xmlns="http://schemas.openxmlformats.org/spreadsheetml/2006/main" count="9150" uniqueCount="4693">
  <si>
    <t>vyplnění položek není povinné, může však ulehčit práci</t>
  </si>
  <si>
    <t>Rodné číslo:</t>
  </si>
  <si>
    <t>Číslo domu</t>
  </si>
  <si>
    <t>PSČ</t>
  </si>
  <si>
    <t>Datum vyplnění</t>
  </si>
  <si>
    <t>Jméno</t>
  </si>
  <si>
    <t>Příjmení</t>
  </si>
  <si>
    <t>5.</t>
  </si>
  <si>
    <t>Titul</t>
  </si>
  <si>
    <t>Hlavní SVČ jsem vykonával/a v měsících</t>
  </si>
  <si>
    <t>Vedlejší SVČ jsem vykonával/a v měsících</t>
  </si>
  <si>
    <t>1.</t>
  </si>
  <si>
    <t>2.</t>
  </si>
  <si>
    <t>3.</t>
  </si>
  <si>
    <t>ne</t>
  </si>
  <si>
    <t>Rodné číslo</t>
  </si>
  <si>
    <t>Rodné číslo OSVČ</t>
  </si>
  <si>
    <t>1. Příjmení</t>
  </si>
  <si>
    <t>2. Jméno</t>
  </si>
  <si>
    <t>3. Titul</t>
  </si>
  <si>
    <t>jen hlavní</t>
  </si>
  <si>
    <t>jen vedlejší</t>
  </si>
  <si>
    <t>hlavní i vedlejší</t>
  </si>
  <si>
    <t>-</t>
  </si>
  <si>
    <t>strana 1</t>
  </si>
  <si>
    <t>CZ</t>
  </si>
  <si>
    <t>Kč</t>
  </si>
  <si>
    <t>c)</t>
  </si>
  <si>
    <t>d)</t>
  </si>
  <si>
    <t>e)</t>
  </si>
  <si>
    <t>f)</t>
  </si>
  <si>
    <t>Kód banky</t>
  </si>
  <si>
    <t>a)</t>
  </si>
  <si>
    <t>b)</t>
  </si>
  <si>
    <t>ano</t>
  </si>
  <si>
    <t>1-12</t>
  </si>
  <si>
    <t>podle § 15 zákona č. 589/1992 Sb., ve znění pozdějších předpisů</t>
  </si>
  <si>
    <t>Formulář zpracovala ASPEKT HM, daňová, účetní a auditorská kancelář, www.danovapriznani.cz, business.center.cz</t>
  </si>
  <si>
    <t>Datum zjištění nové výše vyměřovacího základu ze SVČ</t>
  </si>
  <si>
    <t>X</t>
  </si>
  <si>
    <t>Předčíslí účtu</t>
  </si>
  <si>
    <t>Číslo účtu</t>
  </si>
  <si>
    <t>/</t>
  </si>
  <si>
    <t>Specifický symbol</t>
  </si>
  <si>
    <t>Ulice</t>
  </si>
  <si>
    <t>Obec</t>
  </si>
  <si>
    <t>Stát</t>
  </si>
  <si>
    <t>Datum narození</t>
  </si>
  <si>
    <t>Počet příloh</t>
  </si>
  <si>
    <t>Podpis (a razítko) OSVČ</t>
  </si>
  <si>
    <t>Podpis a razítko OSSZ</t>
  </si>
  <si>
    <t>strana 2</t>
  </si>
  <si>
    <t>Pojištění</t>
  </si>
  <si>
    <t>Variabilní symbol</t>
  </si>
  <si>
    <t>A. Základní identifikace</t>
  </si>
  <si>
    <t>Datum přijetí</t>
  </si>
  <si>
    <t>8.</t>
  </si>
  <si>
    <t>4.</t>
  </si>
  <si>
    <t xml:space="preserve">Přeplatek (část přeplatku) ve výši </t>
  </si>
  <si>
    <t>Důvod předložení opravného přehledu</t>
  </si>
  <si>
    <t>řádný</t>
  </si>
  <si>
    <t>opravný</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</si>
  <si>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</si>
  <si>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</si>
  <si>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</si>
  <si>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</si>
  <si>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</si>
  <si>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</si>
  <si>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</si>
  <si>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</si>
  <si>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</si>
  <si>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</si>
  <si>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</si>
  <si>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</si>
  <si>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</si>
  <si>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</si>
  <si>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</si>
  <si>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</si>
  <si>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</si>
  <si>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</si>
  <si>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</si>
  <si>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</si>
  <si>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</si>
  <si>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</si>
  <si>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</si>
  <si>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</si>
  <si>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</si>
  <si>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</si>
  <si>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</si>
  <si>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</si>
  <si>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</si>
  <si>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</si>
  <si>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</si>
  <si>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</si>
  <si>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</si>
  <si>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</si>
  <si>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</si>
  <si>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</si>
  <si>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</si>
  <si>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</si>
  <si>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</si>
  <si>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</si>
  <si>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</si>
  <si>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</si>
  <si>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</si>
  <si>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</si>
  <si>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</si>
  <si>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</si>
  <si>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</si>
  <si>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</si>
  <si>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</si>
  <si>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</si>
  <si>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</si>
  <si>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</si>
  <si>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</si>
  <si>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</si>
  <si>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</si>
  <si>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</si>
  <si>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</si>
  <si>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</si>
  <si>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</si>
  <si>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</si>
  <si>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</si>
  <si>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</si>
  <si>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</si>
  <si>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</si>
  <si>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</si>
  <si>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</si>
  <si>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</si>
  <si>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</si>
  <si>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</si>
  <si>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</si>
  <si>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</si>
  <si>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</si>
  <si>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</si>
  <si>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</si>
  <si>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</si>
  <si>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</si>
  <si>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</si>
  <si>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</si>
  <si>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</si>
  <si>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</si>
  <si>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</si>
  <si>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</si>
  <si>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</si>
  <si>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</si>
  <si>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</si>
  <si>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</si>
  <si>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</si>
  <si>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</si>
  <si>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</si>
  <si>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</si>
  <si>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</si>
  <si>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</si>
  <si>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</si>
  <si>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</si>
  <si>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</si>
  <si>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</si>
  <si>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</si>
  <si>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</si>
  <si>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</si>
  <si>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</si>
  <si>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</si>
  <si>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</si>
  <si>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</si>
  <si>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</si>
  <si>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</si>
  <si>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</si>
  <si>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</si>
  <si>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</si>
  <si>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</si>
  <si>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</si>
  <si>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</si>
  <si>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</si>
  <si>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</si>
  <si>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</si>
  <si>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</si>
  <si>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</si>
  <si>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</si>
  <si>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</si>
  <si>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</si>
  <si>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</si>
  <si>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</si>
  <si>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</si>
  <si>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</si>
  <si>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</si>
  <si>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</si>
  <si>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</si>
  <si>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</si>
  <si>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</si>
  <si>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</si>
  <si>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</si>
  <si>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</si>
  <si>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</si>
  <si>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</si>
  <si>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</si>
  <si>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</si>
  <si>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</si>
  <si>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</si>
  <si>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</si>
  <si>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</si>
  <si>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</si>
  <si>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</si>
  <si>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</si>
  <si>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</si>
  <si>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</si>
  <si>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</si>
  <si>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</si>
  <si>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</si>
  <si>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</si>
  <si>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</si>
  <si>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</si>
  <si>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</si>
  <si>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</si>
  <si>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</si>
  <si>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</si>
  <si>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</si>
  <si>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</si>
  <si>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</si>
  <si>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</si>
  <si>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</si>
  <si>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</si>
  <si>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</si>
  <si>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</si>
  <si>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</si>
  <si>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</si>
  <si>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</si>
  <si>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</si>
  <si>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</si>
  <si>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</si>
  <si>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</si>
  <si>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</si>
  <si>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</si>
  <si>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</si>
  <si>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</si>
  <si>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</si>
  <si>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</si>
  <si>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</si>
  <si>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</si>
  <si>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</si>
  <si>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</si>
  <si>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</si>
  <si>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</si>
  <si>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</si>
  <si>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</si>
  <si>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</si>
  <si>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</si>
  <si>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</si>
  <si>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</si>
  <si>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</si>
  <si>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</si>
  <si>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</si>
  <si>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</si>
  <si>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</si>
  <si>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</si>
  <si>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</si>
  <si>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</si>
  <si>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</si>
  <si>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</si>
  <si>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</si>
  <si>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</si>
  <si>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</si>
  <si>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</si>
  <si>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</si>
  <si>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</si>
  <si>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</si>
  <si>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</si>
  <si>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</si>
  <si>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</si>
  <si>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</si>
  <si>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</si>
  <si>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</si>
  <si>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</si>
  <si>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</si>
  <si>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</si>
  <si>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</si>
  <si>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</si>
  <si>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</si>
  <si>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</si>
  <si>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</si>
  <si>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</si>
  <si>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</si>
  <si>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</si>
  <si>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</si>
  <si>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</si>
  <si>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</si>
  <si>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</si>
  <si>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</si>
  <si>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</si>
  <si>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</si>
  <si>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</si>
  <si>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</si>
  <si>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</si>
  <si>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</si>
  <si>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</si>
  <si>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</si>
  <si>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</si>
  <si>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</si>
  <si>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</si>
  <si>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</si>
  <si>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</si>
  <si>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</si>
  <si>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</si>
  <si>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</si>
  <si>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</si>
  <si>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</si>
  <si>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</si>
  <si>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</si>
  <si>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</si>
  <si>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</si>
  <si>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</si>
  <si>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</si>
  <si>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</si>
  <si>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</si>
  <si>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</si>
  <si>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</si>
  <si>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</si>
  <si>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</si>
  <si>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</si>
  <si>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</si>
  <si>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</si>
  <si>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</si>
  <si>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</si>
  <si>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</si>
  <si>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</si>
  <si>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</si>
  <si>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</si>
  <si>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</si>
  <si>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</si>
  <si>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</si>
  <si>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</si>
  <si>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</si>
  <si>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</si>
  <si>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</si>
  <si>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</si>
  <si>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</si>
  <si>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</si>
  <si>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</si>
  <si>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</si>
  <si>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</si>
  <si>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</si>
  <si>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</si>
  <si>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</si>
  <si>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</si>
  <si>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</si>
  <si>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</si>
  <si>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</si>
  <si>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</si>
  <si>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</si>
  <si>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</si>
  <si>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</si>
  <si>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</si>
  <si>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</si>
  <si>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</si>
  <si>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</si>
  <si>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</si>
  <si>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</si>
  <si>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</si>
  <si>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</si>
  <si>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</si>
  <si>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</si>
  <si>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</si>
  <si>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</si>
  <si>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</si>
  <si>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</si>
  <si>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</si>
  <si>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</si>
  <si>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</si>
  <si>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</si>
  <si>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</si>
  <si>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</si>
  <si>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</si>
  <si>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</si>
  <si>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</si>
  <si>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</si>
  <si>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</si>
  <si>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</si>
  <si>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</si>
  <si>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</si>
  <si>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</si>
  <si>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</si>
  <si>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</si>
  <si>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</si>
  <si>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</si>
  <si>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</si>
  <si>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</si>
  <si>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</si>
  <si>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</si>
  <si>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</si>
  <si>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</si>
  <si>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</si>
  <si>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</si>
  <si>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</si>
  <si>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</si>
  <si>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</si>
  <si>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</si>
  <si>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</si>
  <si>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</si>
  <si>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</si>
  <si>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</si>
  <si>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</si>
  <si>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</si>
  <si>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</si>
  <si>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</si>
  <si>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</si>
  <si>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</si>
  <si>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</si>
  <si>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</si>
  <si>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</si>
  <si>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</si>
  <si>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</si>
  <si>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</si>
  <si>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</si>
  <si>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</si>
  <si>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</si>
  <si>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</si>
  <si>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</si>
  <si>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</si>
  <si>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</si>
  <si>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</si>
  <si>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</si>
  <si>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</si>
  <si>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</si>
  <si>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</si>
  <si>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</si>
  <si>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</si>
  <si>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</si>
  <si>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</si>
  <si>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</si>
  <si>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</si>
  <si>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</si>
  <si>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</si>
  <si>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</si>
  <si>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</si>
  <si>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</si>
  <si>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</si>
  <si>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</si>
  <si>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</si>
  <si>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</si>
  <si>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</si>
  <si>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</si>
  <si>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</si>
  <si>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</si>
  <si>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</si>
  <si>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</si>
  <si>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</si>
  <si>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</si>
  <si>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</si>
  <si>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</si>
  <si>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</si>
  <si>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</si>
  <si>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</si>
  <si>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</si>
  <si>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</si>
  <si>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</si>
  <si>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</si>
  <si>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</si>
  <si>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</si>
  <si>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</si>
  <si>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</si>
  <si>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</si>
  <si>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</si>
  <si>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</si>
  <si>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</si>
  <si>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</si>
  <si>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</si>
  <si>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</si>
  <si>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</si>
  <si>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</si>
  <si>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</si>
  <si>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</si>
  <si>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</si>
  <si>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</si>
  <si>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</si>
  <si>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</si>
  <si>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</si>
  <si>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</si>
  <si>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</si>
  <si>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</si>
  <si>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</si>
  <si>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</si>
  <si>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</si>
  <si>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</si>
  <si>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</si>
  <si>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</si>
  <si>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</si>
  <si>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</si>
  <si>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</si>
  <si>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</si>
  <si>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</si>
  <si>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</si>
  <si>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</si>
  <si>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</si>
  <si>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</si>
  <si>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</si>
  <si>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</si>
  <si>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</si>
  <si>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</si>
  <si>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</si>
  <si>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</si>
  <si>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</si>
  <si>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</si>
  <si>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</si>
  <si>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</si>
  <si>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</si>
  <si>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</si>
  <si>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</si>
  <si>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</si>
  <si>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</si>
  <si>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</si>
  <si>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</si>
  <si>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</si>
  <si>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</si>
  <si>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</si>
  <si>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</si>
  <si>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</si>
  <si>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</si>
  <si>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</si>
  <si>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</si>
  <si>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</si>
  <si>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</si>
  <si>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</si>
  <si>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</si>
  <si>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</si>
  <si>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</si>
  <si>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</si>
  <si>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</si>
  <si>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</si>
  <si>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</si>
  <si>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</si>
  <si>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</si>
  <si>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</si>
  <si>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</si>
  <si>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</si>
  <si>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</si>
  <si>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</si>
  <si>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</si>
  <si>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</si>
  <si>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</si>
  <si>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</si>
  <si>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</si>
  <si>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</si>
  <si>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</si>
  <si>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</si>
  <si>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</si>
  <si>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</si>
  <si>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</si>
  <si>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</si>
  <si>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</si>
  <si>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</si>
  <si>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</si>
  <si>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</si>
  <si>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</si>
  <si>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</si>
  <si>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</si>
  <si>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</si>
  <si>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</si>
  <si>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</si>
  <si>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</si>
  <si>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</si>
  <si>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</si>
  <si>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</si>
  <si>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</si>
  <si>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</si>
  <si>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</si>
  <si>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</si>
  <si>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</si>
  <si>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</si>
  <si>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</si>
  <si>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</si>
  <si>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</si>
  <si>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</si>
  <si>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</si>
  <si>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</si>
  <si>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</si>
  <si>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</si>
  <si>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</si>
  <si>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</si>
  <si>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</si>
  <si>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</si>
  <si>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</si>
  <si>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</si>
  <si>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</si>
  <si>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</si>
  <si>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</si>
  <si>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</si>
  <si>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</si>
  <si>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</si>
  <si>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</si>
  <si>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</si>
  <si>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</si>
  <si>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</si>
  <si>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</si>
  <si>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</si>
  <si>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</si>
  <si>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</si>
  <si>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</si>
  <si>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</si>
  <si>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</si>
  <si>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</si>
  <si>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</si>
  <si>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</si>
  <si>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</si>
  <si>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</si>
  <si>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</si>
  <si>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</si>
  <si>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</si>
  <si>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</si>
  <si>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</si>
  <si>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</si>
  <si>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</si>
  <si>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</si>
  <si>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</si>
  <si>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</si>
  <si>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</si>
  <si>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</si>
  <si>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</si>
  <si>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</si>
  <si>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</si>
  <si>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</si>
  <si>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</si>
  <si>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</si>
  <si>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</si>
  <si>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</si>
  <si>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</si>
  <si>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</si>
  <si>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</si>
  <si>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</si>
  <si>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</si>
  <si>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</si>
  <si>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</si>
  <si>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</si>
  <si>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</si>
  <si>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</si>
  <si>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</si>
  <si>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</si>
  <si>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</si>
  <si>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</si>
  <si>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</si>
  <si>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</si>
  <si>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</si>
  <si>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</si>
  <si>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</si>
  <si>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</si>
  <si>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</si>
  <si>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</si>
  <si>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</si>
  <si>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</si>
  <si>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</si>
  <si>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</si>
  <si>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</si>
  <si>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</si>
  <si>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</si>
  <si>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</si>
  <si>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</si>
  <si>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</si>
  <si>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</si>
  <si>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</si>
  <si>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</si>
  <si>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</si>
  <si>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</si>
  <si>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</si>
  <si>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</si>
  <si>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</si>
  <si>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</si>
  <si>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</si>
  <si>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</si>
  <si>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</si>
  <si>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</si>
  <si>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</si>
  <si>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</si>
  <si>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</si>
  <si>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</si>
  <si>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</si>
  <si>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</si>
  <si>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</si>
  <si>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</si>
  <si>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</si>
  <si>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</si>
  <si>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</si>
  <si>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</si>
  <si>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</si>
  <si>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</si>
  <si>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</si>
  <si>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</si>
  <si>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</si>
  <si>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</si>
  <si>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</si>
  <si>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</si>
  <si>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</si>
  <si>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</si>
  <si>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</si>
  <si>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</si>
  <si>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</si>
  <si>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</si>
  <si>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</si>
  <si>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</si>
  <si>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</si>
  <si>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</si>
  <si>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</si>
  <si>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</si>
  <si>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</si>
  <si>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</si>
  <si>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</si>
  <si>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</si>
  <si>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</si>
  <si>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</si>
  <si>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</si>
  <si>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</si>
  <si>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</si>
  <si>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</si>
  <si>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</si>
  <si>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</si>
  <si>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</si>
  <si>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</si>
  <si>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</si>
  <si>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</si>
  <si>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</si>
  <si>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</si>
  <si>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</si>
  <si>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</si>
  <si>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</si>
  <si>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</si>
  <si>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</si>
  <si>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</si>
  <si>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</si>
  <si>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</si>
  <si>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</si>
  <si>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</si>
  <si>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</si>
  <si>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</si>
  <si>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</si>
  <si>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</si>
  <si>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</si>
  <si>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</si>
  <si>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</si>
  <si>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</si>
  <si>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</si>
  <si>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</si>
  <si>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</si>
  <si>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</si>
  <si>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</si>
  <si>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</si>
  <si>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</si>
  <si>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</si>
  <si>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</si>
  <si>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</si>
  <si>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</si>
  <si>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</si>
  <si>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</si>
  <si>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</si>
  <si>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</si>
  <si>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</si>
  <si>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</si>
  <si>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</si>
  <si>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</si>
  <si>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</si>
  <si>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</si>
  <si>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</si>
  <si>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</si>
  <si>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</si>
  <si>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</si>
  <si>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</si>
  <si>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</si>
  <si>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</si>
  <si>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</si>
  <si>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</si>
  <si>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</si>
  <si>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</si>
  <si>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</si>
  <si>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</si>
  <si>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</si>
  <si>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</si>
  <si>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</si>
  <si>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</si>
  <si>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</si>
  <si>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</si>
  <si>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</si>
  <si>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</si>
  <si>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</si>
  <si>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</si>
  <si>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</si>
  <si>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</si>
  <si>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</si>
  <si>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</si>
  <si>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</si>
  <si>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</si>
  <si>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</si>
  <si>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</si>
  <si>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</si>
  <si>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</si>
  <si>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</si>
  <si>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</si>
  <si>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</si>
  <si>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</si>
  <si>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</si>
  <si>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</si>
  <si>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</si>
  <si>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</si>
  <si>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</si>
  <si>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</si>
  <si>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</si>
  <si>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</si>
  <si>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</si>
  <si>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</si>
  <si>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</si>
  <si>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</si>
  <si>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</si>
  <si>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</si>
  <si>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</si>
  <si>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</si>
  <si>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</si>
  <si>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</si>
  <si>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</si>
  <si>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</si>
  <si>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</si>
  <si>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</si>
  <si>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</si>
  <si>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</si>
  <si>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</si>
  <si>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</si>
  <si>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</si>
  <si>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</si>
  <si>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</si>
  <si>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</si>
  <si>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</si>
  <si>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</si>
  <si>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</si>
  <si>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</si>
  <si>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</si>
  <si>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</si>
  <si>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</si>
  <si>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</si>
  <si>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</si>
  <si>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</si>
  <si>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</si>
  <si>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</si>
  <si>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</si>
  <si>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</si>
  <si>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</si>
  <si>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</si>
  <si>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</si>
  <si>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</si>
  <si>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</si>
  <si>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</si>
  <si>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</si>
  <si>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</si>
  <si>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</si>
  <si>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</si>
  <si>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</si>
  <si>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</si>
  <si>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</si>
  <si>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</si>
  <si>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</si>
  <si>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</si>
  <si>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</si>
  <si>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</si>
  <si>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</si>
  <si>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</si>
  <si>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</si>
  <si>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</si>
  <si>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</si>
  <si>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</si>
  <si>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</si>
  <si>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</si>
  <si>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</si>
  <si>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</si>
  <si>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</si>
  <si>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</si>
  <si>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</si>
  <si>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</si>
  <si>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</si>
  <si>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</si>
  <si>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</si>
  <si>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</si>
  <si>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</si>
  <si>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</si>
  <si>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</si>
  <si>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</si>
  <si>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</si>
  <si>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</si>
  <si>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</si>
  <si>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</si>
  <si>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</si>
  <si>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</si>
  <si>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</si>
  <si>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</si>
  <si>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</si>
  <si>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</si>
  <si>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</si>
  <si>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</si>
  <si>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</si>
  <si>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</si>
  <si>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</si>
  <si>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</si>
  <si>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</si>
  <si>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</si>
  <si>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</si>
  <si>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</si>
  <si>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</si>
  <si>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</si>
  <si>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</si>
  <si>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</si>
  <si>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</si>
  <si>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</si>
  <si>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</si>
  <si>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</si>
  <si>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</si>
  <si>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</si>
  <si>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</si>
  <si>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</si>
  <si>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</si>
  <si>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</si>
  <si>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</si>
  <si>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</si>
  <si>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</si>
  <si>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</si>
  <si>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</si>
  <si>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</si>
  <si>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</si>
  <si>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</si>
  <si>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</si>
  <si>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</si>
  <si>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</si>
  <si>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</si>
  <si>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</si>
  <si>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</si>
  <si>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</si>
  <si>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</si>
  <si>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</si>
  <si>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</si>
  <si>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</si>
  <si>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</si>
  <si>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</si>
  <si>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</si>
  <si>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</si>
  <si>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</si>
  <si>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</si>
  <si>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</si>
  <si>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</si>
  <si>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</si>
  <si>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</si>
  <si>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</si>
  <si>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</si>
  <si>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</si>
  <si>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</si>
  <si>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</si>
  <si>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</si>
  <si>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</si>
  <si>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</si>
  <si>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</si>
  <si>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</si>
  <si>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</si>
  <si>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</si>
  <si>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</si>
  <si>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</si>
  <si>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</si>
  <si>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</si>
  <si>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</si>
  <si>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</si>
  <si>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</si>
  <si>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</si>
  <si>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</si>
  <si>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</si>
  <si>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</si>
  <si>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</si>
  <si>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</si>
  <si>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</si>
  <si>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</si>
  <si>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</si>
  <si>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</si>
  <si>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</si>
  <si>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</si>
  <si>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</si>
  <si>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</si>
  <si>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</si>
  <si>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</si>
  <si>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</si>
  <si>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</si>
  <si>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</si>
  <si>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</si>
  <si>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</si>
  <si>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</si>
  <si>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</si>
  <si>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</si>
  <si>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</si>
  <si>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</si>
  <si>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</si>
  <si>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</si>
  <si>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</si>
  <si>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</si>
  <si>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</si>
  <si>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</si>
  <si>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</si>
  <si>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</si>
  <si>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</si>
  <si>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</si>
  <si>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</si>
  <si>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</si>
  <si>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</si>
  <si>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</si>
  <si>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</si>
  <si>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</si>
  <si>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</si>
  <si>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</si>
  <si>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</si>
  <si>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</si>
  <si>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</si>
  <si>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</si>
  <si>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</si>
  <si>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</si>
  <si>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</si>
  <si>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</si>
  <si>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</si>
  <si>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</si>
  <si>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</si>
  <si>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</si>
  <si>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</si>
  <si>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</si>
  <si>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</si>
  <si>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</si>
  <si>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</si>
  <si>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</si>
  <si>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</si>
  <si>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</si>
  <si>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</si>
  <si>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</si>
  <si>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</si>
  <si>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</si>
  <si>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</si>
  <si>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</si>
  <si>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</si>
  <si>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</si>
  <si>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</si>
  <si>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</si>
  <si>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</si>
  <si>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</si>
  <si>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</si>
  <si>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</si>
  <si>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</si>
  <si>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</si>
  <si>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</si>
  <si>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</si>
  <si>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</si>
  <si>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</si>
  <si>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</si>
  <si>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</si>
  <si>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</si>
  <si>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</si>
  <si>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</si>
  <si>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</si>
  <si>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</si>
  <si>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</si>
  <si>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</si>
  <si>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</si>
  <si>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</si>
  <si>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</si>
  <si>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</si>
  <si>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</si>
  <si>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</si>
  <si>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</si>
  <si>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</si>
  <si>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</si>
  <si>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</si>
  <si>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</si>
  <si>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</si>
  <si>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</si>
  <si>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</si>
  <si>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</si>
  <si>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</si>
  <si>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</si>
  <si>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</si>
  <si>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</si>
  <si>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</si>
  <si>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</si>
  <si>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</si>
  <si>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</si>
  <si>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</si>
  <si>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</si>
  <si>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</si>
  <si>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</si>
  <si>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</si>
  <si>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</si>
  <si>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</si>
  <si>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</si>
  <si>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</si>
  <si>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</si>
  <si>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</si>
  <si>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</si>
  <si>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</si>
  <si>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</si>
  <si>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</si>
  <si>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</si>
  <si>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</si>
  <si>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</si>
  <si>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</si>
  <si>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</si>
  <si>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</si>
  <si>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</si>
  <si>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</si>
  <si>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</si>
  <si>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</si>
  <si>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</si>
  <si>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</si>
  <si>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</si>
  <si>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</si>
  <si>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</si>
  <si>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</si>
  <si>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</si>
  <si>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</si>
  <si>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</si>
  <si>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</si>
  <si>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</si>
  <si>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</si>
  <si>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</si>
  <si>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</si>
  <si>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</si>
  <si>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</si>
  <si>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</si>
  <si>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</si>
  <si>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</si>
  <si>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</si>
  <si>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</si>
  <si>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</si>
  <si>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</si>
  <si>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</si>
  <si>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</si>
  <si>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</si>
  <si>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</si>
  <si>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</si>
  <si>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</si>
  <si>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</si>
  <si>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</si>
  <si>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</si>
  <si>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</si>
  <si>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</si>
  <si>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</si>
  <si>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</si>
  <si>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</si>
  <si>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</si>
  <si>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</si>
  <si>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</si>
  <si>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</si>
  <si>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</si>
  <si>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</si>
  <si>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</si>
  <si>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</si>
  <si>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</si>
  <si>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</si>
  <si>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</si>
  <si>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</si>
  <si>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</si>
  <si>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</si>
  <si>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</si>
  <si>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</si>
  <si>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</si>
  <si>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</si>
  <si>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</si>
  <si>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</si>
  <si>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</si>
  <si>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</si>
  <si>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</si>
  <si>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</si>
  <si>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</si>
  <si>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</si>
  <si>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</si>
  <si>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</si>
  <si>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</si>
  <si>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</si>
  <si>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</si>
  <si>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</si>
  <si>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</si>
  <si>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</si>
  <si>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</si>
  <si>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</si>
  <si>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</si>
  <si>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</si>
  <si>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</si>
  <si>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</si>
  <si>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</si>
  <si>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</si>
  <si>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</si>
  <si>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</si>
  <si>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</si>
  <si>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</si>
  <si>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</si>
  <si>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</si>
  <si>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</si>
  <si>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</si>
  <si>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</si>
  <si>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</si>
  <si>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</si>
  <si>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</si>
  <si>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</si>
  <si>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</si>
  <si>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</si>
  <si>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</si>
  <si>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</si>
  <si>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</si>
  <si>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</si>
  <si>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</si>
  <si>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</si>
  <si>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</si>
  <si>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</si>
  <si>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</si>
  <si>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</si>
  <si>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</si>
  <si>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</si>
  <si>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</si>
  <si>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</si>
  <si>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</si>
  <si>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</si>
  <si>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</si>
  <si>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</si>
  <si>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</si>
  <si>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</si>
  <si>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</si>
  <si>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</si>
  <si>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</si>
  <si>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</si>
  <si>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</si>
  <si>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</si>
  <si>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</si>
  <si>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</si>
  <si>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</si>
  <si>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</si>
  <si>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</si>
  <si>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</si>
  <si>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</si>
  <si>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</si>
  <si>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</si>
  <si>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</si>
  <si>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</si>
  <si>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</si>
  <si>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</si>
  <si>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</si>
  <si>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</si>
  <si>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</si>
  <si>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</si>
  <si>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</si>
  <si>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</si>
  <si>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</si>
  <si>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</si>
  <si>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</si>
  <si>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</si>
  <si>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</si>
  <si>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</si>
  <si>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</si>
  <si>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</si>
  <si>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</si>
  <si>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</si>
  <si>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</si>
  <si>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</si>
  <si>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</si>
  <si>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</si>
  <si>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</si>
  <si>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</si>
  <si>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</si>
  <si>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</si>
  <si>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</si>
  <si>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</si>
  <si>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</si>
  <si>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</si>
  <si>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</si>
  <si>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</si>
  <si>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</si>
  <si>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</si>
  <si>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</si>
  <si>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</si>
  <si>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</si>
  <si>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</si>
  <si>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</si>
  <si>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</si>
  <si>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</si>
  <si>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</si>
  <si>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</si>
  <si>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</si>
  <si>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</si>
  <si>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</si>
  <si>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</si>
  <si>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</si>
  <si>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</si>
  <si>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</si>
  <si>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</si>
  <si>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</si>
  <si>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</si>
  <si>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</si>
  <si>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</si>
  <si>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</si>
  <si>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</si>
  <si>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</si>
  <si>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</si>
  <si>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</si>
  <si>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</si>
  <si>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</si>
  <si>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</si>
  <si>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</si>
  <si>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</si>
  <si>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</si>
  <si>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</si>
  <si>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</si>
  <si>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</si>
  <si>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</si>
  <si>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</si>
  <si>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</si>
  <si>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</si>
  <si>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</si>
  <si>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</si>
  <si>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</si>
  <si>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</si>
  <si>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</si>
  <si>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</si>
  <si>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</si>
  <si>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</si>
  <si>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</si>
  <si>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</si>
  <si>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</si>
  <si>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</si>
  <si>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</si>
  <si>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</si>
  <si>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</si>
  <si>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</si>
  <si>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</si>
  <si>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</si>
  <si>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</si>
  <si>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</si>
  <si>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</si>
  <si>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</si>
  <si>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</si>
  <si>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</si>
  <si>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</si>
  <si>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</si>
  <si>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</si>
  <si>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</si>
  <si>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</si>
  <si>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</si>
  <si>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</si>
  <si>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</si>
  <si>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</si>
  <si>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</si>
  <si>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</si>
  <si>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</si>
  <si>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</si>
  <si>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</si>
  <si>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</si>
  <si>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</si>
  <si>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</si>
  <si>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</si>
  <si>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</si>
  <si>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</si>
  <si>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</si>
  <si>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</si>
  <si>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</si>
  <si>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</si>
  <si>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</si>
  <si>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</si>
  <si>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</si>
  <si>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</si>
  <si>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</si>
  <si>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</si>
  <si>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</si>
  <si>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</si>
  <si>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</si>
  <si>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</si>
  <si>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</si>
  <si>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</si>
  <si>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</si>
  <si>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</si>
  <si>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</si>
  <si>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</si>
  <si>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</si>
  <si>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</si>
  <si>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</si>
  <si>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</si>
  <si>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</si>
  <si>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</si>
  <si>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</si>
  <si>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</si>
  <si>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</si>
  <si>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</si>
  <si>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</si>
  <si>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</si>
  <si>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</si>
  <si>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</si>
  <si>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</si>
  <si>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</si>
  <si>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</si>
  <si>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</si>
  <si>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</si>
  <si>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</si>
  <si>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</si>
  <si>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</si>
  <si>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</si>
  <si>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</si>
  <si>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</si>
  <si>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</si>
  <si>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</si>
  <si>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</si>
  <si>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</si>
  <si>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</si>
  <si>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</si>
  <si>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</si>
  <si>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</si>
  <si>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</si>
  <si>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</si>
  <si>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</si>
  <si>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</si>
  <si>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</si>
  <si>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</si>
  <si>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</si>
  <si>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</si>
  <si>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</si>
  <si>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</si>
  <si>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</si>
  <si>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</si>
  <si>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</si>
  <si>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</si>
  <si>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</si>
  <si>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</si>
  <si>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</si>
  <si>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</si>
  <si>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</si>
  <si>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</si>
  <si>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</si>
  <si>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</si>
  <si>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</si>
  <si>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</si>
  <si>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</si>
  <si>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</si>
  <si>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</si>
  <si>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</si>
  <si>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</si>
  <si>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</si>
  <si>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</si>
  <si>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</si>
  <si>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</si>
  <si>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</si>
  <si>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</si>
  <si>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</si>
  <si>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</si>
  <si>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</si>
  <si>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</si>
  <si>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</si>
  <si>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</si>
  <si>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</si>
  <si>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</si>
  <si>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</si>
  <si>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</si>
  <si>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</si>
  <si>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</si>
  <si>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</si>
  <si>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</si>
  <si>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</si>
  <si>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</si>
  <si>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</si>
  <si>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</si>
  <si>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</si>
  <si>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</si>
  <si>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</si>
  <si>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</si>
  <si>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</si>
  <si>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</si>
  <si>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</si>
  <si>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</si>
  <si>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</si>
  <si>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</si>
  <si>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</si>
  <si>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</si>
  <si>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</si>
  <si>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</si>
  <si>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</si>
  <si>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</si>
  <si>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</si>
  <si>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</si>
  <si>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</si>
  <si>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</si>
  <si>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</si>
  <si>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</si>
  <si>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</si>
  <si>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</si>
  <si>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</si>
  <si>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</si>
  <si>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</si>
  <si>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</si>
  <si>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</si>
  <si>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</si>
  <si>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</si>
  <si>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</si>
  <si>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</si>
  <si>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</si>
  <si>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</si>
  <si>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</si>
  <si>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</si>
  <si>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</si>
  <si>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</si>
  <si>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</si>
  <si>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</si>
  <si>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</si>
  <si>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</si>
  <si>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</si>
  <si>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</si>
  <si>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</si>
  <si>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</si>
  <si>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</si>
  <si>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</si>
  <si>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</si>
  <si>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</si>
  <si>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</si>
  <si>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</si>
  <si>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</si>
  <si>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</si>
  <si>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</si>
  <si>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</si>
  <si>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</si>
  <si>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</si>
  <si>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</si>
  <si>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</si>
  <si>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</si>
  <si>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</si>
  <si>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</si>
  <si>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</si>
  <si>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</si>
  <si>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</si>
  <si>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</si>
  <si>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</si>
  <si>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</si>
  <si>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</si>
  <si>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</si>
  <si>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</si>
  <si>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</si>
  <si>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</si>
  <si>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</si>
  <si>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</si>
  <si>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</si>
  <si>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</si>
  <si>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</si>
  <si>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</si>
  <si>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</si>
  <si>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</si>
  <si>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</si>
  <si>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</si>
  <si>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</si>
  <si>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</si>
  <si>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</si>
  <si>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</si>
  <si>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</si>
  <si>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</si>
  <si>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</si>
  <si>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</si>
  <si>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</si>
  <si>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</si>
  <si>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</si>
  <si>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</si>
  <si>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</si>
  <si>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</si>
  <si>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</si>
  <si>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</si>
  <si>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</si>
  <si>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</si>
  <si>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</si>
  <si>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</si>
  <si>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</si>
  <si>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</si>
  <si>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</si>
  <si>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</si>
  <si>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</si>
  <si>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</si>
  <si>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</si>
  <si>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</si>
  <si>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</si>
  <si>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</si>
  <si>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</si>
  <si>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</si>
  <si>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</si>
  <si>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</si>
  <si>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</si>
  <si>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</si>
  <si>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</si>
  <si>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</si>
  <si>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</si>
  <si>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</si>
  <si>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</si>
  <si>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</si>
  <si>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</si>
  <si>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</si>
  <si>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</si>
  <si>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</si>
  <si>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</si>
  <si>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</si>
  <si>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</si>
  <si>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</si>
  <si>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</si>
  <si>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</si>
  <si>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</si>
  <si>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</si>
  <si>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</si>
  <si>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</si>
  <si>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</si>
  <si>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</si>
  <si>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</si>
  <si>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</si>
  <si>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</si>
  <si>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</si>
  <si>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</si>
  <si>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</si>
  <si>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</si>
  <si>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</si>
  <si>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</si>
  <si>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</si>
  <si>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</si>
  <si>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</si>
  <si>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</si>
  <si>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</si>
  <si>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</si>
  <si>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</si>
  <si>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</si>
  <si>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</si>
  <si>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</si>
  <si>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</si>
  <si>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</si>
  <si>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</si>
  <si>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</si>
  <si>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</si>
  <si>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</si>
  <si>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</si>
  <si>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</si>
  <si>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</si>
  <si>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</si>
  <si>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</si>
  <si>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</si>
  <si>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</si>
  <si>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</si>
  <si>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</si>
  <si>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</si>
  <si>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</si>
  <si>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</si>
  <si>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</si>
  <si>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</si>
  <si>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</si>
  <si>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</si>
  <si>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</si>
  <si>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</si>
  <si>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</si>
  <si>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</si>
  <si>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</si>
  <si>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</si>
  <si>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</si>
  <si>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</si>
  <si>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</si>
  <si>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</si>
  <si>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</si>
  <si>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</si>
  <si>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</si>
  <si>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</si>
  <si>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</si>
  <si>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</si>
  <si>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</si>
  <si>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</si>
  <si>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</si>
  <si>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</si>
  <si>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</si>
  <si>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</si>
  <si>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</si>
  <si>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</si>
  <si>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</si>
  <si>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</si>
  <si>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</si>
  <si>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</si>
  <si>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</si>
  <si>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</si>
  <si>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</si>
  <si>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</si>
  <si>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</si>
  <si>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</si>
  <si>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</si>
  <si>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</si>
  <si>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</si>
  <si>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</si>
  <si>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</si>
  <si>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</si>
  <si>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</si>
  <si>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</si>
  <si>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</si>
  <si>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</si>
  <si>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</si>
  <si>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</si>
  <si>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</si>
  <si>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</si>
  <si>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</si>
  <si>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</si>
  <si>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</si>
  <si>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</si>
  <si>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</si>
  <si>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</si>
  <si>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</si>
  <si>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</si>
  <si>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</si>
  <si>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</si>
  <si>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</si>
  <si>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</si>
  <si>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</si>
  <si>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</si>
  <si>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</si>
  <si>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</si>
  <si>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</si>
  <si>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</si>
  <si>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</si>
  <si>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</si>
  <si>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</si>
  <si>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</si>
  <si>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</si>
  <si>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</si>
  <si>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</si>
  <si>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</si>
  <si>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</si>
  <si>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</si>
  <si>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</si>
  <si>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</si>
  <si>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</si>
  <si>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</si>
  <si>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</si>
  <si>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</si>
  <si>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</si>
  <si>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</si>
  <si>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</si>
  <si>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</si>
  <si>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</si>
  <si>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</si>
  <si>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</si>
  <si>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</si>
  <si>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</si>
  <si>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</si>
  <si>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</si>
  <si>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</si>
  <si>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</si>
  <si>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</si>
  <si>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</si>
  <si>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</si>
  <si>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</si>
  <si>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</si>
  <si>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</si>
  <si>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</si>
  <si>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</si>
  <si>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</si>
  <si>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</si>
  <si>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</si>
  <si>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</si>
  <si>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</si>
  <si>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</si>
  <si>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</si>
  <si>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</si>
  <si>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</si>
  <si>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</si>
  <si>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</si>
  <si>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</si>
  <si>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</si>
  <si>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</si>
  <si>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</si>
  <si>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</si>
  <si>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</si>
  <si>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</si>
  <si>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</si>
  <si>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</si>
  <si>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</si>
  <si>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</si>
  <si>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</si>
  <si>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</si>
  <si>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</si>
  <si>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</si>
  <si>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</si>
  <si>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</si>
  <si>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</si>
  <si>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</si>
  <si>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</si>
  <si>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</si>
  <si>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</si>
  <si>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</si>
  <si>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</si>
  <si>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</si>
  <si>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</si>
  <si>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</si>
  <si>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</si>
  <si>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</si>
  <si>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</si>
  <si>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</si>
  <si>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</si>
  <si>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</si>
  <si>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</si>
  <si>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</si>
  <si>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</si>
  <si>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</si>
  <si>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</si>
  <si>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</si>
  <si>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</si>
  <si>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</si>
  <si>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</si>
  <si>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</si>
  <si>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</si>
  <si>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</si>
  <si>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</si>
  <si>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</si>
  <si>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</si>
  <si>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</si>
  <si>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</si>
  <si>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</si>
  <si>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</si>
  <si>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</si>
  <si>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</si>
  <si>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</si>
  <si>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</si>
  <si>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</si>
  <si>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</si>
  <si>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</si>
  <si>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</si>
  <si>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</si>
  <si>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</si>
  <si>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</si>
  <si>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</si>
  <si>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</si>
  <si>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</si>
  <si>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</si>
  <si>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</si>
  <si>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</si>
  <si>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</si>
  <si>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</si>
  <si>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</si>
  <si>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</si>
  <si>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</si>
  <si>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</si>
  <si>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</si>
  <si>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</si>
  <si>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</si>
  <si>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</si>
  <si>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</si>
  <si>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</si>
  <si>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</si>
  <si>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</si>
  <si>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</si>
  <si>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</si>
  <si>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</si>
  <si>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</si>
  <si>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</si>
  <si>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</si>
  <si>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</si>
  <si>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</si>
  <si>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</si>
  <si>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</si>
  <si>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</si>
  <si>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</si>
  <si>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</si>
  <si>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</si>
  <si>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</si>
  <si>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</si>
  <si>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</si>
  <si>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</si>
  <si>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</si>
  <si>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</si>
  <si>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</si>
  <si>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</si>
  <si>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</si>
  <si>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</si>
  <si>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</si>
  <si>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</si>
  <si>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</si>
  <si>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</si>
  <si>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</si>
  <si>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</si>
  <si>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</si>
  <si>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</si>
  <si>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</si>
  <si>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</si>
  <si>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</si>
  <si>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</si>
  <si>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</si>
  <si>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</si>
  <si>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</si>
  <si>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</si>
  <si>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</si>
  <si>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</si>
  <si>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</si>
  <si>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</si>
  <si>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</si>
  <si>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</si>
  <si>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</si>
  <si>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</si>
  <si>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</si>
  <si>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</si>
  <si>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</si>
  <si>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</si>
  <si>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</si>
  <si>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</si>
  <si>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</si>
  <si>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</si>
  <si>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</si>
  <si>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</si>
  <si>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</si>
  <si>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</si>
  <si>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</si>
  <si>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</si>
  <si>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</si>
  <si>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</si>
  <si>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</si>
  <si>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</si>
  <si>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</si>
  <si>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</si>
  <si>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</si>
  <si>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</si>
  <si>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</si>
  <si>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</si>
  <si>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</si>
  <si>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</si>
  <si>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</si>
  <si>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</si>
  <si>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</si>
  <si>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</si>
  <si>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</si>
  <si>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</si>
  <si>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</si>
  <si>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</si>
  <si>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</si>
  <si>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</si>
  <si>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</si>
  <si>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</si>
  <si>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</si>
  <si>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</si>
  <si>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</si>
  <si>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</si>
  <si>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</si>
  <si>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</si>
  <si>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</si>
  <si>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</si>
  <si>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</si>
  <si>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</si>
  <si>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</si>
  <si>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</si>
  <si>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</si>
  <si>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</si>
  <si>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</si>
  <si>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</si>
  <si>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</si>
  <si>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</si>
  <si>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</si>
  <si>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</si>
  <si>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</si>
  <si>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</si>
  <si>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</si>
  <si>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</si>
  <si>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</si>
  <si>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</si>
  <si>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</si>
  <si>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</si>
  <si>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</si>
  <si>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</si>
  <si>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</si>
  <si>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</si>
  <si>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</si>
  <si>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</si>
  <si>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</si>
  <si>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</si>
  <si>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</si>
  <si>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</si>
  <si>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</si>
  <si>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</si>
  <si>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</si>
  <si>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</si>
  <si>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</si>
  <si>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</si>
  <si>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</si>
  <si>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</si>
  <si>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</si>
  <si>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</si>
  <si>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</si>
  <si>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</si>
  <si>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</si>
  <si>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</si>
  <si>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</si>
  <si>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</si>
  <si>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</si>
  <si>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</si>
  <si>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</si>
  <si>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</si>
  <si>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</si>
  <si>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</si>
  <si>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</si>
  <si>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</si>
  <si>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</si>
  <si>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</si>
  <si>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</si>
  <si>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</si>
  <si>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</si>
  <si>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</si>
  <si>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</si>
  <si>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</si>
  <si>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</si>
  <si>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</si>
  <si>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</si>
  <si>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</si>
  <si>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</si>
  <si>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</si>
  <si>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</si>
  <si>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</si>
  <si>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</si>
  <si>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</si>
  <si>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</si>
  <si>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</si>
  <si>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</si>
  <si>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</si>
  <si>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</si>
  <si>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</si>
  <si>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</si>
  <si>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</si>
  <si>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</si>
  <si>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</si>
  <si>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</si>
  <si>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</si>
  <si>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</si>
  <si>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</si>
  <si>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</si>
  <si>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</si>
  <si>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</si>
  <si>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</si>
  <si>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</si>
  <si>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</si>
  <si>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</si>
  <si>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</si>
  <si>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</si>
  <si>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</si>
  <si>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</si>
  <si>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</si>
  <si>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</si>
  <si>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</si>
  <si>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</si>
  <si>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</si>
  <si>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</si>
  <si>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</si>
  <si>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</si>
  <si>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</si>
  <si>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</si>
  <si>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</si>
  <si>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</si>
  <si>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</si>
  <si>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</si>
  <si>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</si>
  <si>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</si>
  <si>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</si>
  <si>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</si>
  <si>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</si>
  <si>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</si>
  <si>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</si>
  <si>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</si>
  <si>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</si>
  <si>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</si>
  <si>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</si>
  <si>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</si>
  <si>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</si>
  <si>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</si>
  <si>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</si>
  <si>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</si>
  <si>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</si>
  <si>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</si>
  <si>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</si>
  <si>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</si>
  <si>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</si>
  <si>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</si>
  <si>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</si>
  <si>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</si>
  <si>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</si>
  <si>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</si>
  <si>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</si>
  <si>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</si>
  <si>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</si>
  <si>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</si>
  <si>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</si>
  <si>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</si>
  <si>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</si>
  <si>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</si>
  <si>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</si>
  <si>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</si>
  <si>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</si>
  <si>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</si>
  <si>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</si>
  <si>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</si>
  <si>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</si>
  <si>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</si>
  <si>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</si>
  <si>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</si>
  <si>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</si>
  <si>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</si>
  <si>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</si>
  <si>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</si>
  <si>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</si>
  <si>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</si>
  <si>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</si>
  <si>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</si>
  <si>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</si>
  <si>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</si>
  <si>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</si>
  <si>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</si>
  <si>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</si>
  <si>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</si>
  <si>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</si>
  <si>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</si>
  <si>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</si>
  <si>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</si>
  <si>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</si>
  <si>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</si>
  <si>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</si>
  <si>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</si>
  <si>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</si>
  <si>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</si>
  <si>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</si>
  <si>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</si>
  <si>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</si>
  <si>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</si>
  <si>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</si>
  <si>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</si>
  <si>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</si>
  <si>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</si>
  <si>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</si>
  <si>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</si>
  <si>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</si>
  <si>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</si>
  <si>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</si>
  <si>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</si>
  <si>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</si>
  <si>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</si>
  <si>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</si>
  <si>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</si>
  <si>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</si>
  <si>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</si>
  <si>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</si>
  <si>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</si>
  <si>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</si>
  <si>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</si>
  <si>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</si>
  <si>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</si>
  <si>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</si>
  <si>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</si>
  <si>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</si>
  <si>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</si>
  <si>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</si>
  <si>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</si>
  <si>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</si>
  <si>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</si>
  <si>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</si>
  <si>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</si>
  <si>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</si>
  <si>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</si>
  <si>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</si>
  <si>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</si>
  <si>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</si>
  <si>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</si>
  <si>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</si>
  <si>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</si>
  <si>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</si>
  <si>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</si>
  <si>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</si>
  <si>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</si>
  <si>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</si>
  <si>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</si>
  <si>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</si>
  <si>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</si>
  <si>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</si>
  <si>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</si>
  <si>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</si>
  <si>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</si>
  <si>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</si>
  <si>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</si>
  <si>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</si>
  <si>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</si>
  <si>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</si>
  <si>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</si>
  <si>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</si>
  <si>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</si>
  <si>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</si>
  <si>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</si>
  <si>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</si>
  <si>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</si>
  <si>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</si>
  <si>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</si>
  <si>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</si>
  <si>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</si>
  <si>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</si>
  <si>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</si>
  <si>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</si>
  <si>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</si>
  <si>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</si>
  <si>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</si>
  <si>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</si>
  <si>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</si>
  <si>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</si>
  <si>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</si>
  <si>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</si>
  <si>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</si>
  <si>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</si>
  <si>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</si>
  <si>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</si>
  <si>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</si>
  <si>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</si>
  <si>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</si>
  <si>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</si>
  <si>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</si>
  <si>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</si>
  <si>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</si>
  <si>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</si>
  <si>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</si>
  <si>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</si>
  <si>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</si>
  <si>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</si>
  <si>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</si>
  <si>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</si>
  <si>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</si>
  <si>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</si>
  <si>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</si>
  <si>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</si>
  <si>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</si>
  <si>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</si>
  <si>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</si>
  <si>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</si>
  <si>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</si>
  <si>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</si>
  <si>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</si>
  <si>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</si>
  <si>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</si>
  <si>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</si>
  <si>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</si>
  <si>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</si>
  <si>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</si>
  <si>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</si>
  <si>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</si>
  <si>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</si>
  <si>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</si>
  <si>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</si>
  <si>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</si>
  <si>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</si>
  <si>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</si>
  <si>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</si>
  <si>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</si>
  <si>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</si>
  <si>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</si>
  <si>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</si>
  <si>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</si>
  <si>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</si>
  <si>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</si>
  <si>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</si>
  <si>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</si>
  <si>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</si>
  <si>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</si>
  <si>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</si>
  <si>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</si>
  <si>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</si>
  <si>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</si>
  <si>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</si>
  <si>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</si>
  <si>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</si>
  <si>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</si>
  <si>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</si>
  <si>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</si>
  <si>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</si>
  <si>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</si>
  <si>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</si>
  <si>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</si>
  <si>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</si>
  <si>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</si>
  <si>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</si>
  <si>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</si>
  <si>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</si>
  <si>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</si>
  <si>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</si>
  <si>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</si>
  <si>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</si>
  <si>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</si>
  <si>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</si>
  <si>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</si>
  <si>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</si>
  <si>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</si>
  <si>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</si>
  <si>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</si>
  <si>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</si>
  <si>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</si>
  <si>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</si>
  <si>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</si>
  <si>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</si>
  <si>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</si>
  <si>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</si>
  <si>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</si>
  <si>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</si>
  <si>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</si>
  <si>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</si>
  <si>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</si>
  <si>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</si>
  <si>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</si>
  <si>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</si>
  <si>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</si>
  <si>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</si>
  <si>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</si>
  <si>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</si>
  <si>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</si>
  <si>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</si>
  <si>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</si>
  <si>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</si>
  <si>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</si>
  <si>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</si>
  <si>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</si>
  <si>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</si>
  <si>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</si>
  <si>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</si>
  <si>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</si>
  <si>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</si>
  <si>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</si>
  <si>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</si>
  <si>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</si>
  <si>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</si>
  <si>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</si>
  <si>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</si>
  <si>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</si>
  <si>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</si>
  <si>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</si>
  <si>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</si>
  <si>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</si>
  <si>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</si>
  <si>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</si>
  <si>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</si>
  <si>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</si>
  <si>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</si>
  <si>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</si>
  <si>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</si>
  <si>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</si>
  <si>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</si>
  <si>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</si>
  <si>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</si>
  <si>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</si>
  <si>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</si>
  <si>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</si>
  <si>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</si>
  <si>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</si>
  <si>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</si>
  <si>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</si>
  <si>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</si>
  <si>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</si>
  <si>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</si>
  <si>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</si>
  <si>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</si>
  <si>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</si>
  <si>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</si>
  <si>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</si>
  <si>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</si>
  <si>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</si>
  <si>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</si>
  <si>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</si>
  <si>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</si>
  <si>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</si>
  <si>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</si>
  <si>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</si>
  <si>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</si>
  <si>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</si>
  <si>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</si>
  <si>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</si>
  <si>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</si>
  <si>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</si>
  <si>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</si>
  <si>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</si>
  <si>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</si>
  <si>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</si>
  <si>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</si>
  <si>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</si>
  <si>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</si>
  <si>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</si>
  <si>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</si>
  <si>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</si>
  <si>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</si>
  <si>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</si>
  <si>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</si>
  <si>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</si>
  <si>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</si>
  <si>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</si>
  <si>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</si>
  <si>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</si>
  <si>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</si>
  <si>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</si>
  <si>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</si>
  <si>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</si>
  <si>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</si>
  <si>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</si>
  <si>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</si>
  <si>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</si>
  <si>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</si>
  <si>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</si>
  <si>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</si>
  <si>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</si>
  <si>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</si>
  <si>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</si>
  <si>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</si>
  <si>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</si>
  <si>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</si>
  <si>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</si>
  <si>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</si>
  <si>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</si>
  <si>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</si>
  <si>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</si>
  <si>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</si>
  <si>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</si>
  <si>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</si>
  <si>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</si>
  <si>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</si>
  <si>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</si>
  <si>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</si>
  <si>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</si>
  <si>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</si>
  <si>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</si>
  <si>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</si>
  <si>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</si>
  <si>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</si>
  <si>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</si>
  <si>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</si>
  <si>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</si>
  <si>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</si>
  <si>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</si>
  <si>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</si>
  <si>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</si>
  <si>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</si>
  <si>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</si>
  <si>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</si>
  <si>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</si>
  <si>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</si>
  <si>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</si>
  <si>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</si>
  <si>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</si>
  <si>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</si>
  <si>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</si>
  <si>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</si>
  <si>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</si>
  <si>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</si>
  <si>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</si>
  <si>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</si>
  <si>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</si>
  <si>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</si>
  <si>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</si>
  <si>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</si>
  <si>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</si>
  <si>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</si>
  <si>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</si>
  <si>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</si>
  <si>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</si>
  <si>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</si>
  <si>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</si>
  <si>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</si>
  <si>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</si>
  <si>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</si>
  <si>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</si>
  <si>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</si>
  <si>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</si>
  <si>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</si>
  <si>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</si>
  <si>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</si>
  <si>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</si>
  <si>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</si>
  <si>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</si>
  <si>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</si>
  <si>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</si>
  <si>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</si>
  <si>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</si>
  <si>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</si>
  <si>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</si>
  <si>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</si>
  <si>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</si>
  <si>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</si>
  <si>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</si>
  <si>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</si>
  <si>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</si>
  <si>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</si>
  <si>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</si>
  <si>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</si>
  <si>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</si>
  <si>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</si>
  <si>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</si>
  <si>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</si>
  <si>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</si>
  <si>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</si>
  <si>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</si>
  <si>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</si>
  <si>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</si>
  <si>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</si>
  <si>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</si>
  <si>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</si>
  <si>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</si>
  <si>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</si>
  <si>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</si>
  <si>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</si>
  <si>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</si>
  <si>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</si>
  <si>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</si>
  <si>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</si>
  <si>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</si>
  <si>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</si>
  <si>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</si>
  <si>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</si>
  <si>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</si>
  <si>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</si>
  <si>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</si>
  <si>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</si>
  <si>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</si>
  <si>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</si>
  <si>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</si>
  <si>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</si>
  <si>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</si>
  <si>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</si>
  <si>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</si>
  <si>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</si>
  <si>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</si>
  <si>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</si>
  <si>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</si>
  <si>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</si>
  <si>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</si>
  <si>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</si>
  <si>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</si>
  <si>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</si>
  <si>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</si>
  <si>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</si>
  <si>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</si>
  <si>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</si>
  <si>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</si>
  <si>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</si>
  <si>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</si>
  <si>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</si>
  <si>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</si>
  <si>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</si>
  <si>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</si>
  <si>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</si>
  <si>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</si>
  <si>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</si>
  <si>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</si>
  <si>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</si>
  <si>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</si>
  <si>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</si>
  <si>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</si>
  <si>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</si>
  <si>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</si>
  <si>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</si>
  <si>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</si>
  <si>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</si>
  <si>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</si>
  <si>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</si>
  <si>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</si>
  <si>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</si>
  <si>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</si>
  <si>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</si>
  <si>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</si>
  <si>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</si>
  <si>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</si>
  <si>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</si>
  <si>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</si>
  <si>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</si>
  <si>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</si>
  <si>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</si>
  <si>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</si>
  <si>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</si>
  <si>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</si>
  <si>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</si>
  <si>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</si>
  <si>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</si>
  <si>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</si>
  <si>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</si>
  <si>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</si>
  <si>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</si>
  <si>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</si>
  <si>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</si>
  <si>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</si>
  <si>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</si>
  <si>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</si>
  <si>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</si>
  <si>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</si>
  <si>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</si>
  <si>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</si>
  <si>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</si>
  <si>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</si>
  <si>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</si>
  <si>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</si>
  <si>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</si>
  <si>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</si>
  <si>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</si>
  <si>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</si>
  <si>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</si>
  <si>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</si>
  <si>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</si>
  <si>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</si>
  <si>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</si>
  <si>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</si>
  <si>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</si>
  <si>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</si>
  <si>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</si>
  <si>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</si>
  <si>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</si>
  <si>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</si>
  <si>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</si>
  <si>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</si>
  <si>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</si>
  <si>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</si>
  <si>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</si>
  <si>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</si>
  <si>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</si>
  <si>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</si>
  <si>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</si>
  <si>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</si>
  <si>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</si>
  <si>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</si>
  <si>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</si>
  <si>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</si>
  <si>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</si>
  <si>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</si>
  <si>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</si>
  <si>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</si>
  <si>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</si>
  <si>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</si>
  <si>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</si>
  <si>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</si>
  <si>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</si>
  <si>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</si>
  <si>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</si>
  <si>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</si>
  <si>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</si>
  <si>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</si>
  <si>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</si>
  <si>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</si>
  <si>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</si>
  <si>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</si>
  <si>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</si>
  <si>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</si>
  <si>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</si>
  <si>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</si>
  <si>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</si>
  <si>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</si>
  <si>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</si>
  <si>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</si>
  <si>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</si>
  <si>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</si>
  <si>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</si>
  <si>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</si>
  <si>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</si>
  <si>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</si>
  <si>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</si>
  <si>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</si>
  <si>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</si>
  <si>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</si>
  <si>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</si>
  <si>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</si>
  <si>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</si>
  <si>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</si>
  <si>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</si>
  <si>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</si>
  <si>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</si>
  <si>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</si>
  <si>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</si>
  <si>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</si>
  <si>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</si>
  <si>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</si>
  <si>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</si>
  <si>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</si>
  <si>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</si>
  <si>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</si>
  <si>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</si>
  <si>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</si>
  <si>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</si>
  <si>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</si>
  <si>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</si>
  <si>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</si>
  <si>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</si>
  <si>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</si>
  <si>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</si>
  <si>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</si>
  <si>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</si>
  <si>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</si>
  <si>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</si>
  <si>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</si>
  <si>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</si>
  <si>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</si>
  <si>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</si>
  <si>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</si>
  <si>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</si>
  <si>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</si>
  <si>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</si>
  <si>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</si>
  <si>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</si>
  <si>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</si>
  <si>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</si>
  <si>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</si>
  <si>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</si>
  <si>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</si>
  <si>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</si>
  <si>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</si>
  <si>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</si>
  <si>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</si>
  <si>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</si>
  <si>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</si>
  <si>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</si>
  <si>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</si>
  <si>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</si>
  <si>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</si>
  <si>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</si>
  <si>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</si>
  <si>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</si>
  <si>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</si>
  <si>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</si>
  <si>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</si>
  <si>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</si>
  <si>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</si>
  <si>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</si>
  <si>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</si>
  <si>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</si>
  <si>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</si>
  <si>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</si>
  <si>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</si>
  <si>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</si>
  <si>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</si>
  <si>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</si>
  <si>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</si>
  <si>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</si>
  <si>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</si>
  <si>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</si>
  <si>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</si>
  <si>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</si>
  <si>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</si>
  <si>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</si>
  <si>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</si>
  <si>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</si>
  <si>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</si>
  <si>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</si>
  <si>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</si>
  <si>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</si>
  <si>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</si>
  <si>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</si>
  <si>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</si>
  <si>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</si>
  <si>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</si>
  <si>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</si>
  <si>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</si>
  <si>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</si>
  <si>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</si>
  <si>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</si>
  <si>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</si>
  <si>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</si>
  <si>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</si>
  <si>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</si>
  <si>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</si>
  <si>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</si>
  <si>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</si>
  <si>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</si>
  <si>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</si>
  <si>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</si>
  <si>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</si>
  <si>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</si>
  <si>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</si>
  <si>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</si>
  <si>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</si>
  <si>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</si>
  <si>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</si>
  <si>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</si>
  <si>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</si>
  <si>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</si>
  <si>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</si>
  <si>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</si>
  <si>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</si>
  <si>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</si>
  <si>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</si>
  <si>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</si>
  <si>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</si>
  <si>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</si>
  <si>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</si>
  <si>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</si>
  <si>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</si>
  <si>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</si>
  <si>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</si>
  <si>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</si>
  <si>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</si>
  <si>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</si>
  <si>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</si>
  <si>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</si>
  <si>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</si>
  <si>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</si>
  <si>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</si>
  <si>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</si>
  <si>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</si>
  <si>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</si>
  <si>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</si>
  <si>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</si>
  <si>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</si>
  <si>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</si>
  <si>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</si>
  <si>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</si>
  <si>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</si>
  <si>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</si>
  <si>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</si>
  <si>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</si>
  <si>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</si>
  <si>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</si>
  <si>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</si>
  <si>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</si>
  <si>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</si>
  <si>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</si>
  <si>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</si>
  <si>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</si>
  <si>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</si>
  <si>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</si>
  <si>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</si>
  <si>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</si>
  <si>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</si>
  <si>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</si>
  <si>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</si>
  <si>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</si>
  <si>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</si>
  <si>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</si>
  <si>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</si>
  <si>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</si>
  <si>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</si>
  <si>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</si>
  <si>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</si>
  <si>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</si>
  <si>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</si>
  <si>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</si>
  <si>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</si>
  <si>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</si>
  <si>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</si>
  <si>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</si>
  <si>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</si>
  <si>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</si>
  <si>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</si>
  <si>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</si>
  <si>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</si>
  <si>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</si>
  <si>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</si>
  <si>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</si>
  <si>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</si>
  <si>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</si>
  <si>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</si>
  <si>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</si>
  <si>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</si>
  <si>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</si>
  <si>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</si>
  <si>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</si>
  <si>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</si>
  <si>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</si>
  <si>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</si>
  <si>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</si>
  <si>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</si>
  <si>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</si>
  <si>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</si>
  <si>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</si>
  <si>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</si>
  <si>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</si>
  <si>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</si>
  <si>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</si>
  <si>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</si>
  <si>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</si>
  <si>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</si>
  <si>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</si>
  <si>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</si>
  <si>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</si>
  <si>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</si>
  <si>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</si>
  <si>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</si>
  <si>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</si>
  <si>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</si>
  <si>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</si>
  <si>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</si>
  <si>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</si>
  <si>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</si>
  <si>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</si>
  <si>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</si>
  <si>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</si>
  <si>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</si>
  <si>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</si>
  <si>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</si>
  <si>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</si>
  <si>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</si>
  <si>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</si>
  <si>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</si>
  <si>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</si>
  <si>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</si>
  <si>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</si>
  <si>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</si>
  <si>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</si>
  <si>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</si>
  <si>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</si>
  <si>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</si>
  <si>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</si>
  <si>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</si>
  <si>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</si>
  <si>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</si>
  <si>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</si>
  <si>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</si>
  <si>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</si>
  <si>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</si>
  <si>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</si>
  <si>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</si>
  <si>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</si>
  <si>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</si>
  <si>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</si>
  <si>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</si>
  <si>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</si>
  <si>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</si>
  <si>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</si>
  <si>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</si>
  <si>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</si>
  <si>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</si>
  <si>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</si>
  <si>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</si>
  <si>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</si>
  <si>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</si>
  <si>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</si>
  <si>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</si>
  <si>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</si>
  <si>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</si>
  <si>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</si>
  <si>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</si>
  <si>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</si>
  <si>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</si>
  <si>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</si>
  <si>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</si>
  <si>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</si>
  <si>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</si>
  <si>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</si>
  <si>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</si>
  <si>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</si>
  <si>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</si>
  <si>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</si>
  <si>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</si>
  <si>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</si>
  <si>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</si>
  <si>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</si>
  <si>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</si>
  <si>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</si>
  <si>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</si>
  <si>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</si>
  <si>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</si>
  <si>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</si>
  <si>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</si>
  <si>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</si>
  <si>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</si>
  <si>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</si>
  <si>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</si>
  <si>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</si>
  <si>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</si>
  <si>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</si>
  <si>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</si>
  <si>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</si>
  <si>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</si>
  <si>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</si>
  <si>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</si>
  <si>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</si>
  <si>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</si>
  <si>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</si>
  <si>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</si>
  <si>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</si>
  <si>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</si>
  <si>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</si>
  <si>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</si>
  <si>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</si>
  <si>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</si>
  <si>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</si>
  <si>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</si>
  <si>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</si>
  <si>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</si>
  <si>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</si>
  <si>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</si>
  <si>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</si>
  <si>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</si>
  <si>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</si>
  <si>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</si>
  <si>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</si>
  <si>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</si>
  <si>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</si>
  <si>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</si>
  <si>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</si>
  <si>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</si>
  <si>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</si>
  <si>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</si>
  <si>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</si>
  <si>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</si>
  <si>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</si>
  <si>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</si>
  <si>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</si>
  <si>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</si>
  <si>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</si>
  <si>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</si>
  <si>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</si>
  <si>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</si>
  <si>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</si>
  <si>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</si>
  <si>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</si>
  <si>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</si>
  <si>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</si>
  <si>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</si>
  <si>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</si>
  <si>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</si>
  <si>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</si>
  <si>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</si>
  <si>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</si>
  <si>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</si>
  <si>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</si>
  <si>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</si>
  <si>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</si>
  <si>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</si>
  <si>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</si>
  <si>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</si>
  <si>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</si>
  <si>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</si>
  <si>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</si>
  <si>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</si>
  <si>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</si>
  <si>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</si>
  <si>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</si>
  <si>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</si>
  <si>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</si>
  <si>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</si>
  <si>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</si>
  <si>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</si>
  <si>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</si>
  <si>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</si>
  <si>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</si>
  <si>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</si>
  <si>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</si>
  <si>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</si>
  <si>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</si>
  <si>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</si>
  <si>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</si>
  <si>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</si>
  <si>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</si>
  <si>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</si>
  <si>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</si>
  <si>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</si>
  <si>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</si>
  <si>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</si>
  <si>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</si>
  <si>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</si>
  <si>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</si>
  <si>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</si>
  <si>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</si>
  <si>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</si>
  <si>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</si>
  <si>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</si>
  <si>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</si>
  <si>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</si>
  <si>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</si>
  <si>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</si>
  <si>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</si>
  <si>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</si>
  <si>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</si>
  <si>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</si>
  <si>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</si>
  <si>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</si>
  <si>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</si>
  <si>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</si>
  <si>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</si>
  <si>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</si>
  <si>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</si>
  <si>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</si>
  <si>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</si>
  <si>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</si>
  <si>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</si>
  <si>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</si>
  <si>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</si>
  <si>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</si>
  <si>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</si>
  <si>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</si>
  <si>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</si>
  <si>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</si>
  <si>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</si>
  <si>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</si>
  <si>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</si>
  <si>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</si>
  <si>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</si>
  <si>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</si>
  <si>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</si>
  <si>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</si>
  <si>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</si>
  <si>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</si>
  <si>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</si>
  <si>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</si>
  <si>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</si>
  <si>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</si>
  <si>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</si>
  <si>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</si>
  <si>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</si>
  <si>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</si>
  <si>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</si>
  <si>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</si>
  <si>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</si>
  <si>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</si>
  <si>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</si>
  <si>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</si>
  <si>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</si>
  <si>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</si>
  <si>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</si>
  <si>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</si>
  <si>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</si>
  <si>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</si>
  <si>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</si>
  <si>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</si>
  <si>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</si>
  <si>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</si>
  <si>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</si>
  <si>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</si>
  <si>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</si>
  <si>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</si>
  <si>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</si>
  <si>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</si>
  <si>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</si>
  <si>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</si>
  <si>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</si>
  <si>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</si>
  <si>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</si>
  <si>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</si>
  <si>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</si>
  <si>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</si>
  <si>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</si>
  <si>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</si>
  <si>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</si>
  <si>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</si>
  <si>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</si>
  <si>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</si>
  <si>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</si>
  <si>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</si>
  <si>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</si>
  <si>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</si>
  <si>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</si>
  <si>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</si>
  <si>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</si>
  <si>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</si>
  <si>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</si>
  <si>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</si>
  <si>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</si>
  <si>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</si>
  <si>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</si>
  <si>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</si>
  <si>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</si>
  <si>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</si>
  <si>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</si>
  <si>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</si>
  <si>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</si>
  <si>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</si>
  <si>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</si>
  <si>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</si>
  <si>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</si>
  <si>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</si>
  <si>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</si>
  <si>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</si>
  <si>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</si>
  <si>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</si>
  <si>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</si>
  <si>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</si>
  <si>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fix</t>
  </si>
  <si>
    <t>DPF</t>
  </si>
  <si>
    <t>nevyplňuje se</t>
  </si>
  <si>
    <t>?</t>
  </si>
  <si>
    <t>Nevím kde</t>
  </si>
  <si>
    <t>kopie</t>
  </si>
  <si>
    <t>není</t>
  </si>
  <si>
    <t>nevyplňovat</t>
  </si>
  <si>
    <t>Nevíme</t>
  </si>
  <si>
    <t>neřešit</t>
  </si>
  <si>
    <t>O</t>
  </si>
  <si>
    <t>daňový poradce, auditor Aspekt HM s.r.o.</t>
  </si>
  <si>
    <t>autor šablony</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</si>
  <si>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</si>
  <si>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</si>
  <si>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</si>
  <si>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DIČ:</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</si>
  <si>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</si>
  <si>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</si>
  <si>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</si>
  <si>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</si>
  <si>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</si>
  <si>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</si>
  <si>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</si>
  <si>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</si>
  <si>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</si>
  <si>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</si>
  <si>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</si>
  <si>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</si>
  <si>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</si>
  <si>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</si>
  <si>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Variabilní symbol důchodového pojištění (DP)</t>
  </si>
  <si>
    <t>Poučení:</t>
  </si>
  <si>
    <t>Hlavní činnost</t>
  </si>
  <si>
    <t>Vedlejší činnost</t>
  </si>
  <si>
    <t>Za OSSZ zpracoval/a</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</si>
  <si>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</si>
  <si>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</si>
  <si>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</si>
  <si>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</si>
  <si>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</si>
  <si>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</si>
  <si>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</si>
  <si>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</si>
  <si>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</si>
  <si>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</si>
  <si>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</si>
  <si>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</si>
  <si>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</si>
  <si>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</si>
  <si>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</si>
  <si>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</si>
  <si>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</si>
  <si>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</si>
  <si>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</si>
  <si>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</si>
  <si>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</si>
  <si>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Kontaktní údaje:</t>
  </si>
  <si>
    <t>Fax:</t>
  </si>
  <si>
    <t>Identifikátor datové schránky:</t>
  </si>
  <si>
    <t>Předmět podnikání:</t>
  </si>
  <si>
    <t>Číslo účtu:</t>
  </si>
  <si>
    <t>Kod banky:</t>
  </si>
  <si>
    <t>Název banky (zkráceně):</t>
  </si>
  <si>
    <t>Mgr. Martin Štěpán</t>
  </si>
  <si>
    <t>kc_sleva_eet</t>
  </si>
  <si>
    <t>uv</t>
  </si>
  <si>
    <t>nevyplnuje se</t>
  </si>
  <si>
    <t>P</t>
  </si>
  <si>
    <t>Z</t>
  </si>
  <si>
    <t>M</t>
  </si>
  <si>
    <t>OK, 0 u neúčetních ('DAP4'!K7)</t>
  </si>
  <si>
    <t>OK, není u neucetnich ('1Př1'!A28)</t>
  </si>
  <si>
    <t>sniz_lim7</t>
  </si>
  <si>
    <t>sniz_lim9</t>
  </si>
  <si>
    <t>ZAČÍNÁME :</t>
  </si>
  <si>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</si>
  <si>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</si>
  <si>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6. Ulice</t>
  </si>
  <si>
    <t>7. Číslo domu</t>
  </si>
  <si>
    <t>8. Obec</t>
  </si>
  <si>
    <t>9. PSČ</t>
  </si>
  <si>
    <t>10. Stát</t>
  </si>
  <si>
    <t>G. Způsob použití přeplatku</t>
  </si>
  <si>
    <t>IBAN (číslo účtu použijte při platbě do ciziny)</t>
  </si>
  <si>
    <t>Přeplatek (zbývající část přeplatku) ve vyšší výši než 99 Kč</t>
  </si>
  <si>
    <t>4. Rodné číslo</t>
  </si>
  <si>
    <t>5. Datum narození</t>
  </si>
  <si>
    <t>12. Telefon</t>
  </si>
  <si>
    <t>11. ID Datové schránky/E-mail</t>
  </si>
  <si>
    <t xml:space="preserve">SPOLEČNÉ ÚDAJE </t>
  </si>
  <si>
    <t>B. Údaje o výkonu samostatné výdělečné činnosti (SVČ)</t>
  </si>
  <si>
    <t>Měsíce, v nichž po celý měsíc trval nárok na výplatu nemocenského/PPM nebo dlouh. ošetřovného</t>
  </si>
  <si>
    <t>14. Zaměstnání</t>
  </si>
  <si>
    <t>18. Osobní péče o osobu závislou na pomoci jiné osoby</t>
  </si>
  <si>
    <t>17. Nárok na PPM nebo nemocenské z důvodu těhotenství a porodu z NP zaměstnanců</t>
  </si>
  <si>
    <t>20. Daňový základ</t>
  </si>
  <si>
    <t xml:space="preserve">21. Počet měsíců, v nichž je SVČ považována za </t>
  </si>
  <si>
    <t xml:space="preserve">22. Počet měsíců, v nichž jsem vykonával/a SVČ alespoň po část měsíce </t>
  </si>
  <si>
    <t>I. Údaje o opravném přehledu</t>
  </si>
  <si>
    <t>J. Základní identifikace OSVČ, se kterou je vykonávána spolupráce</t>
  </si>
  <si>
    <t>K. Prohlášení</t>
  </si>
  <si>
    <t>Údaje OSSZ / PSSZ / MSSZ Brno</t>
  </si>
  <si>
    <t>23. Průměrný měsíční daňový základ</t>
  </si>
  <si>
    <t>24. Rozdělení daňového základu</t>
  </si>
  <si>
    <t xml:space="preserve">25. Vypočtený vyměřovací základ </t>
  </si>
  <si>
    <t xml:space="preserve">26. Dílčí vyměřovací základ </t>
  </si>
  <si>
    <t xml:space="preserve">27. Minimální vyměřovací základ </t>
  </si>
  <si>
    <t xml:space="preserve">28. Určený vyměřovací základ </t>
  </si>
  <si>
    <t xml:space="preserve">29. Vyměřovací základ ze zaměstnání </t>
  </si>
  <si>
    <t>30. Součet řádků 28 a 29</t>
  </si>
  <si>
    <t>31. Vyměřovací základ ze SVČ</t>
  </si>
  <si>
    <t>33. Úhrn zaplacených záloh na DP</t>
  </si>
  <si>
    <t>34. Výsledný Doplatek / Přeplatek (rozdíl mezi řádky 32 a 33)</t>
  </si>
  <si>
    <t>Plná moc přílohou             ano</t>
  </si>
  <si>
    <t>Jiné přílohy</t>
  </si>
  <si>
    <t>15. Nárok na výplatu invalidního nebo přiznání starobního důchodu</t>
  </si>
  <si>
    <t>da_samzakl</t>
  </si>
  <si>
    <t>kc_dan_celk</t>
  </si>
  <si>
    <t>kc_dan_po_db</t>
  </si>
  <si>
    <t>kc_db_po_odpd</t>
  </si>
  <si>
    <t>pril_loto</t>
  </si>
  <si>
    <t>priloha4</t>
  </si>
  <si>
    <t>roz_od10</t>
  </si>
  <si>
    <t>kc_zakztr</t>
  </si>
  <si>
    <t>proc_od10</t>
  </si>
  <si>
    <t>da_vzahod9</t>
  </si>
  <si>
    <t>35. Měsíční vyměřovací základ</t>
  </si>
  <si>
    <t>37. Měsíční pojistné na NP</t>
  </si>
  <si>
    <t xml:space="preserve">36. Měsíční záloha na DP </t>
  </si>
  <si>
    <t>19. Nezaopatřenost dítěte (studium)</t>
  </si>
  <si>
    <t>Hlavní</t>
  </si>
  <si>
    <t>Vedlejší</t>
  </si>
  <si>
    <t>H. Údaje o daňovém přiznání a paušálním režimu</t>
  </si>
  <si>
    <t>39. Povinnost podávat daňové přiznání</t>
  </si>
  <si>
    <t>g)</t>
  </si>
  <si>
    <t>h)</t>
  </si>
  <si>
    <t>Vraťte na účet:</t>
  </si>
  <si>
    <t>Pošlete poštovní poukázkou (zpoplatněno) na adresu trvalého pobytu nebo na uvedenou adresu:</t>
  </si>
  <si>
    <t>42. Lhůta pro předložení daňového přiznání byla rozhodnutím FÚ prodloužena do dne</t>
  </si>
  <si>
    <t>L. Podpisy a přílohy</t>
  </si>
  <si>
    <t>16. Osobní péče o dítě do 4 let věku</t>
  </si>
  <si>
    <t xml:space="preserve">C. Důvod výkonu vedlejší SVČ podle ustanovení § 9 odst. 6 písm. a) - f)  zák. č. 155/1995 Sb. </t>
  </si>
  <si>
    <t>Poznámka: Řádky 24. a 26. se vyplňují pouze v případě, byla-li vykonávána hlavní i vedlejší činnost (čtěte pokyny)</t>
  </si>
  <si>
    <t>V roce 2025 splňuji podmínku pro měsíční VZ ve výši 25 % průměrné mzdy (viz pokyny)</t>
  </si>
  <si>
    <t>Sdělení:</t>
  </si>
  <si>
    <t>DP7</t>
  </si>
  <si>
    <t>kc_10dan</t>
  </si>
  <si>
    <t>kc_sleva_exe</t>
  </si>
  <si>
    <t>kc_op15_inpr</t>
  </si>
  <si>
    <t>kc_op15_pece</t>
  </si>
  <si>
    <t>usn_exe</t>
  </si>
  <si>
    <t>potv_inpr</t>
  </si>
  <si>
    <t>potv_pece</t>
  </si>
  <si>
    <t>Pracoviště ÚSSZ (OSSZ / PSSZ / MSSZ Brno)</t>
  </si>
  <si>
    <t>A</t>
  </si>
  <si>
    <t>Řádný</t>
  </si>
  <si>
    <t>Opravný</t>
  </si>
  <si>
    <t>Pracoviště ÚSSZ</t>
  </si>
  <si>
    <t>B</t>
  </si>
  <si>
    <t>C</t>
  </si>
  <si>
    <t>D</t>
  </si>
  <si>
    <t>E</t>
  </si>
  <si>
    <t>F</t>
  </si>
  <si>
    <t>G</t>
  </si>
  <si>
    <t>H</t>
  </si>
  <si>
    <t>I</t>
  </si>
  <si>
    <t>J</t>
  </si>
  <si>
    <t>L</t>
  </si>
  <si>
    <t>Plná moc</t>
  </si>
  <si>
    <t>F. Výše zálohy na důchodové pojištění (DP) a pojistného na nemocenské pojištění (NP) na rok 2026</t>
  </si>
  <si>
    <t>použijte na úhradu záloh na pojistné na měsíce roku 2026</t>
  </si>
  <si>
    <t>40. Daňové přiznání podáno po 1.4.2026 elektronicky</t>
  </si>
  <si>
    <t>41. Daňové přiznání podává po 1.4.2026 daňový poradce</t>
  </si>
  <si>
    <t>Přehled o příjmech a výdajích OSVČ za rok 2025</t>
  </si>
  <si>
    <t>13. V roce 2025 jsem vykonával/a SVČ</t>
  </si>
  <si>
    <t>D. Údaje o daňovém základu OSVČ za rok 2025 a další údaje podle ustanovení § 15 zákona č. 589/1992 Sb.</t>
  </si>
  <si>
    <t>E. Vedlejší SVČ - přihláška k účasti na DP OSVČ v roce 2025</t>
  </si>
  <si>
    <t>Vzhledem k tomu, že jsem v roce 2025 nedosáhl/a z výkonu vedlejší SVČ zákonem stanoveného příjmu pro povinnou účast na důchodovém pojištění OSVČ, přihlašuji se k této účasti dnem podání tohoto přehledu</t>
  </si>
  <si>
    <t>Přehled o příjmech a výdajích OSVČ za rok 2025 - 2.strana</t>
  </si>
  <si>
    <t>38. V roce 2025 jsem byl/a poplatníkem v paušálním režimu,
přesto mám povinnost podávat daňové přiznání z důvodu (viz pokyny):</t>
  </si>
  <si>
    <t>Prohlašuji, že všechny údaje uvedené v tomto přehledu jsou pravdivé a že příslušné správě sociálního zabezpečení ohlásím změny údajů, které by vedly ke zvýšení vyměřovacího základu za rok 2025, a to do 8 dnů ode dne, kdy jsem se o těchto změnách dozvěděl/a.</t>
  </si>
  <si>
    <t>ČSSZ 89 324 24 I/2026</t>
  </si>
  <si>
    <t>ČSSZ -89 324 24 I/2026</t>
  </si>
  <si>
    <t>32.1. Pojistné na DP</t>
  </si>
  <si>
    <t>32.2. Sleva na pojistném</t>
  </si>
  <si>
    <t>32.3. Pojistné po slevě</t>
  </si>
  <si>
    <t>Pro rok 2025 uplatňuji nárok na slevu na pojistném pro pracujícího důchodce (viz. pokyny)</t>
  </si>
  <si>
    <t>V roce 2026:</t>
  </si>
  <si>
    <t>vykonávám / budu vykonávat SVČ                  Hlavní</t>
  </si>
  <si>
    <t>splňuji podmínku pro měsíční VZ ve výši 25 % průměrné mzdy                    ano</t>
  </si>
  <si>
    <t>jsem/budu pracující důchodce, uplatňuji nárok na sazbu 22,7%   ano</t>
  </si>
  <si>
    <t>jsem / budu poplatníkem v paušálním režimu                                 ano</t>
  </si>
  <si>
    <t>Stav splatných závazků na důchodovém pojištění OSVČ je možné zjistit kdykoli prostřednictvím online služby ePortálu ČSSZ. Vyúčtování záloh na pojistné na
důchodové pojištění po podání přehledu či opravného přehledu ČSSZ již od roku 2024 nerozesílá.</t>
  </si>
  <si>
    <t>32.1</t>
  </si>
  <si>
    <t>32.2</t>
  </si>
  <si>
    <t>32.3</t>
  </si>
  <si>
    <t>39/40</t>
  </si>
  <si>
    <t>41/42</t>
  </si>
  <si>
    <t/>
  </si>
  <si>
    <t xml:space="preserve"> </t>
  </si>
  <si>
    <t>ČSSZ -89 324 24 I/2026, formulář je platný pro kalendářní rok 2025</t>
  </si>
  <si>
    <t>Přehled OSVČ pro sociální pojištění</t>
  </si>
  <si>
    <t>prehledosvc</t>
  </si>
  <si>
    <t>110</t>
  </si>
  <si>
    <t>Praha 10</t>
  </si>
  <si>
    <t>PSSZ (110)</t>
  </si>
  <si>
    <t>111</t>
  </si>
  <si>
    <t>Praha 1</t>
  </si>
  <si>
    <t>PSSZ (111)</t>
  </si>
  <si>
    <t>112</t>
  </si>
  <si>
    <t>Praha 2</t>
  </si>
  <si>
    <t>PSSZ (112)</t>
  </si>
  <si>
    <t>113</t>
  </si>
  <si>
    <t>Praha 3</t>
  </si>
  <si>
    <t>PSSZ (113)</t>
  </si>
  <si>
    <t>114</t>
  </si>
  <si>
    <t>Praha 4</t>
  </si>
  <si>
    <t>PSSZ (114)</t>
  </si>
  <si>
    <t>115</t>
  </si>
  <si>
    <t>Praha 5</t>
  </si>
  <si>
    <t>PSSZ (115)</t>
  </si>
  <si>
    <t>116</t>
  </si>
  <si>
    <t>Praha 6</t>
  </si>
  <si>
    <t>PSSZ (116)</t>
  </si>
  <si>
    <t>117</t>
  </si>
  <si>
    <t>Praha 7</t>
  </si>
  <si>
    <t>PSSZ (117)</t>
  </si>
  <si>
    <t>118</t>
  </si>
  <si>
    <t>Praha 8</t>
  </si>
  <si>
    <t>PSSZ (118)</t>
  </si>
  <si>
    <t>119</t>
  </si>
  <si>
    <t>Praha 9</t>
  </si>
  <si>
    <t>PSSZ (119)</t>
  </si>
  <si>
    <t>121</t>
  </si>
  <si>
    <t>Praha 5 - Jihozápadní Město</t>
  </si>
  <si>
    <t>PSSZ (121)</t>
  </si>
  <si>
    <t>122</t>
  </si>
  <si>
    <t>Praha 4 - Modřany</t>
  </si>
  <si>
    <t>PSSZ (122)</t>
  </si>
  <si>
    <t>123</t>
  </si>
  <si>
    <t>Praha 4 - Jižní Město</t>
  </si>
  <si>
    <t>PSSZ (123)</t>
  </si>
  <si>
    <t>220</t>
  </si>
  <si>
    <t>Benešov</t>
  </si>
  <si>
    <t>OSSZ Benešov</t>
  </si>
  <si>
    <t>221</t>
  </si>
  <si>
    <t>Beroun</t>
  </si>
  <si>
    <t>OSSZ Beroun</t>
  </si>
  <si>
    <t>222</t>
  </si>
  <si>
    <t>Kladno</t>
  </si>
  <si>
    <t>OSSZ Kladno</t>
  </si>
  <si>
    <t>223</t>
  </si>
  <si>
    <t>Kolín</t>
  </si>
  <si>
    <t>OSSZ Kolín</t>
  </si>
  <si>
    <t>224</t>
  </si>
  <si>
    <t>Kutná Hora</t>
  </si>
  <si>
    <t>OSSZ Kutná Hora</t>
  </si>
  <si>
    <t>225</t>
  </si>
  <si>
    <t>Mělník</t>
  </si>
  <si>
    <t>OSSZ Mělník</t>
  </si>
  <si>
    <t>226</t>
  </si>
  <si>
    <t>Mladá Boleslav</t>
  </si>
  <si>
    <t>OSSZ Mladá Boleslav</t>
  </si>
  <si>
    <t>227</t>
  </si>
  <si>
    <t>Nymburk</t>
  </si>
  <si>
    <t>OSSZ Nymburk</t>
  </si>
  <si>
    <t>228</t>
  </si>
  <si>
    <t>Praha-východ</t>
  </si>
  <si>
    <t>OSSZ Praha-východ</t>
  </si>
  <si>
    <t>229</t>
  </si>
  <si>
    <t>Praha-západ</t>
  </si>
  <si>
    <t>OSSZ Praha-západ</t>
  </si>
  <si>
    <t>230</t>
  </si>
  <si>
    <t>Příbram</t>
  </si>
  <si>
    <t>OSSZ Příbram</t>
  </si>
  <si>
    <t>231</t>
  </si>
  <si>
    <t>Rakovník</t>
  </si>
  <si>
    <t>OSSZ Rakovník</t>
  </si>
  <si>
    <t>332</t>
  </si>
  <si>
    <t>České Budějovice</t>
  </si>
  <si>
    <t>OSSZ České Budějovice</t>
  </si>
  <si>
    <t>333</t>
  </si>
  <si>
    <t>Český Krumlov</t>
  </si>
  <si>
    <t>OSSZ Český Krumlov</t>
  </si>
  <si>
    <t>334</t>
  </si>
  <si>
    <t>Jindřichův Hradec</t>
  </si>
  <si>
    <t>OSSZ Jindřichův Hradec</t>
  </si>
  <si>
    <t>335</t>
  </si>
  <si>
    <t>Pelhřimov</t>
  </si>
  <si>
    <t>OSSZ Pelhřimov</t>
  </si>
  <si>
    <t>336</t>
  </si>
  <si>
    <t>Písek</t>
  </si>
  <si>
    <t>OSSZ Písek</t>
  </si>
  <si>
    <t>337</t>
  </si>
  <si>
    <t>Prachatice</t>
  </si>
  <si>
    <t>OSSZ Prachatice</t>
  </si>
  <si>
    <t>338</t>
  </si>
  <si>
    <t>Strakonice</t>
  </si>
  <si>
    <t>OSSZ Strakonice</t>
  </si>
  <si>
    <t>339</t>
  </si>
  <si>
    <t>Tábor</t>
  </si>
  <si>
    <t>OSSZ Tábor</t>
  </si>
  <si>
    <t>440</t>
  </si>
  <si>
    <t>Domažlice</t>
  </si>
  <si>
    <t>OSSZ Domažlice</t>
  </si>
  <si>
    <t>441</t>
  </si>
  <si>
    <t>Cheb</t>
  </si>
  <si>
    <t>OSSZ Cheb</t>
  </si>
  <si>
    <t>442</t>
  </si>
  <si>
    <t>Karlovy Vary</t>
  </si>
  <si>
    <t>OSSZ Karlovy Vary</t>
  </si>
  <si>
    <t>443</t>
  </si>
  <si>
    <t>Klatovy</t>
  </si>
  <si>
    <t>OSSZ Klatovy</t>
  </si>
  <si>
    <t>444</t>
  </si>
  <si>
    <t>Plzeň-město</t>
  </si>
  <si>
    <t>OSSZ Plzeň-město</t>
  </si>
  <si>
    <t>445</t>
  </si>
  <si>
    <t>Plzeň-jih</t>
  </si>
  <si>
    <t>OSSZ Plzeň-jih</t>
  </si>
  <si>
    <t>446</t>
  </si>
  <si>
    <t>Plzeň-sever</t>
  </si>
  <si>
    <t>OSSZ Plzeň-sever</t>
  </si>
  <si>
    <t>447</t>
  </si>
  <si>
    <t>Rokycany</t>
  </si>
  <si>
    <t>OSSZ Rokycany</t>
  </si>
  <si>
    <t>448</t>
  </si>
  <si>
    <t>Sokolov</t>
  </si>
  <si>
    <t>OSSZ Sokolov</t>
  </si>
  <si>
    <t>449</t>
  </si>
  <si>
    <t>Tachov</t>
  </si>
  <si>
    <t>OSSZ Tachov</t>
  </si>
  <si>
    <t>550</t>
  </si>
  <si>
    <t>Česká Lípa</t>
  </si>
  <si>
    <t>OSSZ Česká Lípa</t>
  </si>
  <si>
    <t>551</t>
  </si>
  <si>
    <t>Děčín</t>
  </si>
  <si>
    <t>OSSZ Děčín</t>
  </si>
  <si>
    <t>552</t>
  </si>
  <si>
    <t>Chomutov</t>
  </si>
  <si>
    <t>OSSZ Chomutov</t>
  </si>
  <si>
    <t>553</t>
  </si>
  <si>
    <t>Jablonec nad Nisou</t>
  </si>
  <si>
    <t>OSSZ Jablonec nad Nisou</t>
  </si>
  <si>
    <t>554</t>
  </si>
  <si>
    <t>Liberec</t>
  </si>
  <si>
    <t>OSSZ Liberec</t>
  </si>
  <si>
    <t>555</t>
  </si>
  <si>
    <t>Litoměřice</t>
  </si>
  <si>
    <t>OSSZ Litoměřice</t>
  </si>
  <si>
    <t>556</t>
  </si>
  <si>
    <t>Louny</t>
  </si>
  <si>
    <t>OSSZ Louny</t>
  </si>
  <si>
    <t>557</t>
  </si>
  <si>
    <t>Most</t>
  </si>
  <si>
    <t>OSSZ Most</t>
  </si>
  <si>
    <t>558</t>
  </si>
  <si>
    <t>Teplice</t>
  </si>
  <si>
    <t>OSSZ Teplice</t>
  </si>
  <si>
    <t>559</t>
  </si>
  <si>
    <t>Ústí nad Labem</t>
  </si>
  <si>
    <t>OSSZ Ústí nad Labem</t>
  </si>
  <si>
    <t>660</t>
  </si>
  <si>
    <t>Havlíčkův Brod</t>
  </si>
  <si>
    <t>OSSZ Havlíčkův Brod</t>
  </si>
  <si>
    <t>661</t>
  </si>
  <si>
    <t>Hradec Králové</t>
  </si>
  <si>
    <t>OSSZ Hradec Králové</t>
  </si>
  <si>
    <t>662</t>
  </si>
  <si>
    <t>Chrudim</t>
  </si>
  <si>
    <t>OSSZ Chrudim</t>
  </si>
  <si>
    <t>663</t>
  </si>
  <si>
    <t>Jičín</t>
  </si>
  <si>
    <t>OSSZ Jičín</t>
  </si>
  <si>
    <t>664</t>
  </si>
  <si>
    <t>Náchod</t>
  </si>
  <si>
    <t>OSSZ Náchod</t>
  </si>
  <si>
    <t>665</t>
  </si>
  <si>
    <t>Pardubice</t>
  </si>
  <si>
    <t>OSSZ Pardubice</t>
  </si>
  <si>
    <t>666</t>
  </si>
  <si>
    <t>Rychnov nad Kněžnou</t>
  </si>
  <si>
    <t>OSSZ Rychnov nad Kněžnou</t>
  </si>
  <si>
    <t>667</t>
  </si>
  <si>
    <t>Semily</t>
  </si>
  <si>
    <t>OSSZ Semily</t>
  </si>
  <si>
    <t>668</t>
  </si>
  <si>
    <t>Svitavy</t>
  </si>
  <si>
    <t>OSSZ Svitavy</t>
  </si>
  <si>
    <t>669</t>
  </si>
  <si>
    <t>Trutnov</t>
  </si>
  <si>
    <t>OSSZ Trutnov</t>
  </si>
  <si>
    <t>670</t>
  </si>
  <si>
    <t>Ústí nad Orlicí</t>
  </si>
  <si>
    <t>OSSZ Ústí nad Orlicí</t>
  </si>
  <si>
    <t>771</t>
  </si>
  <si>
    <t>Blansko</t>
  </si>
  <si>
    <t>OSSZ Blansko</t>
  </si>
  <si>
    <t>772</t>
  </si>
  <si>
    <t>Brno</t>
  </si>
  <si>
    <t>MSSZ Brno</t>
  </si>
  <si>
    <t>773</t>
  </si>
  <si>
    <t>Brno-venkov</t>
  </si>
  <si>
    <t>OSSZ Brno-venkov</t>
  </si>
  <si>
    <t>774</t>
  </si>
  <si>
    <t>Břeclav</t>
  </si>
  <si>
    <t>OSSZ Břeclav</t>
  </si>
  <si>
    <t>775</t>
  </si>
  <si>
    <t>Zlín</t>
  </si>
  <si>
    <t>OSSZ Zlín</t>
  </si>
  <si>
    <t>776</t>
  </si>
  <si>
    <t>Hodonín</t>
  </si>
  <si>
    <t>OSSZ Hodonín</t>
  </si>
  <si>
    <t>777</t>
  </si>
  <si>
    <t>Jihlava</t>
  </si>
  <si>
    <t>OSSZ Jihlava</t>
  </si>
  <si>
    <t>778</t>
  </si>
  <si>
    <t>Kroměříž</t>
  </si>
  <si>
    <t>OSSZ Kroměříž</t>
  </si>
  <si>
    <t>779</t>
  </si>
  <si>
    <t>Prostějov</t>
  </si>
  <si>
    <t>OSSZ Prostějov</t>
  </si>
  <si>
    <t>780</t>
  </si>
  <si>
    <t>Třebíč</t>
  </si>
  <si>
    <t>OSSZ Třebíč</t>
  </si>
  <si>
    <t>781</t>
  </si>
  <si>
    <t>Uherské Hradiště</t>
  </si>
  <si>
    <t>OSSZ Uherské Hradiště</t>
  </si>
  <si>
    <t>782</t>
  </si>
  <si>
    <t>Vyškov</t>
  </si>
  <si>
    <t>OSSZ Vyškov</t>
  </si>
  <si>
    <t>783</t>
  </si>
  <si>
    <t>Znojmo</t>
  </si>
  <si>
    <t>OSSZ Znojmo</t>
  </si>
  <si>
    <t>784</t>
  </si>
  <si>
    <t>Žďár nad Sázavou</t>
  </si>
  <si>
    <t>OSSZ Žďár nad Sázavou</t>
  </si>
  <si>
    <t>884</t>
  </si>
  <si>
    <t>Jeseník</t>
  </si>
  <si>
    <t>OSSZ Jeseník</t>
  </si>
  <si>
    <t>885</t>
  </si>
  <si>
    <t>Bruntál</t>
  </si>
  <si>
    <t>OSSZ Bruntál</t>
  </si>
  <si>
    <t>886</t>
  </si>
  <si>
    <t>Frýdek-Místek</t>
  </si>
  <si>
    <t>OSSZ Frýdek-Místek</t>
  </si>
  <si>
    <t>887</t>
  </si>
  <si>
    <t>Karviná</t>
  </si>
  <si>
    <t>OSSZ Karviná</t>
  </si>
  <si>
    <t>888</t>
  </si>
  <si>
    <t>Nový Jičín</t>
  </si>
  <si>
    <t>OSSZ Nový Jičín</t>
  </si>
  <si>
    <t>889</t>
  </si>
  <si>
    <t>Olomouc</t>
  </si>
  <si>
    <t>OSSZ Olomouc</t>
  </si>
  <si>
    <t>890</t>
  </si>
  <si>
    <t>Opava</t>
  </si>
  <si>
    <t>OSSZ Opava</t>
  </si>
  <si>
    <t>891</t>
  </si>
  <si>
    <t>Ostrava</t>
  </si>
  <si>
    <t>OSSZ Ostrava</t>
  </si>
  <si>
    <t>892</t>
  </si>
  <si>
    <t>Přerov</t>
  </si>
  <si>
    <t>OSSZ Přerov</t>
  </si>
  <si>
    <t>893</t>
  </si>
  <si>
    <t>Šumperk</t>
  </si>
  <si>
    <t>OSSZ Šumperk</t>
  </si>
  <si>
    <t>894</t>
  </si>
  <si>
    <t>Vsetín</t>
  </si>
  <si>
    <t>OSSZ Vsetín</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</si>
  <si>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(a lze je využít i pro jiné šablony),</t>
    </r>
  </si>
  <si>
    <r>
      <t xml:space="preserve">3. máte-li datovou schránku, musíte povinně podat přehled OSVČ elektronickou cestou přes ePortál ČSSZ nebo přes datovou schránku ve formátu xml. Pro export dat do xml formátu sledujte návod na listu </t>
    </r>
    <r>
      <rPr>
        <i/>
        <sz val="12"/>
        <rFont val="Arial CE"/>
        <family val="2"/>
        <charset val="-18"/>
      </rPr>
      <t>XML_export</t>
    </r>
    <r>
      <rPr>
        <sz val="12"/>
        <rFont val="Arial CE"/>
        <family val="2"/>
        <charset val="-18"/>
      </rPr>
      <t>,</t>
    </r>
  </si>
  <si>
    <r>
      <t>K vyplnění tohoto fomuláře je možné použít data z našich formulářů daňových přiznání fyzických osob</t>
    </r>
    <r>
      <rPr>
        <sz val="11"/>
        <rFont val="Arial CE"/>
        <family val="2"/>
        <charset val="-18"/>
      </rPr>
      <t>, které standardně obsahují i přehledy OSVČ pro zdravotní i sociální pojištění.</t>
    </r>
  </si>
  <si>
    <t>Návod postupu pro generování XML souboru přehledu OSVČ pro ČSSZ:</t>
  </si>
  <si>
    <r>
      <rPr>
        <b/>
        <sz val="11"/>
        <rFont val="Arial CE"/>
        <family val="2"/>
        <charset val="-18"/>
      </rPr>
      <t>Do tohoto formuláře můžete načíst základní data poplatníka</t>
    </r>
    <r>
      <rPr>
        <sz val="11"/>
        <rFont val="Arial CE"/>
        <family val="2"/>
        <charset val="-18"/>
      </rPr>
      <t xml:space="preserve"> do listu ZAKL_DATA (ze stejného listu daňového přiznání) a </t>
    </r>
    <r>
      <rPr>
        <b/>
        <sz val="11"/>
        <rFont val="Arial CE"/>
        <family val="2"/>
        <charset val="-18"/>
      </rPr>
      <t>data přehledu OSVČ</t>
    </r>
    <r>
      <rPr>
        <sz val="11"/>
        <rFont val="Arial CE"/>
        <family val="2"/>
        <charset val="-18"/>
      </rPr>
      <t xml:space="preserve"> do listu "Přenos_z_DzPFO" (z listu "Přenos_ČSSZ" z daňového přiznání)</t>
    </r>
  </si>
  <si>
    <r>
      <t xml:space="preserve">Formulář lze také samostaně ručně </t>
    </r>
    <r>
      <rPr>
        <b/>
        <sz val="11"/>
        <rFont val="Arial CE"/>
        <family val="2"/>
        <charset val="-18"/>
      </rPr>
      <t>vyplnit standardním způsobem</t>
    </r>
    <r>
      <rPr>
        <sz val="11"/>
        <rFont val="Arial CE"/>
        <family val="2"/>
        <charset val="-18"/>
      </rPr>
      <t xml:space="preserve"> ve všech položkách, které se běžně při v přehledu SOVČ pro sociální pojištění vyplňují.</t>
    </r>
  </si>
  <si>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 xml:space="preserve">otestovat prostřednictvím aplikace </t>
    </r>
    <r>
      <rPr>
        <b/>
        <u val="single"/>
        <sz val="11"/>
        <rFont val="Arial CE"/>
        <family val="2"/>
        <charset val="-18"/>
      </rPr>
      <t>ePortál online služby ČSSZ</t>
    </r>
    <r>
      <rPr>
        <sz val="11"/>
        <rFont val="Arial CE"/>
        <family val="2"/>
        <charset val="-18"/>
      </rPr>
      <t xml:space="preserve"> zde: </t>
    </r>
  </si>
  <si>
    <t>https://eportal.cssz.cz/web/portal/-/tiskopisy/osvc-2025</t>
  </si>
  <si>
    <r>
      <rPr>
        <b/>
        <sz val="11"/>
        <rFont val="Arial CE"/>
        <family val="2"/>
        <charset val="-18"/>
      </rPr>
      <t xml:space="preserve">Po načtení xml souboru přehledu OSVČ do aplikace </t>
    </r>
    <r>
      <rPr>
        <b/>
        <u val="single"/>
        <sz val="11"/>
        <rFont val="Arial CE"/>
        <family val="2"/>
        <charset val="-18"/>
      </rPr>
      <t>ePortál online služby ČSSZ</t>
    </r>
    <r>
      <rPr>
        <sz val="11"/>
        <rFont val="Arial CE"/>
        <family val="2"/>
        <charset val="-18"/>
      </rPr>
      <t xml:space="preserve"> přes volbu "Načíst tiskopis ze souboru" (pravý horní roh nahoře) je potřeba sjet na webové stránce dolů a v levém dolním rohu použít volbu "ZKONTROLOVAT FORMULÁŘ A PŘEJÍT K ODESLÁNÍ". Pokud aplikace nahlásí nějaké chyby, je potřeba je opravit buď rovnou  v této aplikaci, nebo v tomto souboru (při této volbě je potřeba  vygenerovat nový xml soubor dle bodů 2 - 4).</t>
    </r>
  </si>
  <si>
    <t>Tyto formuláře daňových přiznání si můžete stáhnout zde:</t>
  </si>
  <si>
    <t>Vygenerovaný xml soubor lze na ČSSZ podat dvojím způsobem:</t>
  </si>
  <si>
    <r>
      <t xml:space="preserve">i) prostřednictvím aplikace </t>
    </r>
    <r>
      <rPr>
        <b/>
        <u val="single"/>
        <sz val="11"/>
        <rFont val="Arial CE"/>
        <family val="2"/>
        <charset val="-18"/>
      </rPr>
      <t>e Portál online služby ČSSZ</t>
    </r>
    <r>
      <rPr>
        <b/>
        <sz val="11"/>
        <rFont val="Arial CE"/>
        <family val="2"/>
        <charset val="-18"/>
      </rPr>
      <t xml:space="preserve"> volbou "ODESLAT PŘES DATOVOU SCHRÁNKU"</t>
    </r>
    <r>
      <rPr>
        <sz val="11"/>
        <rFont val="Arial CE"/>
        <family val="2"/>
        <charset val="-18"/>
      </rPr>
      <t>, kde v dalším kroku budete muset zadat identifikančí údaje ze své osobní datové schránky</t>
    </r>
  </si>
  <si>
    <r>
      <t xml:space="preserve">ii) </t>
    </r>
    <r>
      <rPr>
        <b/>
        <sz val="11"/>
        <rFont val="Arial CE"/>
        <family val="2"/>
        <charset val="-18"/>
      </rPr>
      <t>odesláním vygenerovaného xml souboru prostřednictvím datové schránky poplatníka</t>
    </r>
    <r>
      <rPr>
        <sz val="11"/>
        <rFont val="Arial CE"/>
        <family val="2"/>
        <charset val="-18"/>
      </rPr>
      <t xml:space="preserve">, resp. jeho zmocněného zástupce na centrální datovou schránku ČSSZ, která má ID: </t>
    </r>
    <r>
      <rPr>
        <b/>
        <sz val="11"/>
        <rFont val="Arial CE"/>
        <family val="2"/>
        <charset val="-18"/>
      </rPr>
      <t>5ffuk6xk</t>
    </r>
  </si>
  <si>
    <t>FORMULÁŘ PRO NAČTENÍ DAT Z DAŇOVÉHO PŘIZNÁNÍ K DANI Z PŘÍJMU FYZICKÝCH</t>
  </si>
  <si>
    <t>OSOB DO PŘEHLEDU OSVČ PRO SOCIÁLNÍ POJIŠTĚNÍ - rok 2025</t>
  </si>
  <si>
    <t>Postup:</t>
  </si>
  <si>
    <t xml:space="preserve">1. ve vyplněném souboru DzPVZP25_xml.xlsx zvolte list "Přenos ČSSZ", jděte na horní červenou buňku A1, klávesami Ctrl+A označte oblast buněk A1 - P68 (černý křížek na červeném poli vpravo dole) a následně načtěte data přes klávesy Ctrl+C. </t>
  </si>
  <si>
    <t>2. v souběžně otevřeném souboru přehledu OSVČ "Přehled_ČSSZ_25.xlsx" jděte na list "Přenos ČSSZ", klikněte na horní červenou buňku  A1 a nakopírujte data stiskem kláves Ctrl+V.</t>
  </si>
  <si>
    <t>Pobočka ČSSZ (OSSZ / PSSZ):</t>
  </si>
  <si>
    <t>KÓD ZEMĚ</t>
  </si>
  <si>
    <t>ČESKÝ NÁZEV ZEMĚ</t>
  </si>
  <si>
    <t>ANGLICKÝ NÁZEV ZEMĚ</t>
  </si>
  <si>
    <t>PLNÝ</t>
  </si>
  <si>
    <t>N - 3</t>
  </si>
  <si>
    <t>A - 2</t>
  </si>
  <si>
    <t>A - 3</t>
  </si>
  <si>
    <t>KRÁTKÝ</t>
  </si>
  <si>
    <t>004</t>
  </si>
  <si>
    <t>AFG</t>
  </si>
  <si>
    <t>Afghánistán</t>
  </si>
  <si>
    <t>the Islamic Republic of Afghanistan</t>
  </si>
  <si>
    <t>Afghanistan</t>
  </si>
  <si>
    <t>248</t>
  </si>
  <si>
    <t>ALA</t>
  </si>
  <si>
    <t>Alandy</t>
  </si>
  <si>
    <t>Åland Islands</t>
  </si>
  <si>
    <t>008</t>
  </si>
  <si>
    <t>ALB</t>
  </si>
  <si>
    <t>Albánie</t>
  </si>
  <si>
    <t>the Republic of Albania</t>
  </si>
  <si>
    <t>Albania</t>
  </si>
  <si>
    <t>012</t>
  </si>
  <si>
    <t>DZA</t>
  </si>
  <si>
    <t>Alžírsko</t>
  </si>
  <si>
    <t>the People's Democratic Republic of Algeria</t>
  </si>
  <si>
    <t>Algeria</t>
  </si>
  <si>
    <t>016</t>
  </si>
  <si>
    <t>ASM</t>
  </si>
  <si>
    <t>Americká Samoa</t>
  </si>
  <si>
    <t>American Samoa</t>
  </si>
  <si>
    <t>850</t>
  </si>
  <si>
    <t>VIR</t>
  </si>
  <si>
    <t>the Virgin Islands of the United States</t>
  </si>
  <si>
    <t>Virgin Islands (U.S.)</t>
  </si>
  <si>
    <t>020</t>
  </si>
  <si>
    <t>AND</t>
  </si>
  <si>
    <t>Andorra</t>
  </si>
  <si>
    <t>the Principality of Andorra</t>
  </si>
  <si>
    <t>024</t>
  </si>
  <si>
    <t>AGO</t>
  </si>
  <si>
    <t>Angola</t>
  </si>
  <si>
    <t>the Republic of Angola</t>
  </si>
  <si>
    <t>AIA</t>
  </si>
  <si>
    <t>010</t>
  </si>
  <si>
    <t>ATA</t>
  </si>
  <si>
    <t>Antarctica</t>
  </si>
  <si>
    <t>028</t>
  </si>
  <si>
    <t>ATG</t>
  </si>
  <si>
    <t>Antigua and Barbuda</t>
  </si>
  <si>
    <t>032</t>
  </si>
  <si>
    <t>ARG</t>
  </si>
  <si>
    <t>Argentina</t>
  </si>
  <si>
    <t>the Argentine Republic</t>
  </si>
  <si>
    <t>051</t>
  </si>
  <si>
    <t>ARM</t>
  </si>
  <si>
    <t>Arménie</t>
  </si>
  <si>
    <t>the Republic of Armenia</t>
  </si>
  <si>
    <t>Armenia</t>
  </si>
  <si>
    <t>533</t>
  </si>
  <si>
    <t>ABW</t>
  </si>
  <si>
    <t>036</t>
  </si>
  <si>
    <t>AUS</t>
  </si>
  <si>
    <t>Austrálie</t>
  </si>
  <si>
    <t>Australia</t>
  </si>
  <si>
    <t>031</t>
  </si>
  <si>
    <t>AZE</t>
  </si>
  <si>
    <t>Ázerbájdžán</t>
  </si>
  <si>
    <t>the Republic of Azerbaijan</t>
  </si>
  <si>
    <t>Azerbaijan</t>
  </si>
  <si>
    <t>044</t>
  </si>
  <si>
    <t>BHS</t>
  </si>
  <si>
    <t>Bahamy</t>
  </si>
  <si>
    <t>the Commonwealth of the Bahamas</t>
  </si>
  <si>
    <t>Bahamas (the)</t>
  </si>
  <si>
    <t>048</t>
  </si>
  <si>
    <t>BHR</t>
  </si>
  <si>
    <t>Bahrajn</t>
  </si>
  <si>
    <t>the Kingdom of Bahrain</t>
  </si>
  <si>
    <t>Bahrain</t>
  </si>
  <si>
    <t>050</t>
  </si>
  <si>
    <t>BGD</t>
  </si>
  <si>
    <t>Bangladéš</t>
  </si>
  <si>
    <t>the People's Republic of Bangladesh</t>
  </si>
  <si>
    <t>Bangladesh</t>
  </si>
  <si>
    <t>052</t>
  </si>
  <si>
    <t>BRB</t>
  </si>
  <si>
    <t>056</t>
  </si>
  <si>
    <t>BEL</t>
  </si>
  <si>
    <t>Belgie</t>
  </si>
  <si>
    <t>the Kingdom of Belgium</t>
  </si>
  <si>
    <t>Belgium</t>
  </si>
  <si>
    <t>084</t>
  </si>
  <si>
    <t>BLZ</t>
  </si>
  <si>
    <t>BLR</t>
  </si>
  <si>
    <t>Bělorusko</t>
  </si>
  <si>
    <t>the Republic of Belarus</t>
  </si>
  <si>
    <t>Belarus</t>
  </si>
  <si>
    <t>204</t>
  </si>
  <si>
    <t>BEN</t>
  </si>
  <si>
    <t>Benin</t>
  </si>
  <si>
    <t>the Republic of Benin</t>
  </si>
  <si>
    <t>060</t>
  </si>
  <si>
    <t>BMU</t>
  </si>
  <si>
    <t>Bermuda</t>
  </si>
  <si>
    <t>064</t>
  </si>
  <si>
    <t>BTN</t>
  </si>
  <si>
    <t>Bhútán</t>
  </si>
  <si>
    <t>the Kingdom of Bhutan</t>
  </si>
  <si>
    <t>Bhutan</t>
  </si>
  <si>
    <t>068</t>
  </si>
  <si>
    <t>BOL</t>
  </si>
  <si>
    <t>Bolívie</t>
  </si>
  <si>
    <t>the Plurinational State of Bolivia</t>
  </si>
  <si>
    <t>Bolivia (Plurinational State of)</t>
  </si>
  <si>
    <t>535</t>
  </si>
  <si>
    <t>BES</t>
  </si>
  <si>
    <t>Bonaire, Sint Eustatius and Saba</t>
  </si>
  <si>
    <t>070</t>
  </si>
  <si>
    <t>BIH</t>
  </si>
  <si>
    <t>Bosnia and Herzegovina</t>
  </si>
  <si>
    <t>072</t>
  </si>
  <si>
    <t>BWA</t>
  </si>
  <si>
    <t>Botswana</t>
  </si>
  <si>
    <t>the Republic of Botswana</t>
  </si>
  <si>
    <t>074</t>
  </si>
  <si>
    <t>BVT</t>
  </si>
  <si>
    <t>Bouvet Island</t>
  </si>
  <si>
    <t>076</t>
  </si>
  <si>
    <t>BRA</t>
  </si>
  <si>
    <t>Brazílie</t>
  </si>
  <si>
    <t>the Federative Republic of Brazil</t>
  </si>
  <si>
    <t>Brazil</t>
  </si>
  <si>
    <t>086</t>
  </si>
  <si>
    <t>IOT</t>
  </si>
  <si>
    <t>Britské indickooceánské území</t>
  </si>
  <si>
    <t>British Indian Ocean Territory (the)</t>
  </si>
  <si>
    <t>092</t>
  </si>
  <si>
    <t>VGB</t>
  </si>
  <si>
    <t>British Virgin Islands (the)</t>
  </si>
  <si>
    <t>Virgin Islands (British)</t>
  </si>
  <si>
    <t>096</t>
  </si>
  <si>
    <t>BRN</t>
  </si>
  <si>
    <t>Brunej</t>
  </si>
  <si>
    <t>Brunei Darussalam</t>
  </si>
  <si>
    <t>100</t>
  </si>
  <si>
    <t>BGR</t>
  </si>
  <si>
    <t>Bulharsko</t>
  </si>
  <si>
    <t>the Republic of Bulgaria</t>
  </si>
  <si>
    <t>Bulgaria</t>
  </si>
  <si>
    <t>854</t>
  </si>
  <si>
    <t>BFA</t>
  </si>
  <si>
    <t>108</t>
  </si>
  <si>
    <t>BDI</t>
  </si>
  <si>
    <t>Burundi</t>
  </si>
  <si>
    <t>the Republic of Burundi</t>
  </si>
  <si>
    <t>184</t>
  </si>
  <si>
    <t>COK</t>
  </si>
  <si>
    <t>Cook Islands (the)</t>
  </si>
  <si>
    <t>Země Curaçao</t>
  </si>
  <si>
    <t>531</t>
  </si>
  <si>
    <t>CUW</t>
  </si>
  <si>
    <t>148</t>
  </si>
  <si>
    <t>TCD</t>
  </si>
  <si>
    <t>Čad</t>
  </si>
  <si>
    <t>the Republic of Chad</t>
  </si>
  <si>
    <t>Chad</t>
  </si>
  <si>
    <t>499</t>
  </si>
  <si>
    <t>MNE</t>
  </si>
  <si>
    <t>Montenegro</t>
  </si>
  <si>
    <t>203</t>
  </si>
  <si>
    <t>CZE</t>
  </si>
  <si>
    <t>Česko</t>
  </si>
  <si>
    <t>the Czech Republic</t>
  </si>
  <si>
    <t>Czechia</t>
  </si>
  <si>
    <t>156</t>
  </si>
  <si>
    <t>CHN</t>
  </si>
  <si>
    <t>Čína</t>
  </si>
  <si>
    <t>the People's Republic of China</t>
  </si>
  <si>
    <t>China</t>
  </si>
  <si>
    <t>208</t>
  </si>
  <si>
    <t>DNK</t>
  </si>
  <si>
    <t>Dánsko</t>
  </si>
  <si>
    <t>the Kingdom of Denmark</t>
  </si>
  <si>
    <t>Denmark</t>
  </si>
  <si>
    <t>212</t>
  </si>
  <si>
    <t>DMA</t>
  </si>
  <si>
    <t>Dominika</t>
  </si>
  <si>
    <t>the Commonwealth of Dominica</t>
  </si>
  <si>
    <t>Dominica</t>
  </si>
  <si>
    <t>214</t>
  </si>
  <si>
    <t>DOM</t>
  </si>
  <si>
    <t>the Dominican Republic</t>
  </si>
  <si>
    <t>Dominican Republic (the)</t>
  </si>
  <si>
    <t>262</t>
  </si>
  <si>
    <t>DJI</t>
  </si>
  <si>
    <t>Džibutsko</t>
  </si>
  <si>
    <t>the Republic of Djibouti</t>
  </si>
  <si>
    <t>Djibouti</t>
  </si>
  <si>
    <t>818</t>
  </si>
  <si>
    <t>EGY</t>
  </si>
  <si>
    <t>Egypt</t>
  </si>
  <si>
    <t>the Arab Republic of Egypt</t>
  </si>
  <si>
    <t>218</t>
  </si>
  <si>
    <t>ECU</t>
  </si>
  <si>
    <t>Ekvádor</t>
  </si>
  <si>
    <t>the Republic of Ecuador</t>
  </si>
  <si>
    <t>Ecuador</t>
  </si>
  <si>
    <t>232</t>
  </si>
  <si>
    <t>ERI</t>
  </si>
  <si>
    <t>Eritrea</t>
  </si>
  <si>
    <t>the State of Eritrea</t>
  </si>
  <si>
    <t>233</t>
  </si>
  <si>
    <t>EST</t>
  </si>
  <si>
    <t>Estonsko</t>
  </si>
  <si>
    <t>the Republic of Estonia</t>
  </si>
  <si>
    <t>Estonia</t>
  </si>
  <si>
    <t>ETH</t>
  </si>
  <si>
    <t>Etiopie</t>
  </si>
  <si>
    <t>the Federal Democratic Republic of Ethiopia</t>
  </si>
  <si>
    <t>Ethiopia</t>
  </si>
  <si>
    <t>234</t>
  </si>
  <si>
    <t>FRO</t>
  </si>
  <si>
    <t>Faroe Islands (the)</t>
  </si>
  <si>
    <t>Falklandy (Malvíny)</t>
  </si>
  <si>
    <t>238</t>
  </si>
  <si>
    <t>FLK</t>
  </si>
  <si>
    <t>Falkland Islands (the) (Malvinas)</t>
  </si>
  <si>
    <t>242</t>
  </si>
  <si>
    <t>FJI</t>
  </si>
  <si>
    <t>Fidži</t>
  </si>
  <si>
    <t>the Republic of Fiji</t>
  </si>
  <si>
    <t>Fiji</t>
  </si>
  <si>
    <t>608</t>
  </si>
  <si>
    <t>PHL</t>
  </si>
  <si>
    <t>Filipíny</t>
  </si>
  <si>
    <t>the Republic of the Philippines</t>
  </si>
  <si>
    <t>Philippines (the)</t>
  </si>
  <si>
    <t>246</t>
  </si>
  <si>
    <t>FIN</t>
  </si>
  <si>
    <t>Finsko</t>
  </si>
  <si>
    <t>the Republic of Finland</t>
  </si>
  <si>
    <t>Finland</t>
  </si>
  <si>
    <t>250</t>
  </si>
  <si>
    <t>FRA</t>
  </si>
  <si>
    <t>Francie</t>
  </si>
  <si>
    <t>the French Republic</t>
  </si>
  <si>
    <t>France</t>
  </si>
  <si>
    <t>Francouzská Guyana</t>
  </si>
  <si>
    <t>254</t>
  </si>
  <si>
    <t>GUF</t>
  </si>
  <si>
    <t>French Guiana</t>
  </si>
  <si>
    <t>Francouzská jižní a antarktická území</t>
  </si>
  <si>
    <t>260</t>
  </si>
  <si>
    <t>ATF</t>
  </si>
  <si>
    <t>French Southern Territories (the)</t>
  </si>
  <si>
    <t>258</t>
  </si>
  <si>
    <t>PYF</t>
  </si>
  <si>
    <t>French Polynesia</t>
  </si>
  <si>
    <t>266</t>
  </si>
  <si>
    <t>GAB</t>
  </si>
  <si>
    <t>Gabon</t>
  </si>
  <si>
    <t>the Gabonese Republic</t>
  </si>
  <si>
    <t>270</t>
  </si>
  <si>
    <t>GMB</t>
  </si>
  <si>
    <t>Gambie</t>
  </si>
  <si>
    <t>the Republic of the Gambia</t>
  </si>
  <si>
    <t>Gambia (the)</t>
  </si>
  <si>
    <t>288</t>
  </si>
  <si>
    <t>GHA</t>
  </si>
  <si>
    <t>Ghana</t>
  </si>
  <si>
    <t>the Republic of Ghana</t>
  </si>
  <si>
    <t>292</t>
  </si>
  <si>
    <t>GIB</t>
  </si>
  <si>
    <t>Grenada</t>
  </si>
  <si>
    <t>308</t>
  </si>
  <si>
    <t>GRD</t>
  </si>
  <si>
    <t>304</t>
  </si>
  <si>
    <t>GRL</t>
  </si>
  <si>
    <t>Greenland</t>
  </si>
  <si>
    <t>268</t>
  </si>
  <si>
    <t>GEO</t>
  </si>
  <si>
    <t>Georgia</t>
  </si>
  <si>
    <t>312</t>
  </si>
  <si>
    <t>GLP</t>
  </si>
  <si>
    <t>Guadeloupe</t>
  </si>
  <si>
    <t>316</t>
  </si>
  <si>
    <t>GUM</t>
  </si>
  <si>
    <t>Guam</t>
  </si>
  <si>
    <t>320</t>
  </si>
  <si>
    <t>GTM</t>
  </si>
  <si>
    <t>Guatemala</t>
  </si>
  <si>
    <t>the Republic of Guatemala</t>
  </si>
  <si>
    <t>831</t>
  </si>
  <si>
    <t>GGY</t>
  </si>
  <si>
    <t>Guernsey</t>
  </si>
  <si>
    <t>324</t>
  </si>
  <si>
    <t>GIN</t>
  </si>
  <si>
    <t>Guinea</t>
  </si>
  <si>
    <t>the Republic of Guinea</t>
  </si>
  <si>
    <t>624</t>
  </si>
  <si>
    <t>GNB</t>
  </si>
  <si>
    <t>Guinea-Bissau</t>
  </si>
  <si>
    <t>the Republic of Guinea-Bissau</t>
  </si>
  <si>
    <t>328</t>
  </si>
  <si>
    <t>GUY</t>
  </si>
  <si>
    <t>Guyana</t>
  </si>
  <si>
    <t>the Co-operative Republic of Guyana</t>
  </si>
  <si>
    <t>HTI</t>
  </si>
  <si>
    <t>Haiti</t>
  </si>
  <si>
    <t>the Republic of Haiti</t>
  </si>
  <si>
    <t>HMD</t>
  </si>
  <si>
    <t>Heard Island and McDonald Islands</t>
  </si>
  <si>
    <t>340</t>
  </si>
  <si>
    <t>HND</t>
  </si>
  <si>
    <t>Honduras</t>
  </si>
  <si>
    <t>the Republic of Honduras</t>
  </si>
  <si>
    <t>344</t>
  </si>
  <si>
    <t>HKG</t>
  </si>
  <si>
    <t>Hongkong</t>
  </si>
  <si>
    <t>the Hong Kong Special Administrative Region of China</t>
  </si>
  <si>
    <t>Hong Kong</t>
  </si>
  <si>
    <t>152</t>
  </si>
  <si>
    <t>CHL</t>
  </si>
  <si>
    <t>Chile</t>
  </si>
  <si>
    <t>the Republic of Chile</t>
  </si>
  <si>
    <t>191</t>
  </si>
  <si>
    <t>HRV</t>
  </si>
  <si>
    <t>Chorvatsko</t>
  </si>
  <si>
    <t>the Republic of Croatia</t>
  </si>
  <si>
    <t>Croatia</t>
  </si>
  <si>
    <t>356</t>
  </si>
  <si>
    <t>IND</t>
  </si>
  <si>
    <t>Indie</t>
  </si>
  <si>
    <t>the Republic of India</t>
  </si>
  <si>
    <t>India</t>
  </si>
  <si>
    <t>360</t>
  </si>
  <si>
    <t>IDN</t>
  </si>
  <si>
    <t>Indonésie</t>
  </si>
  <si>
    <t>the Republic of Indonesia</t>
  </si>
  <si>
    <t>Indonesia</t>
  </si>
  <si>
    <t>368</t>
  </si>
  <si>
    <t>IRQ</t>
  </si>
  <si>
    <t>Irák</t>
  </si>
  <si>
    <t>the Republic of Iraq</t>
  </si>
  <si>
    <t>Iraq</t>
  </si>
  <si>
    <t>364</t>
  </si>
  <si>
    <t>IRN</t>
  </si>
  <si>
    <t>Írán</t>
  </si>
  <si>
    <t>the Islamic Republic of Iran</t>
  </si>
  <si>
    <t>Iran (Islamic Republic of)</t>
  </si>
  <si>
    <t>372</t>
  </si>
  <si>
    <t>IRL</t>
  </si>
  <si>
    <t>Ireland</t>
  </si>
  <si>
    <t>352</t>
  </si>
  <si>
    <t>ISL</t>
  </si>
  <si>
    <t>Island</t>
  </si>
  <si>
    <t>Iceland</t>
  </si>
  <si>
    <t>380</t>
  </si>
  <si>
    <t>ITA</t>
  </si>
  <si>
    <t>Itálie</t>
  </si>
  <si>
    <t>the Republic of Italy</t>
  </si>
  <si>
    <t>Italy</t>
  </si>
  <si>
    <t>376</t>
  </si>
  <si>
    <t>ISR</t>
  </si>
  <si>
    <t>Izrael</t>
  </si>
  <si>
    <t>the State of Israel</t>
  </si>
  <si>
    <t>Israel</t>
  </si>
  <si>
    <t>388</t>
  </si>
  <si>
    <t>JAM</t>
  </si>
  <si>
    <t>Jamaica</t>
  </si>
  <si>
    <t>392</t>
  </si>
  <si>
    <t>JPN</t>
  </si>
  <si>
    <t>Japan</t>
  </si>
  <si>
    <t>YEM</t>
  </si>
  <si>
    <t>Jemen</t>
  </si>
  <si>
    <t>the Republic of Yemen</t>
  </si>
  <si>
    <t>Yemen</t>
  </si>
  <si>
    <t>832</t>
  </si>
  <si>
    <t>JEY</t>
  </si>
  <si>
    <t>Jersey</t>
  </si>
  <si>
    <t>710</t>
  </si>
  <si>
    <t>ZAF</t>
  </si>
  <si>
    <t>Jižní Afrika</t>
  </si>
  <si>
    <t>the Republic of South Africa</t>
  </si>
  <si>
    <t>South Africa</t>
  </si>
  <si>
    <t>239</t>
  </si>
  <si>
    <t>SGS</t>
  </si>
  <si>
    <t>South Georgia and the South Sandwich Islands</t>
  </si>
  <si>
    <t>728</t>
  </si>
  <si>
    <t>SSD</t>
  </si>
  <si>
    <t>Jižní Súdán</t>
  </si>
  <si>
    <t>the Republic of South Sudan</t>
  </si>
  <si>
    <t>South Sudan</t>
  </si>
  <si>
    <t>400</t>
  </si>
  <si>
    <t>JOR</t>
  </si>
  <si>
    <t>Jordánsko</t>
  </si>
  <si>
    <t>the Hashemite Kingdom of Jordan</t>
  </si>
  <si>
    <t>Jordan</t>
  </si>
  <si>
    <t>136</t>
  </si>
  <si>
    <t>CYM</t>
  </si>
  <si>
    <t>Cayman Islands (the)</t>
  </si>
  <si>
    <t>KHM</t>
  </si>
  <si>
    <t>Kambodža</t>
  </si>
  <si>
    <t>the Kingdom of Cambodia</t>
  </si>
  <si>
    <t>Cambodia</t>
  </si>
  <si>
    <t>120</t>
  </si>
  <si>
    <t>CMR</t>
  </si>
  <si>
    <t>Kamerun</t>
  </si>
  <si>
    <t>the Republic of Cameroon</t>
  </si>
  <si>
    <t>Cameroon</t>
  </si>
  <si>
    <t>124</t>
  </si>
  <si>
    <t>CAN</t>
  </si>
  <si>
    <t>Canada</t>
  </si>
  <si>
    <t>132</t>
  </si>
  <si>
    <t>CPV</t>
  </si>
  <si>
    <t>Kapverdy</t>
  </si>
  <si>
    <t>the Republic of Cabo Verde</t>
  </si>
  <si>
    <t>Cabo Verde</t>
  </si>
  <si>
    <t>634</t>
  </si>
  <si>
    <t>QAT</t>
  </si>
  <si>
    <t>Katar</t>
  </si>
  <si>
    <t>the State of Qatar</t>
  </si>
  <si>
    <t>Qatar</t>
  </si>
  <si>
    <t>398</t>
  </si>
  <si>
    <t>KAZ</t>
  </si>
  <si>
    <t>Kazachstán</t>
  </si>
  <si>
    <t>the Republic of Kazakhstan</t>
  </si>
  <si>
    <t>Kazakhstan</t>
  </si>
  <si>
    <t>404</t>
  </si>
  <si>
    <t>KEN</t>
  </si>
  <si>
    <t>Keňa</t>
  </si>
  <si>
    <t>the Republic of Kenya</t>
  </si>
  <si>
    <t>Kenya</t>
  </si>
  <si>
    <t>296</t>
  </si>
  <si>
    <t>KIR</t>
  </si>
  <si>
    <t>Kiribati</t>
  </si>
  <si>
    <t>the Republic of Kiribati</t>
  </si>
  <si>
    <t>166</t>
  </si>
  <si>
    <t>CCK</t>
  </si>
  <si>
    <t>Kokosové (Keelingovy) ostrovy</t>
  </si>
  <si>
    <t>Cocos (Keeling) Islands (the)</t>
  </si>
  <si>
    <t>170</t>
  </si>
  <si>
    <t>COL</t>
  </si>
  <si>
    <t>Kolumbie</t>
  </si>
  <si>
    <t>the Republic of Colombia</t>
  </si>
  <si>
    <t>Colombia</t>
  </si>
  <si>
    <t>174</t>
  </si>
  <si>
    <t>COM</t>
  </si>
  <si>
    <t>Komory</t>
  </si>
  <si>
    <t>the Union of the Comoros</t>
  </si>
  <si>
    <t>Comoros (the)</t>
  </si>
  <si>
    <t>Konžská demokratická republika</t>
  </si>
  <si>
    <t>180</t>
  </si>
  <si>
    <t>COD</t>
  </si>
  <si>
    <t>the Democratic Republic of the Congo</t>
  </si>
  <si>
    <t>Congo (the Democratic Republic of the)</t>
  </si>
  <si>
    <t>178</t>
  </si>
  <si>
    <t>COG</t>
  </si>
  <si>
    <t>the Republic of the Congo</t>
  </si>
  <si>
    <t>Congo (the)</t>
  </si>
  <si>
    <t>408</t>
  </si>
  <si>
    <t>PRK</t>
  </si>
  <si>
    <t>the Democratic People's Republic of Korea</t>
  </si>
  <si>
    <t>Korea (the Democratic People's Republic of)</t>
  </si>
  <si>
    <t>410</t>
  </si>
  <si>
    <t>KOR</t>
  </si>
  <si>
    <t>the Republic of Korea</t>
  </si>
  <si>
    <t>Korea (the Republic of)</t>
  </si>
  <si>
    <t>095</t>
  </si>
  <si>
    <t>XXK</t>
  </si>
  <si>
    <t>Kosovo</t>
  </si>
  <si>
    <t>188</t>
  </si>
  <si>
    <t>CRI</t>
  </si>
  <si>
    <t>Kostarika</t>
  </si>
  <si>
    <t>the Republic of Costa Rica</t>
  </si>
  <si>
    <t>Costa Rica</t>
  </si>
  <si>
    <t>192</t>
  </si>
  <si>
    <t>CUB</t>
  </si>
  <si>
    <t>Kuba</t>
  </si>
  <si>
    <t>the Republic of Cuba</t>
  </si>
  <si>
    <t>Cuba</t>
  </si>
  <si>
    <t>414</t>
  </si>
  <si>
    <t>KWT</t>
  </si>
  <si>
    <t>Kuvajt</t>
  </si>
  <si>
    <t>the State of Kuwait</t>
  </si>
  <si>
    <t>Kuwait</t>
  </si>
  <si>
    <t>196</t>
  </si>
  <si>
    <t>CYP</t>
  </si>
  <si>
    <t>Kypr</t>
  </si>
  <si>
    <t>the Republic of Cyprus</t>
  </si>
  <si>
    <t>Cyprus</t>
  </si>
  <si>
    <t>417</t>
  </si>
  <si>
    <t>KGZ</t>
  </si>
  <si>
    <t>Kyrgyzstán</t>
  </si>
  <si>
    <t>the Kyrgyz Republic</t>
  </si>
  <si>
    <t>Kyrgyzstan</t>
  </si>
  <si>
    <t>418</t>
  </si>
  <si>
    <t>LAO</t>
  </si>
  <si>
    <t>Laos</t>
  </si>
  <si>
    <t>the Lao People's Democratic Republic</t>
  </si>
  <si>
    <t>Lao People's Democratic Republic (the)</t>
  </si>
  <si>
    <t>426</t>
  </si>
  <si>
    <t>LSO</t>
  </si>
  <si>
    <t>Lesotho</t>
  </si>
  <si>
    <t>the Kingdom of Lesotho</t>
  </si>
  <si>
    <t>422</t>
  </si>
  <si>
    <t>LBN</t>
  </si>
  <si>
    <t>Libanon</t>
  </si>
  <si>
    <t>the Lebanese Republic</t>
  </si>
  <si>
    <t>Lebanon</t>
  </si>
  <si>
    <t>430</t>
  </si>
  <si>
    <t>LBR</t>
  </si>
  <si>
    <t>Libérie</t>
  </si>
  <si>
    <t>the Republic of Liberia</t>
  </si>
  <si>
    <t>Liberia</t>
  </si>
  <si>
    <t>434</t>
  </si>
  <si>
    <t>LBY</t>
  </si>
  <si>
    <t>Libye</t>
  </si>
  <si>
    <t>the State of Libya</t>
  </si>
  <si>
    <t>Libya</t>
  </si>
  <si>
    <t>438</t>
  </si>
  <si>
    <t>LIE</t>
  </si>
  <si>
    <t>Lichtenštejnsko</t>
  </si>
  <si>
    <t>the Principality of Liechtenstein</t>
  </si>
  <si>
    <t>Liechtenstein</t>
  </si>
  <si>
    <t>LTU</t>
  </si>
  <si>
    <t>Litva</t>
  </si>
  <si>
    <t>the Republic of Lithuania</t>
  </si>
  <si>
    <t>Lithuania</t>
  </si>
  <si>
    <t>428</t>
  </si>
  <si>
    <t>LVA</t>
  </si>
  <si>
    <t>Lotyšsko</t>
  </si>
  <si>
    <t>the Republic of Latvia</t>
  </si>
  <si>
    <t>Latvia</t>
  </si>
  <si>
    <t>LUX</t>
  </si>
  <si>
    <t>Lucembursko</t>
  </si>
  <si>
    <t>the Grand Duchy of Luxembourg</t>
  </si>
  <si>
    <t>Luxembourg</t>
  </si>
  <si>
    <t>MAC</t>
  </si>
  <si>
    <t>Macao</t>
  </si>
  <si>
    <t>Macao Special Administrative Region of China</t>
  </si>
  <si>
    <t>450</t>
  </si>
  <si>
    <t>MDG</t>
  </si>
  <si>
    <t>Madagaskar</t>
  </si>
  <si>
    <t>the Republic of Madagascar</t>
  </si>
  <si>
    <t>Madagascar</t>
  </si>
  <si>
    <t>348</t>
  </si>
  <si>
    <t>HUN</t>
  </si>
  <si>
    <t>Hungary</t>
  </si>
  <si>
    <t>458</t>
  </si>
  <si>
    <t>MYS</t>
  </si>
  <si>
    <t>Malaysia</t>
  </si>
  <si>
    <t>454</t>
  </si>
  <si>
    <t>MWI</t>
  </si>
  <si>
    <t>Malawi</t>
  </si>
  <si>
    <t>the Republic of Malawi</t>
  </si>
  <si>
    <t>462</t>
  </si>
  <si>
    <t>MDV</t>
  </si>
  <si>
    <t>Maledivy</t>
  </si>
  <si>
    <t>the Republic of Maldives</t>
  </si>
  <si>
    <t>Maldives</t>
  </si>
  <si>
    <t>466</t>
  </si>
  <si>
    <t>MLI</t>
  </si>
  <si>
    <t>Mali</t>
  </si>
  <si>
    <t>the Republic of Mali</t>
  </si>
  <si>
    <t>470</t>
  </si>
  <si>
    <t>MLT</t>
  </si>
  <si>
    <t>Malta</t>
  </si>
  <si>
    <t>the Republic of Malta</t>
  </si>
  <si>
    <t>833</t>
  </si>
  <si>
    <t>IMN</t>
  </si>
  <si>
    <t>Man</t>
  </si>
  <si>
    <t>Isle of Man</t>
  </si>
  <si>
    <t>504</t>
  </si>
  <si>
    <t>MAR</t>
  </si>
  <si>
    <t>Maroko</t>
  </si>
  <si>
    <t>the Kingdom of Morocco</t>
  </si>
  <si>
    <t>Morocco</t>
  </si>
  <si>
    <t>584</t>
  </si>
  <si>
    <t>MHL</t>
  </si>
  <si>
    <t>Marshallovy ostrovy</t>
  </si>
  <si>
    <t>the Republic of the Marshall Islands</t>
  </si>
  <si>
    <t>Marshall Islands (the)</t>
  </si>
  <si>
    <t>Martinik</t>
  </si>
  <si>
    <t>474</t>
  </si>
  <si>
    <t>MTQ</t>
  </si>
  <si>
    <t>Martinique</t>
  </si>
  <si>
    <t>480</t>
  </si>
  <si>
    <t>MUS</t>
  </si>
  <si>
    <t>Mauricius</t>
  </si>
  <si>
    <t>the Republic of Mauritius</t>
  </si>
  <si>
    <t>Mauritius</t>
  </si>
  <si>
    <t>478</t>
  </si>
  <si>
    <t>MRT</t>
  </si>
  <si>
    <t>Mauritánie</t>
  </si>
  <si>
    <t>the Islamic Republic of Mauritania</t>
  </si>
  <si>
    <t>Mauritania</t>
  </si>
  <si>
    <t>Departement Mayotte</t>
  </si>
  <si>
    <t>175</t>
  </si>
  <si>
    <t>MYT</t>
  </si>
  <si>
    <t>Mayotte</t>
  </si>
  <si>
    <t>581</t>
  </si>
  <si>
    <t>UMI</t>
  </si>
  <si>
    <t>United States Minor Outlying Islands (the)</t>
  </si>
  <si>
    <t>484</t>
  </si>
  <si>
    <t>MEX</t>
  </si>
  <si>
    <t>Mexiko</t>
  </si>
  <si>
    <t>the United Mexican States</t>
  </si>
  <si>
    <t>Mexico</t>
  </si>
  <si>
    <t>583</t>
  </si>
  <si>
    <t>FSM</t>
  </si>
  <si>
    <t>Mikronésie</t>
  </si>
  <si>
    <t>the Federated States of Micronesia</t>
  </si>
  <si>
    <t>Micronesia (Federated States of)</t>
  </si>
  <si>
    <t>498</t>
  </si>
  <si>
    <t>MDA</t>
  </si>
  <si>
    <t>Moldavsko</t>
  </si>
  <si>
    <t>the Republic of Moldova</t>
  </si>
  <si>
    <t>Moldova (the Republic of)</t>
  </si>
  <si>
    <t>492</t>
  </si>
  <si>
    <t>MCO</t>
  </si>
  <si>
    <t>Monako</t>
  </si>
  <si>
    <t>the Principality of Monaco</t>
  </si>
  <si>
    <t>Monaco</t>
  </si>
  <si>
    <t>496</t>
  </si>
  <si>
    <t>MNG</t>
  </si>
  <si>
    <t>Mongolia</t>
  </si>
  <si>
    <t>500</t>
  </si>
  <si>
    <t>MSR</t>
  </si>
  <si>
    <t>508</t>
  </si>
  <si>
    <t>MOZ</t>
  </si>
  <si>
    <t>Mosambik</t>
  </si>
  <si>
    <t>the Republic of Mozambique</t>
  </si>
  <si>
    <t>Mozambique</t>
  </si>
  <si>
    <t>104</t>
  </si>
  <si>
    <t>MMR</t>
  </si>
  <si>
    <t>Myanmar</t>
  </si>
  <si>
    <t>the Republic of the Union of Myanmar</t>
  </si>
  <si>
    <t>516</t>
  </si>
  <si>
    <t>NAM</t>
  </si>
  <si>
    <t>Namibie</t>
  </si>
  <si>
    <t>the Republic of Namibia</t>
  </si>
  <si>
    <t>Namibia</t>
  </si>
  <si>
    <t>520</t>
  </si>
  <si>
    <t>NRU</t>
  </si>
  <si>
    <t>Nauru</t>
  </si>
  <si>
    <t>the Republic of Nauru</t>
  </si>
  <si>
    <t>276</t>
  </si>
  <si>
    <t>DEU</t>
  </si>
  <si>
    <t>Německo</t>
  </si>
  <si>
    <t>the Federal Republic of Germany</t>
  </si>
  <si>
    <t>Germany</t>
  </si>
  <si>
    <t>524</t>
  </si>
  <si>
    <t>NPL</t>
  </si>
  <si>
    <t>Nepál</t>
  </si>
  <si>
    <t>Nepal</t>
  </si>
  <si>
    <t>562</t>
  </si>
  <si>
    <t>NER</t>
  </si>
  <si>
    <t>Niger</t>
  </si>
  <si>
    <t>the Republic of the Niger</t>
  </si>
  <si>
    <t>Niger (the)</t>
  </si>
  <si>
    <t>566</t>
  </si>
  <si>
    <t>NGA</t>
  </si>
  <si>
    <t>Nigérie</t>
  </si>
  <si>
    <t>the Federal Republic of Nigeria</t>
  </si>
  <si>
    <t>Nigeria</t>
  </si>
  <si>
    <t>NIC</t>
  </si>
  <si>
    <t>Nikaragua</t>
  </si>
  <si>
    <t>the Republic of Nicaragua</t>
  </si>
  <si>
    <t>Nicaragua</t>
  </si>
  <si>
    <t>570</t>
  </si>
  <si>
    <t>NIU</t>
  </si>
  <si>
    <t>Nizozemské království</t>
  </si>
  <si>
    <t>528</t>
  </si>
  <si>
    <t>NLD</t>
  </si>
  <si>
    <t>the Kingdom of the Netherlands</t>
  </si>
  <si>
    <t>Netherlands (Kingdom of the)</t>
  </si>
  <si>
    <t>574</t>
  </si>
  <si>
    <t>NFK</t>
  </si>
  <si>
    <t>Norfolk</t>
  </si>
  <si>
    <t>Norfolk Island</t>
  </si>
  <si>
    <t>578</t>
  </si>
  <si>
    <t>NOR</t>
  </si>
  <si>
    <t>Norsko</t>
  </si>
  <si>
    <t>the Kingdom of Norway</t>
  </si>
  <si>
    <t>Norway</t>
  </si>
  <si>
    <t>540</t>
  </si>
  <si>
    <t>NCL</t>
  </si>
  <si>
    <t>New Caledonia</t>
  </si>
  <si>
    <t>NZL</t>
  </si>
  <si>
    <t>New Zealand</t>
  </si>
  <si>
    <t>512</t>
  </si>
  <si>
    <t>OMN</t>
  </si>
  <si>
    <t>Omán</t>
  </si>
  <si>
    <t>the Sultanate of Oman</t>
  </si>
  <si>
    <t>Oman</t>
  </si>
  <si>
    <t>586</t>
  </si>
  <si>
    <t>PAK</t>
  </si>
  <si>
    <t>Pákistán</t>
  </si>
  <si>
    <t>the Islamic Republic of Pakistan</t>
  </si>
  <si>
    <t>Pakistan</t>
  </si>
  <si>
    <t>585</t>
  </si>
  <si>
    <t>PLW</t>
  </si>
  <si>
    <t>Palau</t>
  </si>
  <si>
    <t>the Republic of Palau</t>
  </si>
  <si>
    <t>275</t>
  </si>
  <si>
    <t>PSE</t>
  </si>
  <si>
    <t>Palestina</t>
  </si>
  <si>
    <t>the State of Palestine</t>
  </si>
  <si>
    <t>Palestine, State of</t>
  </si>
  <si>
    <t>591</t>
  </si>
  <si>
    <t>PAN</t>
  </si>
  <si>
    <t>Panama</t>
  </si>
  <si>
    <t>the Republic of Panama</t>
  </si>
  <si>
    <t>598</t>
  </si>
  <si>
    <t>PNG</t>
  </si>
  <si>
    <t>Papua Nová Guinea</t>
  </si>
  <si>
    <t>the Independent State of Papua New Guinea</t>
  </si>
  <si>
    <t>Papua New Guinea</t>
  </si>
  <si>
    <t>600</t>
  </si>
  <si>
    <t>PRY</t>
  </si>
  <si>
    <t>Paraguay</t>
  </si>
  <si>
    <t>the Republic of Paraguay</t>
  </si>
  <si>
    <t>604</t>
  </si>
  <si>
    <t>PER</t>
  </si>
  <si>
    <t>Peru</t>
  </si>
  <si>
    <t>the Republic of Peru</t>
  </si>
  <si>
    <t>612</t>
  </si>
  <si>
    <t>PCN</t>
  </si>
  <si>
    <t>Pitcairn</t>
  </si>
  <si>
    <t>384</t>
  </si>
  <si>
    <t>CIV</t>
  </si>
  <si>
    <t>Pobřeží slonoviny</t>
  </si>
  <si>
    <t>the Republic of Côte d'Ivoire</t>
  </si>
  <si>
    <t>Côte d'Ivoire</t>
  </si>
  <si>
    <t>616</t>
  </si>
  <si>
    <t>POL</t>
  </si>
  <si>
    <t>Polsko</t>
  </si>
  <si>
    <t>the Republic of Poland</t>
  </si>
  <si>
    <t>Poland</t>
  </si>
  <si>
    <t>630</t>
  </si>
  <si>
    <t>PRI</t>
  </si>
  <si>
    <t>Portoriko</t>
  </si>
  <si>
    <t>Puerto Rico</t>
  </si>
  <si>
    <t>620</t>
  </si>
  <si>
    <t>PRT</t>
  </si>
  <si>
    <t>Portugalsko</t>
  </si>
  <si>
    <t>the Portuguese Republic</t>
  </si>
  <si>
    <t>Portugal</t>
  </si>
  <si>
    <t>040</t>
  </si>
  <si>
    <t>AUT</t>
  </si>
  <si>
    <t>Rakousko</t>
  </si>
  <si>
    <t>the Republic of Austria</t>
  </si>
  <si>
    <t>Austria</t>
  </si>
  <si>
    <t>638</t>
  </si>
  <si>
    <t>REU</t>
  </si>
  <si>
    <t>Réunion</t>
  </si>
  <si>
    <t>GNQ</t>
  </si>
  <si>
    <t>Rovníková Guinea</t>
  </si>
  <si>
    <t>the Republic of Equatorial Guinea</t>
  </si>
  <si>
    <t>Equatorial Guinea</t>
  </si>
  <si>
    <t>642</t>
  </si>
  <si>
    <t>ROU</t>
  </si>
  <si>
    <t>Romania</t>
  </si>
  <si>
    <t>643</t>
  </si>
  <si>
    <t>RUS</t>
  </si>
  <si>
    <t>Rusko</t>
  </si>
  <si>
    <t>the Russian Federation</t>
  </si>
  <si>
    <t>Russian Federation (the)</t>
  </si>
  <si>
    <t>646</t>
  </si>
  <si>
    <t>RWA</t>
  </si>
  <si>
    <t>Rwanda</t>
  </si>
  <si>
    <t>the Republic of Rwanda</t>
  </si>
  <si>
    <t>300</t>
  </si>
  <si>
    <t>GRC</t>
  </si>
  <si>
    <t>Řecko</t>
  </si>
  <si>
    <t>the Hellenic Republic</t>
  </si>
  <si>
    <t>Greece</t>
  </si>
  <si>
    <t>SPM</t>
  </si>
  <si>
    <t>Saint Pierre a Miquelon</t>
  </si>
  <si>
    <t>Saint Pierre and Miquelon</t>
  </si>
  <si>
    <t>SLV</t>
  </si>
  <si>
    <t>Salvador</t>
  </si>
  <si>
    <t>the Republic of El Salvador</t>
  </si>
  <si>
    <t>El Salvador</t>
  </si>
  <si>
    <t>882</t>
  </si>
  <si>
    <t>WSM</t>
  </si>
  <si>
    <t>Samoa</t>
  </si>
  <si>
    <t>the Independent State of Samoa</t>
  </si>
  <si>
    <t>674</t>
  </si>
  <si>
    <t>SMR</t>
  </si>
  <si>
    <t>San Marino</t>
  </si>
  <si>
    <t>the Republic of San Marino</t>
  </si>
  <si>
    <t>682</t>
  </si>
  <si>
    <t>SAU</t>
  </si>
  <si>
    <t>Saúdská Arábie</t>
  </si>
  <si>
    <t>the Kingdom of Saudi Arabia</t>
  </si>
  <si>
    <t>Saudi Arabia</t>
  </si>
  <si>
    <t>686</t>
  </si>
  <si>
    <t>SEN</t>
  </si>
  <si>
    <t>Senegal</t>
  </si>
  <si>
    <t>the Republic of Senegal</t>
  </si>
  <si>
    <t>Republika Severní Makedonie</t>
  </si>
  <si>
    <t>807</t>
  </si>
  <si>
    <t>MKD</t>
  </si>
  <si>
    <t>Severní Makedonie</t>
  </si>
  <si>
    <t>the Republic of North Macedonia</t>
  </si>
  <si>
    <t>North Macedonia</t>
  </si>
  <si>
    <t>580</t>
  </si>
  <si>
    <t>MNP</t>
  </si>
  <si>
    <t>Severní Mariany</t>
  </si>
  <si>
    <t>the Commonwealth of the Northern Mariana Islands</t>
  </si>
  <si>
    <t>Northern Mariana Islands (the)</t>
  </si>
  <si>
    <t>690</t>
  </si>
  <si>
    <t>SYC</t>
  </si>
  <si>
    <t>Seychely</t>
  </si>
  <si>
    <t>the Republic of Seychelles</t>
  </si>
  <si>
    <t>Seychelles</t>
  </si>
  <si>
    <t>694</t>
  </si>
  <si>
    <t>SLE</t>
  </si>
  <si>
    <t>Sierra Leone</t>
  </si>
  <si>
    <t>the Republic of Sierra Leone</t>
  </si>
  <si>
    <t>702</t>
  </si>
  <si>
    <t>SGP</t>
  </si>
  <si>
    <t>Singapur</t>
  </si>
  <si>
    <t>the Republic of Singapore</t>
  </si>
  <si>
    <t>Singapore</t>
  </si>
  <si>
    <t>703</t>
  </si>
  <si>
    <t>SVK</t>
  </si>
  <si>
    <t>Slovensko</t>
  </si>
  <si>
    <t>the Slovak Republic</t>
  </si>
  <si>
    <t>Slovakia</t>
  </si>
  <si>
    <t>705</t>
  </si>
  <si>
    <t>SVN</t>
  </si>
  <si>
    <t>Slovinsko</t>
  </si>
  <si>
    <t>the Republic of Slovenia</t>
  </si>
  <si>
    <t>Slovenia</t>
  </si>
  <si>
    <t>706</t>
  </si>
  <si>
    <t>SOM</t>
  </si>
  <si>
    <t>Somálsko</t>
  </si>
  <si>
    <t>the Federal Republic of Somalia</t>
  </si>
  <si>
    <t>Somalia</t>
  </si>
  <si>
    <t>ARE</t>
  </si>
  <si>
    <t>Spojené arabské emiráty</t>
  </si>
  <si>
    <t>the United Arab Emirates</t>
  </si>
  <si>
    <t>United Arab Emirates (the)</t>
  </si>
  <si>
    <t>840</t>
  </si>
  <si>
    <t>USA</t>
  </si>
  <si>
    <t>Spojené státy</t>
  </si>
  <si>
    <t>the United States of America</t>
  </si>
  <si>
    <t>United States of America (the)</t>
  </si>
  <si>
    <t>688</t>
  </si>
  <si>
    <t>SRB</t>
  </si>
  <si>
    <t>Srbsko</t>
  </si>
  <si>
    <t>the Republic of Serbia</t>
  </si>
  <si>
    <t>Serbia</t>
  </si>
  <si>
    <t>140</t>
  </si>
  <si>
    <t>CAF</t>
  </si>
  <si>
    <t>the Central African Republic</t>
  </si>
  <si>
    <t>Central African Republic (the)</t>
  </si>
  <si>
    <t>729</t>
  </si>
  <si>
    <t>SDN</t>
  </si>
  <si>
    <t>Súdán</t>
  </si>
  <si>
    <t>the Republic of the Sudan</t>
  </si>
  <si>
    <t>Sudan (the)</t>
  </si>
  <si>
    <t>740</t>
  </si>
  <si>
    <t>SUR</t>
  </si>
  <si>
    <t>Surinam</t>
  </si>
  <si>
    <t>the Republic of Suriname</t>
  </si>
  <si>
    <t>Suriname</t>
  </si>
  <si>
    <t>654</t>
  </si>
  <si>
    <t>SHN</t>
  </si>
  <si>
    <t>Svatá Helena</t>
  </si>
  <si>
    <t>Saint Helena, Ascension and Tristan da Cunha</t>
  </si>
  <si>
    <t>LCA</t>
  </si>
  <si>
    <t>Saint Lucia</t>
  </si>
  <si>
    <t>652</t>
  </si>
  <si>
    <t>BLM</t>
  </si>
  <si>
    <t>Svatý Bartoloměj</t>
  </si>
  <si>
    <t>Saint Barthélemy</t>
  </si>
  <si>
    <t>659</t>
  </si>
  <si>
    <t>KNA</t>
  </si>
  <si>
    <t>Svatý Kryštof a Nevis</t>
  </si>
  <si>
    <t>Saint Kitts and Nevis</t>
  </si>
  <si>
    <t>MAF</t>
  </si>
  <si>
    <t>Svatý Martin (FR)</t>
  </si>
  <si>
    <t>Saint Martin (French part)</t>
  </si>
  <si>
    <t>534</t>
  </si>
  <si>
    <t>SXM</t>
  </si>
  <si>
    <t>Sint Maarten (Dutch part)</t>
  </si>
  <si>
    <t>678</t>
  </si>
  <si>
    <t>STP</t>
  </si>
  <si>
    <t>Svatý Tomáš a Princův ostrov</t>
  </si>
  <si>
    <t>the Democratic Republic of Sao Tome and Principe</t>
  </si>
  <si>
    <t>Sao Tome and Principe</t>
  </si>
  <si>
    <t>VCT</t>
  </si>
  <si>
    <t>Saint Vincent and the Grenadines</t>
  </si>
  <si>
    <t>748</t>
  </si>
  <si>
    <t>SWZ</t>
  </si>
  <si>
    <t>Svazijsko</t>
  </si>
  <si>
    <t>the Kingdom of Eswatini</t>
  </si>
  <si>
    <t>Eswatini</t>
  </si>
  <si>
    <t>760</t>
  </si>
  <si>
    <t>SYR</t>
  </si>
  <si>
    <t>Sýrie</t>
  </si>
  <si>
    <t>the Syrian Arab Republic</t>
  </si>
  <si>
    <t>Syrian Arab Republic (the)</t>
  </si>
  <si>
    <t>090</t>
  </si>
  <si>
    <t>SLB</t>
  </si>
  <si>
    <t>Solomon Islands</t>
  </si>
  <si>
    <t>724</t>
  </si>
  <si>
    <t>ESP</t>
  </si>
  <si>
    <t>Španělsko</t>
  </si>
  <si>
    <t>the Kingdom of Spain</t>
  </si>
  <si>
    <t>Spain</t>
  </si>
  <si>
    <t>744</t>
  </si>
  <si>
    <t>SJM</t>
  </si>
  <si>
    <t>Svalbard and Jan Mayen</t>
  </si>
  <si>
    <t>144</t>
  </si>
  <si>
    <t>LKA</t>
  </si>
  <si>
    <t>Šrí Lanka</t>
  </si>
  <si>
    <t>the Democratic Socialist Republic of Sri Lanka</t>
  </si>
  <si>
    <t>Sri Lanka</t>
  </si>
  <si>
    <t>752</t>
  </si>
  <si>
    <t>SWE</t>
  </si>
  <si>
    <t>Švédsko</t>
  </si>
  <si>
    <t>the Kingdom of Sweden</t>
  </si>
  <si>
    <t>Sweden</t>
  </si>
  <si>
    <t>756</t>
  </si>
  <si>
    <t>CHE</t>
  </si>
  <si>
    <t>Švýcarsko</t>
  </si>
  <si>
    <t>the Swiss Confederation</t>
  </si>
  <si>
    <t>Switzerland</t>
  </si>
  <si>
    <t>762</t>
  </si>
  <si>
    <t>TJK</t>
  </si>
  <si>
    <t>Tádžikistán</t>
  </si>
  <si>
    <t>the Republic of Tajikistan</t>
  </si>
  <si>
    <t>Tajikistan</t>
  </si>
  <si>
    <t>834</t>
  </si>
  <si>
    <t>TZA</t>
  </si>
  <si>
    <t>Tanzanie</t>
  </si>
  <si>
    <t>the United Republic of Tanzania</t>
  </si>
  <si>
    <t>Tanzania, the United Republic of</t>
  </si>
  <si>
    <t>764</t>
  </si>
  <si>
    <t>THA</t>
  </si>
  <si>
    <t>Thajsko</t>
  </si>
  <si>
    <t>the Kingdom of Thailand</t>
  </si>
  <si>
    <t>Thailand</t>
  </si>
  <si>
    <t>Tchaj-wan</t>
  </si>
  <si>
    <t>158</t>
  </si>
  <si>
    <t>TWN</t>
  </si>
  <si>
    <t>Taiwan</t>
  </si>
  <si>
    <t>768</t>
  </si>
  <si>
    <t>TGO</t>
  </si>
  <si>
    <t>Togo</t>
  </si>
  <si>
    <t>the Togolese Republic</t>
  </si>
  <si>
    <t>TKL</t>
  </si>
  <si>
    <t>TON</t>
  </si>
  <si>
    <t>Tonga</t>
  </si>
  <si>
    <t>the Kingdom of Tonga</t>
  </si>
  <si>
    <t>TTO</t>
  </si>
  <si>
    <t>Trinidad a Tobago</t>
  </si>
  <si>
    <t>the Republic of Trinidad and Tobago</t>
  </si>
  <si>
    <t>Trinidad and Tobago</t>
  </si>
  <si>
    <t>788</t>
  </si>
  <si>
    <t>TUN</t>
  </si>
  <si>
    <t>Tunisko</t>
  </si>
  <si>
    <t>the Republic of Tunisia</t>
  </si>
  <si>
    <t>Tunisia</t>
  </si>
  <si>
    <t>792</t>
  </si>
  <si>
    <t>TUR</t>
  </si>
  <si>
    <t>Turecko</t>
  </si>
  <si>
    <t>the Republic of Türkiye</t>
  </si>
  <si>
    <t>Türkiye</t>
  </si>
  <si>
    <t>795</t>
  </si>
  <si>
    <t>TKM</t>
  </si>
  <si>
    <t>Turkmenistan</t>
  </si>
  <si>
    <t>796</t>
  </si>
  <si>
    <t>TCA</t>
  </si>
  <si>
    <t>Turks a Caicos</t>
  </si>
  <si>
    <t>Turks and Caicos Islands (the)</t>
  </si>
  <si>
    <t>798</t>
  </si>
  <si>
    <t>TUV</t>
  </si>
  <si>
    <t>800</t>
  </si>
  <si>
    <t>UGA</t>
  </si>
  <si>
    <t>Uganda</t>
  </si>
  <si>
    <t>the Republic of Uganda</t>
  </si>
  <si>
    <t>804</t>
  </si>
  <si>
    <t>UKR</t>
  </si>
  <si>
    <t>Ukraine</t>
  </si>
  <si>
    <t>858</t>
  </si>
  <si>
    <t>URY</t>
  </si>
  <si>
    <t>Uruguay</t>
  </si>
  <si>
    <t>the Eastern Republic of Uruguay</t>
  </si>
  <si>
    <t>860</t>
  </si>
  <si>
    <t>UZB</t>
  </si>
  <si>
    <t>Uzbekistán</t>
  </si>
  <si>
    <t>the Republic of Uzbekistan</t>
  </si>
  <si>
    <t>Uzbekistan</t>
  </si>
  <si>
    <t>162</t>
  </si>
  <si>
    <t>CXR</t>
  </si>
  <si>
    <t>Vánoční ostrov</t>
  </si>
  <si>
    <t>Christmas Island</t>
  </si>
  <si>
    <t>548</t>
  </si>
  <si>
    <t>VUT</t>
  </si>
  <si>
    <t>Vanuatu</t>
  </si>
  <si>
    <t>the Republic of Vanuatu</t>
  </si>
  <si>
    <t>VAT</t>
  </si>
  <si>
    <t>Vatikán</t>
  </si>
  <si>
    <t>Holy See (the)</t>
  </si>
  <si>
    <t>826</t>
  </si>
  <si>
    <t>GBR</t>
  </si>
  <si>
    <t>Velká Británie a Severní Irsko</t>
  </si>
  <si>
    <t>the United Kingdom of Great Britain and Northern Ireland</t>
  </si>
  <si>
    <t>United Kingdom of Great Britain and Northern Ireland (the)</t>
  </si>
  <si>
    <t>862</t>
  </si>
  <si>
    <t>VEN</t>
  </si>
  <si>
    <t>Venezuela</t>
  </si>
  <si>
    <t>the Bolivarian Republic of Venezuela</t>
  </si>
  <si>
    <t>Venezuela (Bolivarian Republic of)</t>
  </si>
  <si>
    <t>704</t>
  </si>
  <si>
    <t>VNM</t>
  </si>
  <si>
    <t>Vietnam</t>
  </si>
  <si>
    <t>the Socialist Republic of Viet Nam</t>
  </si>
  <si>
    <t>Viet Nam</t>
  </si>
  <si>
    <t>626</t>
  </si>
  <si>
    <t>TLS</t>
  </si>
  <si>
    <t>Východní Timor</t>
  </si>
  <si>
    <t>the Democratic Republic of Timor-Leste</t>
  </si>
  <si>
    <t>Timor-Leste</t>
  </si>
  <si>
    <t>876</t>
  </si>
  <si>
    <t>WLF</t>
  </si>
  <si>
    <t>Wallis a Futuna</t>
  </si>
  <si>
    <t>Wallis and Futuna Islands</t>
  </si>
  <si>
    <t>Wallis and Futuna</t>
  </si>
  <si>
    <t>ZMB</t>
  </si>
  <si>
    <t>Zambie</t>
  </si>
  <si>
    <t>the Republic of Zambia</t>
  </si>
  <si>
    <t>Zambia</t>
  </si>
  <si>
    <t>732</t>
  </si>
  <si>
    <t>ESH</t>
  </si>
  <si>
    <t>Západní Sahara</t>
  </si>
  <si>
    <t>Western Sahara</t>
  </si>
  <si>
    <t>716</t>
  </si>
  <si>
    <t>ZWE</t>
  </si>
  <si>
    <t>Zimbabwe</t>
  </si>
  <si>
    <t>the Republic of Zimbabwe</t>
  </si>
  <si>
    <r>
      <t xml:space="preserve">omezená verze - šablona umožňuje xml export - sledujte list </t>
    </r>
    <r>
      <rPr>
        <b/>
        <i/>
        <sz val="12"/>
        <rFont val="Arial CE"/>
        <family val="2"/>
        <charset val="-18"/>
      </rPr>
      <t>XML_export</t>
    </r>
  </si>
  <si>
    <t>2. pokračujte na další listy šablony postupně zleva doprava, přitom sledujte případnou nápovědu u jednotlivých políček. Pokud jste dříve vyplnili společný formulář daňového přiznání a přehledů OSVČ, můžete si z něho načíst data pro sociální pojištění do listu Přenos_z_DzPFO.</t>
  </si>
  <si>
    <t>Dojde-li k překročení nastavených mezí této omezené bezplatné šablony, v některých buňkách šablony se objeví text "LIMIT" a šablona přestane pracovat korektně. Neomezenou verzi šablony lze stáhnout na této adresy :</t>
  </si>
  <si>
    <t>TATO VERZE JE PLNOHODNOTNĚ POUŽITELNÁ JEN PRO FYZICKÉ OSOBY, U NICHŽ :</t>
  </si>
  <si>
    <t>* daňový základ nepřekročí částku 300.000,- Kč (řádek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</si>
</sst>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0\ &quot;Kč&quot;;\-#,##0\ &quot;Kč&quot;"/>
    <numFmt numFmtId="164" formatCode="mmmm\ d\,\ yyyy"/>
    <numFmt numFmtId="165" formatCode="d/m/yyyy;@"/>
    <numFmt numFmtId="166" formatCode="#,##0.00\ &quot;Kč&quot;"/>
    <numFmt numFmtId="177" formatCode="#,##0"/>
    <numFmt numFmtId="178" formatCode="#,##0.00"/>
  </numFmts>
  <fonts count="51">
    <font>
      <sz val="10"/>
      <name val="Arial"/>
      <family val="2"/>
      <charset val="-18"/>
    </font>
    <font>
      <sz val="10"/>
      <color theme="1"/>
      <name val="Arial"/>
      <family val="2"/>
    </font>
    <font>
      <sz val="11"/>
      <color theme="1"/>
      <name val="Calibri"/>
      <family val="2"/>
      <charset val="-18"/>
      <scheme val="minor"/>
    </font>
    <font>
      <b/>
      <sz val="10"/>
      <name val="Arial"/>
      <family val="2"/>
      <charset val="-18"/>
    </font>
    <font>
      <b/>
      <sz val="12"/>
      <name val="Arial"/>
      <family val="2"/>
      <charset val="-18"/>
    </font>
    <font>
      <sz val="10"/>
      <name val="Arial CE"/>
      <family val="2"/>
      <charset val="-18"/>
    </font>
    <font>
      <b/>
      <sz val="14"/>
      <name val="Arial CE"/>
      <family val="2"/>
      <charset val="-18"/>
    </font>
    <font>
      <sz val="8"/>
      <name val="Arial"/>
      <family val="2"/>
      <charset val="-18"/>
    </font>
    <font>
      <i/>
      <sz val="8"/>
      <name val="Arial CE"/>
      <family val="2"/>
      <charset val="-18"/>
    </font>
    <font>
      <b/>
      <sz val="12"/>
      <name val="Arial CE"/>
      <family val="2"/>
      <charset val="-18"/>
    </font>
    <font>
      <i/>
      <sz val="8"/>
      <name val="Arial"/>
      <family val="2"/>
      <charset val="-18"/>
    </font>
    <font>
      <sz val="9"/>
      <name val="Arial"/>
      <family val="2"/>
      <charset val="-18"/>
    </font>
    <font>
      <u val="single"/>
      <sz val="10"/>
      <color indexed="12"/>
      <name val="Arial"/>
      <family val="2"/>
      <charset val="-18"/>
    </font>
    <font>
      <sz val="8"/>
      <name val="Tahoma"/>
      <family val="2"/>
      <charset val="-18"/>
    </font>
    <font>
      <b/>
      <sz val="8"/>
      <name val="Tahoma"/>
      <family val="2"/>
      <charset val="-18"/>
    </font>
    <font>
      <b/>
      <sz val="8"/>
      <name val="Arial"/>
      <family val="2"/>
      <charset val="-18"/>
    </font>
    <font>
      <b/>
      <sz val="8"/>
      <color indexed="10"/>
      <name val="Arial"/>
      <family val="2"/>
    </font>
    <font>
      <b/>
      <sz val="24"/>
      <name val="Arial CE"/>
      <family val="2"/>
      <charset val="-18"/>
    </font>
    <font>
      <b/>
      <u val="single"/>
      <sz val="14"/>
      <name val="Arial CE"/>
      <family val="2"/>
      <charset val="-18"/>
    </font>
    <font>
      <b/>
      <i/>
      <sz val="10"/>
      <name val="Arial"/>
      <family val="2"/>
      <charset val="-18"/>
    </font>
    <font>
      <i/>
      <sz val="10"/>
      <name val="Arial"/>
      <family val="2"/>
      <charset val="-18"/>
    </font>
    <font>
      <b/>
      <sz val="14"/>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sz val="12"/>
      <name val="Arial"/>
      <family val="2"/>
      <charset val="-18"/>
    </font>
    <font>
      <i/>
      <sz val="7"/>
      <name val="Arial"/>
      <family val="2"/>
      <charset val="-18"/>
    </font>
    <font>
      <sz val="9"/>
      <name val="Tahoma"/>
      <family val="2"/>
      <charset val="-18"/>
    </font>
    <font>
      <b/>
      <sz val="9"/>
      <name val="Tahoma"/>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name val="Tahoma"/>
      <family val="2"/>
      <charset val="-18"/>
    </font>
    <font>
      <sz val="10"/>
      <color rgb="FFFF0000"/>
      <name val="Arial"/>
      <family val="2"/>
      <charset val="-18"/>
    </font>
    <font>
      <sz val="11"/>
      <name val="Arial CE"/>
      <family val="2"/>
      <charset val="-18"/>
    </font>
    <font>
      <b/>
      <sz val="11"/>
      <name val="Arial CE"/>
      <family val="2"/>
      <charset val="-18"/>
    </font>
    <font>
      <b/>
      <u val="single"/>
      <sz val="11"/>
      <color indexed="12"/>
      <name val="Arial"/>
      <family val="2"/>
      <charset val="-18"/>
    </font>
    <font>
      <sz val="12"/>
      <name val="Arial CE"/>
      <family val="2"/>
      <charset val="-18"/>
    </font>
    <font>
      <b/>
      <i/>
      <sz val="12"/>
      <name val="Arial CE"/>
      <family val="2"/>
      <charset val="-18"/>
    </font>
    <font>
      <i/>
      <sz val="12"/>
      <name val="Arial CE"/>
      <family val="2"/>
      <charset val="-18"/>
    </font>
    <font>
      <b/>
      <u val="single"/>
      <sz val="12"/>
      <name val="Arial CE"/>
      <family val="2"/>
      <charset val="-18"/>
    </font>
    <font>
      <b/>
      <u val="single"/>
      <sz val="12"/>
      <color indexed="12"/>
      <name val="Arial"/>
      <family val="2"/>
      <charset val="-18"/>
    </font>
    <font>
      <b/>
      <sz val="12"/>
      <color rgb="FFFF0000"/>
      <name val="Arial CE"/>
      <family val="2"/>
      <charset val="-18"/>
    </font>
    <font>
      <b/>
      <u val="single"/>
      <sz val="11"/>
      <name val="Arial CE"/>
      <family val="2"/>
      <charset val="-18"/>
    </font>
    <font>
      <sz val="10"/>
      <color theme="1"/>
      <name val="Calibri"/>
      <family val="2"/>
      <charset val="-18"/>
      <scheme val="minor"/>
    </font>
  </fonts>
  <fills count="2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8"/>
        <bgColor indexed="64"/>
      </patternFill>
    </fill>
    <fill>
      <patternFill patternType="solid">
        <fgColor indexed="43"/>
        <bgColor indexed="64"/>
      </patternFill>
    </fill>
    <fill>
      <patternFill patternType="solid">
        <fgColor indexed="8"/>
        <bgColor indexed="64"/>
      </patternFill>
    </fill>
    <fill>
      <patternFill patternType="solid">
        <fgColor indexed="24"/>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FFCCCC"/>
        <bgColor indexed="64"/>
      </patternFill>
    </fill>
    <fill>
      <patternFill patternType="solid">
        <fgColor theme="0" tint="-0.04997999966144562"/>
        <bgColor indexed="64"/>
      </patternFill>
    </fill>
    <fill>
      <patternFill patternType="solid">
        <fgColor theme="6" tint="0.7999799847602844"/>
        <bgColor indexed="64"/>
      </patternFill>
    </fill>
    <fill>
      <patternFill patternType="solid">
        <fgColor theme="8" tint="0.7999799847602844"/>
        <bgColor indexed="64"/>
      </patternFill>
    </fill>
    <fill>
      <patternFill patternType="solid">
        <fgColor theme="3" tint="0.7999799847602844"/>
        <bgColor indexed="64"/>
      </patternFill>
    </fill>
    <fill>
      <patternFill patternType="solid">
        <fgColor theme="4" tint="0.7999799847602844"/>
        <bgColor indexed="64"/>
      </patternFill>
    </fill>
    <fill>
      <patternFill patternType="solid">
        <fgColor indexed="29"/>
        <bgColor indexed="64"/>
      </patternFill>
    </fill>
    <fill>
      <patternFill patternType="solid">
        <fgColor theme="7" tint="0.7999799847602844"/>
        <bgColor indexed="64"/>
      </patternFill>
    </fill>
    <fill>
      <patternFill patternType="solid">
        <fgColor indexed="31"/>
        <bgColor indexed="64"/>
      </patternFill>
    </fill>
    <fill>
      <patternFill patternType="solid">
        <fgColor theme="0"/>
        <bgColor indexed="64"/>
      </patternFill>
    </fill>
  </fills>
  <borders count="73">
    <border>
      <left/>
      <right/>
      <top/>
      <bottom/>
      <diagonal/>
    </border>
    <border>
      <left/>
      <right/>
      <top style="dotted">
        <color auto="1"/>
      </top>
      <bottom/>
    </border>
    <border>
      <left/>
      <right/>
      <top/>
      <bottom style="dotted">
        <color auto="1"/>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thin">
        <color auto="1"/>
      </left>
      <right style="thin">
        <color auto="1"/>
      </right>
      <top style="thin">
        <color auto="1"/>
      </top>
      <bottom style="thin">
        <color auto="1"/>
      </bottom>
    </border>
    <border>
      <left/>
      <right style="thin">
        <color auto="1"/>
      </right>
      <top/>
      <bottom/>
    </border>
    <border>
      <left style="thin">
        <color auto="1"/>
      </left>
      <right/>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thin">
        <color auto="1"/>
      </left>
      <right style="medium">
        <color auto="1"/>
      </right>
      <top style="medium">
        <color auto="1"/>
      </top>
      <bottom style="medium">
        <color auto="1"/>
      </bottom>
    </border>
    <border>
      <left style="medium">
        <color auto="1"/>
      </left>
      <right style="medium">
        <color auto="1"/>
      </right>
      <top style="medium">
        <color auto="1"/>
      </top>
      <bottom style="medium">
        <color auto="1"/>
      </bottom>
    </border>
    <border>
      <left style="medium">
        <color auto="1"/>
      </left>
      <right style="thin">
        <color auto="1"/>
      </right>
      <top/>
      <bottom style="thin">
        <color auto="1"/>
      </bottom>
    </border>
    <border>
      <left style="thin">
        <color auto="1"/>
      </left>
      <right/>
      <top/>
      <bottom style="thin">
        <color auto="1"/>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style="medium">
        <color auto="1"/>
      </left>
      <right/>
      <top/>
      <bottom/>
    </border>
    <border>
      <left/>
      <right style="thin">
        <color auto="1"/>
      </right>
      <top style="thin">
        <color auto="1"/>
      </top>
      <bottom style="thin">
        <color auto="1"/>
      </bottom>
    </border>
    <border>
      <left style="medium">
        <color auto="1"/>
      </left>
      <right style="thin">
        <color auto="1"/>
      </right>
      <top style="thin">
        <color auto="1"/>
      </top>
      <bottom style="thin">
        <color auto="1"/>
      </bottom>
    </border>
    <border>
      <left style="thin">
        <color auto="1"/>
      </left>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medium">
        <color auto="1"/>
      </right>
      <top style="thin">
        <color auto="1"/>
      </top>
      <bottom style="medium">
        <color auto="1"/>
      </bottom>
    </border>
    <border>
      <left/>
      <right style="thin">
        <color auto="1"/>
      </right>
      <top style="thin">
        <color auto="1"/>
      </top>
      <bottom style="medium">
        <color auto="1"/>
      </bottom>
    </border>
    <border>
      <left/>
      <right/>
      <top/>
      <bottom style="thin">
        <color auto="1"/>
      </bottom>
    </border>
    <border>
      <left style="thin">
        <color auto="1"/>
      </left>
      <right style="thin">
        <color auto="1"/>
      </right>
      <top/>
      <bottom/>
    </border>
    <border>
      <left/>
      <right style="thin">
        <color indexed="10"/>
      </right>
      <top/>
      <bottom/>
    </border>
    <border>
      <left/>
      <right style="dotted">
        <color auto="1"/>
      </right>
      <top style="dotted">
        <color auto="1"/>
      </top>
      <bottom/>
    </border>
    <border>
      <left style="dotted">
        <color auto="1"/>
      </left>
      <right/>
      <top style="dotted">
        <color auto="1"/>
      </top>
      <bottom/>
    </border>
    <border>
      <left/>
      <right style="thin">
        <color auto="1"/>
      </right>
      <top/>
      <bottom style="thin">
        <color auto="1"/>
      </bottom>
    </border>
    <border>
      <left style="dotted">
        <color auto="1"/>
      </left>
      <right style="dotted">
        <color auto="1"/>
      </right>
      <top style="dotted">
        <color auto="1"/>
      </top>
      <bottom style="dotted">
        <color auto="1"/>
      </bottom>
    </border>
    <border>
      <left style="medium">
        <color rgb="FFFF0000"/>
      </left>
      <right/>
      <top style="medium">
        <color rgb="FFFF0000"/>
      </top>
      <bottom/>
    </border>
    <border>
      <left/>
      <right/>
      <top style="medium">
        <color rgb="FFFF0000"/>
      </top>
      <bottom/>
    </border>
    <border>
      <left style="dotted">
        <color auto="1"/>
      </left>
      <right style="dotted">
        <color auto="1"/>
      </right>
      <top style="medium">
        <color rgb="FFFF0000"/>
      </top>
      <bottom style="dotted">
        <color auto="1"/>
      </bottom>
    </border>
    <border>
      <left/>
      <right style="medium">
        <color rgb="FFFF0000"/>
      </right>
      <top style="medium">
        <color rgb="FFFF0000"/>
      </top>
      <bottom/>
    </border>
    <border>
      <left style="medium">
        <color rgb="FFFF0000"/>
      </left>
      <right/>
      <top/>
      <bottom/>
    </border>
    <border>
      <left/>
      <right style="medium">
        <color rgb="FFFF0000"/>
      </right>
      <top/>
      <bottom/>
    </border>
    <border>
      <left style="dotted">
        <color auto="1"/>
      </left>
      <right style="medium">
        <color rgb="FFFF0000"/>
      </right>
      <top style="dotted">
        <color auto="1"/>
      </top>
      <bottom style="dotted">
        <color auto="1"/>
      </bottom>
    </border>
    <border>
      <left style="medium">
        <color rgb="FFFF0000"/>
      </left>
      <right/>
      <top/>
      <bottom style="medium">
        <color rgb="FFFF0000"/>
      </bottom>
    </border>
    <border>
      <left/>
      <right/>
      <top/>
      <bottom style="medium">
        <color rgb="FFFF0000"/>
      </bottom>
    </border>
    <border>
      <left style="dotted">
        <color auto="1"/>
      </left>
      <right style="dotted">
        <color auto="1"/>
      </right>
      <top style="dotted">
        <color auto="1"/>
      </top>
      <bottom style="medium">
        <color rgb="FFFF0000"/>
      </bottom>
    </border>
    <border>
      <left/>
      <right style="medium">
        <color rgb="FFFF0000"/>
      </right>
      <top/>
      <bottom style="medium">
        <color rgb="FFFF0000"/>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thin">
        <color auto="1"/>
      </top>
      <bottom style="thin">
        <color auto="1"/>
      </bottom>
    </border>
    <border>
      <left/>
      <right/>
      <top style="thin">
        <color auto="1"/>
      </top>
      <bottom/>
    </border>
    <border>
      <left/>
      <right style="thin">
        <color auto="1"/>
      </right>
      <top style="thin">
        <color auto="1"/>
      </top>
      <bottom/>
    </border>
    <border>
      <left style="hair">
        <color auto="1"/>
      </left>
      <right/>
      <top style="hair">
        <color auto="1"/>
      </top>
      <bottom/>
    </border>
    <border>
      <left/>
      <right/>
      <top style="hair">
        <color auto="1"/>
      </top>
      <bottom/>
    </border>
    <border>
      <left/>
      <right style="hair">
        <color auto="1"/>
      </right>
      <top style="hair">
        <color auto="1"/>
      </top>
      <bottom/>
    </border>
    <border>
      <left style="hair">
        <color auto="1"/>
      </left>
      <right/>
      <top/>
      <bottom/>
    </border>
    <border>
      <left/>
      <right style="hair">
        <color auto="1"/>
      </right>
      <top/>
      <bottom/>
    </border>
    <border>
      <left style="hair">
        <color auto="1"/>
      </left>
      <right/>
      <top/>
      <bottom style="hair">
        <color auto="1"/>
      </bottom>
    </border>
    <border>
      <left/>
      <right/>
      <top/>
      <bottom style="hair">
        <color auto="1"/>
      </bottom>
    </border>
    <border>
      <left/>
      <right style="hair">
        <color auto="1"/>
      </right>
      <top/>
      <bottom style="hair">
        <color auto="1"/>
      </bottom>
    </border>
    <border>
      <left style="thin">
        <color indexed="10"/>
      </left>
      <right/>
      <top/>
      <bottom/>
    </border>
    <border>
      <left style="thin">
        <color auto="1"/>
      </left>
      <right/>
      <top style="thin">
        <color auto="1"/>
      </top>
      <bottom/>
    </border>
    <border>
      <left style="thin">
        <color indexed="59"/>
      </left>
      <right/>
      <top style="thin">
        <color indexed="59"/>
      </top>
      <bottom style="thin">
        <color indexed="59"/>
      </bottom>
    </border>
    <border>
      <left/>
      <right/>
      <top style="thin">
        <color indexed="59"/>
      </top>
      <bottom style="thin">
        <color indexed="59"/>
      </bottom>
    </border>
    <border>
      <left/>
      <right style="thin">
        <color indexed="59"/>
      </right>
      <top style="thin">
        <color indexed="59"/>
      </top>
      <bottom style="thin">
        <color indexed="59"/>
      </bottom>
    </border>
    <border>
      <left/>
      <right/>
      <top/>
      <bottom style="thin">
        <color indexed="59"/>
      </bottom>
    </border>
    <border>
      <left/>
      <right style="medium">
        <color auto="1"/>
      </right>
      <top/>
      <bottom/>
    </border>
    <border>
      <left/>
      <right style="medium">
        <color auto="1"/>
      </right>
      <top style="medium">
        <color auto="1"/>
      </top>
      <bottom style="medium">
        <color auto="1"/>
      </bottom>
    </border>
  </borders>
  <cellStyleXfs count="3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12" fillId="0" borderId="0" applyNumberFormat="0" applyFill="0" applyBorder="0">
      <alignment/>
      <protection locked="0"/>
    </xf>
    <xf numFmtId="0" fontId="31" fillId="0" borderId="0" applyNumberFormat="0" applyFill="0" applyBorder="0">
      <alignment/>
      <protection locked="0"/>
    </xf>
    <xf numFmtId="0" fontId="5" fillId="0" borderId="0">
      <alignment/>
      <protection/>
    </xf>
    <xf numFmtId="0" fontId="5" fillId="0" borderId="0">
      <alignment/>
      <protection/>
    </xf>
    <xf numFmtId="0" fontId="31" fillId="0" borderId="0" applyNumberFormat="0" applyFill="0" applyBorder="0">
      <alignment/>
      <protection locked="0"/>
    </xf>
    <xf numFmtId="0" fontId="0" fillId="0" borderId="0">
      <alignment/>
      <protection/>
    </xf>
    <xf numFmtId="0" fontId="2" fillId="0" borderId="0">
      <alignment/>
      <protection/>
    </xf>
    <xf numFmtId="0" fontId="2" fillId="0" borderId="0">
      <alignment/>
      <protection/>
    </xf>
  </cellStyleXfs>
  <cellXfs count="647">
    <xf numFmtId="0" fontId="0" fillId="0" borderId="0" xfId="0"/>
    <xf numFmtId="0" fontId="0" fillId="2" borderId="0" xfId="0" applyFill="1"/>
    <xf numFmtId="0" fontId="7" fillId="2" borderId="0" xfId="0" applyFont="1" applyFill="1"/>
    <xf numFmtId="0" fontId="0" fillId="3" borderId="0" xfId="0" applyFill="1"/>
    <xf numFmtId="0" fontId="0" fillId="4" borderId="0" xfId="0" applyFill="1"/>
    <xf numFmtId="0" fontId="0" fillId="3" borderId="0" xfId="0" applyFill="1" applyAlignment="1">
      <alignment wrapText="1"/>
    </xf>
    <xf numFmtId="0" fontId="0" fillId="0" borderId="0" xfId="0" applyAlignment="1">
      <alignment vertical="center"/>
    </xf>
    <xf numFmtId="0" fontId="0" fillId="3" borderId="0" xfId="0" applyFill="1" applyAlignment="1">
      <alignment vertical="center"/>
    </xf>
    <xf numFmtId="0" fontId="0" fillId="0" borderId="0" xfId="0" applyAlignment="1">
      <alignment wrapText="1"/>
    </xf>
    <xf numFmtId="0" fontId="0" fillId="5" borderId="0" xfId="0" applyFill="1"/>
    <xf numFmtId="0" fontId="16" fillId="5" borderId="0" xfId="0" applyFont="1" applyFill="1"/>
    <xf numFmtId="0" fontId="16" fillId="3" borderId="0" xfId="0" applyFont="1" applyFill="1"/>
    <xf numFmtId="0" fontId="0" fillId="4" borderId="0" xfId="0" applyFill="1" applyAlignment="1">
      <alignment vertical="center"/>
    </xf>
    <xf numFmtId="0" fontId="0" fillId="6" borderId="0" xfId="0" applyFill="1"/>
    <xf numFmtId="0" fontId="19" fillId="2" borderId="0" xfId="0" applyFont="1" applyFill="1"/>
    <xf numFmtId="0" fontId="0" fillId="0" borderId="0" xfId="0" applyAlignment="1">
      <alignment horizontal="center" vertical="center"/>
    </xf>
    <xf numFmtId="0" fontId="10" fillId="4" borderId="0" xfId="0" applyFont="1" applyFill="1" applyAlignment="1">
      <alignment horizontal="center" vertical="center"/>
    </xf>
    <xf numFmtId="0" fontId="24" fillId="3" borderId="0" xfId="0" applyFont="1" applyFill="1"/>
    <xf numFmtId="0" fontId="3" fillId="4" borderId="0" xfId="0" applyFont="1" applyFill="1" applyAlignment="1">
      <alignment horizontal="center" vertical="center"/>
    </xf>
    <xf numFmtId="0" fontId="25" fillId="4" borderId="0" xfId="0" applyFont="1" applyFill="1" applyAlignment="1">
      <alignment horizontal="center" vertical="center"/>
    </xf>
    <xf numFmtId="0" fontId="0" fillId="4" borderId="0" xfId="0" applyFill="1" applyAlignment="1">
      <alignment horizontal="right" vertical="center"/>
    </xf>
    <xf numFmtId="0" fontId="0" fillId="4" borderId="1" xfId="0" applyFill="1" applyBorder="1" applyAlignment="1" applyProtection="1">
      <alignment vertical="center"/>
      <protection locked="0"/>
    </xf>
    <xf numFmtId="0" fontId="0" fillId="4" borderId="0" xfId="0" applyFill="1" applyAlignment="1" applyProtection="1">
      <alignment vertical="center"/>
      <protection locked="0"/>
    </xf>
    <xf numFmtId="0" fontId="24" fillId="4" borderId="0" xfId="0" applyFont="1" applyFill="1" applyAlignment="1">
      <alignment vertical="center"/>
    </xf>
    <xf numFmtId="0" fontId="24" fillId="4" borderId="0" xfId="0" applyFont="1" applyFill="1" applyAlignment="1">
      <alignment horizontal="right" vertical="center"/>
    </xf>
    <xf numFmtId="0" fontId="0" fillId="4" borderId="2" xfId="0" applyFill="1" applyBorder="1" applyAlignment="1" applyProtection="1">
      <alignment vertical="center"/>
      <protection locked="0"/>
    </xf>
    <xf numFmtId="0" fontId="10" fillId="7" borderId="0" xfId="0" applyFont="1" applyFill="1" applyAlignment="1">
      <alignment vertical="center"/>
    </xf>
    <xf numFmtId="0" fontId="10" fillId="7" borderId="0" xfId="0" applyFont="1" applyFill="1" applyAlignment="1">
      <alignment horizontal="right" vertical="center"/>
    </xf>
    <xf numFmtId="0" fontId="10" fillId="8" borderId="0" xfId="0" applyFont="1" applyFill="1" applyAlignment="1">
      <alignment vertical="center"/>
    </xf>
    <xf numFmtId="0" fontId="10" fillId="8" borderId="0" xfId="0" applyFont="1" applyFill="1" applyAlignment="1">
      <alignment horizontal="right" vertical="center"/>
    </xf>
    <xf numFmtId="0" fontId="10" fillId="4" borderId="0" xfId="0" applyFont="1" applyFill="1" applyAlignment="1">
      <alignment vertical="center"/>
    </xf>
    <xf numFmtId="0" fontId="0" fillId="8" borderId="3" xfId="0" applyFill="1" applyBorder="1" applyAlignment="1" applyProtection="1">
      <alignment vertical="center"/>
      <protection locked="0"/>
    </xf>
    <xf numFmtId="0" fontId="0" fillId="7" borderId="4" xfId="0" applyFill="1" applyBorder="1" applyAlignment="1" applyProtection="1">
      <alignment vertical="center"/>
      <protection locked="0"/>
    </xf>
    <xf numFmtId="49" fontId="0" fillId="8" borderId="3" xfId="0" applyNumberFormat="1" applyFill="1" applyBorder="1" applyAlignment="1" applyProtection="1">
      <alignment horizontal="left" vertical="center"/>
      <protection locked="0"/>
    </xf>
    <xf numFmtId="49" fontId="0" fillId="7" borderId="4" xfId="0" applyNumberFormat="1" applyFill="1" applyBorder="1" applyAlignment="1" applyProtection="1">
      <alignment vertical="center"/>
      <protection locked="0"/>
    </xf>
    <xf numFmtId="0" fontId="0" fillId="9" borderId="3" xfId="0" applyFill="1" applyBorder="1" applyAlignment="1" applyProtection="1">
      <alignment vertical="center"/>
      <protection locked="0"/>
    </xf>
    <xf numFmtId="0" fontId="0" fillId="9" borderId="4" xfId="0" applyFill="1" applyBorder="1" applyAlignment="1" applyProtection="1">
      <alignment vertical="center"/>
      <protection locked="0"/>
    </xf>
    <xf numFmtId="49" fontId="0" fillId="9" borderId="3" xfId="0" applyNumberFormat="1" applyFill="1" applyBorder="1" applyAlignment="1" applyProtection="1">
      <alignment horizontal="left" vertical="center"/>
      <protection locked="0"/>
    </xf>
    <xf numFmtId="3" fontId="0" fillId="9" borderId="4" xfId="0" applyNumberFormat="1" applyFill="1" applyBorder="1" applyAlignment="1" applyProtection="1">
      <alignment horizontal="left" vertical="center"/>
      <protection locked="0"/>
    </xf>
    <xf numFmtId="3" fontId="0" fillId="9" borderId="3" xfId="0" applyNumberFormat="1" applyFill="1" applyBorder="1" applyAlignment="1" applyProtection="1">
      <alignment horizontal="left" vertical="center"/>
      <protection locked="0"/>
    </xf>
    <xf numFmtId="0" fontId="0" fillId="9" borderId="4" xfId="0" applyFill="1" applyBorder="1" applyAlignment="1" applyProtection="1">
      <alignment horizontal="left" vertical="center"/>
      <protection locked="0"/>
    </xf>
    <xf numFmtId="49" fontId="0" fillId="9" borderId="4" xfId="0" applyNumberFormat="1" applyFill="1" applyBorder="1" applyAlignment="1" applyProtection="1">
      <alignment horizontal="left" vertical="center"/>
      <protection locked="0"/>
    </xf>
    <xf numFmtId="0" fontId="0" fillId="9" borderId="5" xfId="0" applyFill="1" applyBorder="1" applyAlignment="1" applyProtection="1">
      <alignment vertical="center"/>
      <protection locked="0"/>
    </xf>
    <xf numFmtId="0" fontId="0" fillId="9" borderId="6" xfId="0" applyFill="1" applyBorder="1" applyAlignment="1" applyProtection="1">
      <alignment vertical="center"/>
      <protection locked="0"/>
    </xf>
    <xf numFmtId="0" fontId="10" fillId="9" borderId="0" xfId="0" applyFont="1" applyFill="1" applyAlignment="1">
      <alignment vertical="center"/>
    </xf>
    <xf numFmtId="0" fontId="10" fillId="9" borderId="0" xfId="0" applyFont="1" applyFill="1" applyAlignment="1">
      <alignment horizontal="right" vertical="center"/>
    </xf>
    <xf numFmtId="0" fontId="21" fillId="4" borderId="0" xfId="0" applyFont="1" applyFill="1" applyAlignment="1">
      <alignment horizontal="center" vertical="center"/>
    </xf>
    <xf numFmtId="0" fontId="27" fillId="2" borderId="0" xfId="0" applyFont="1" applyFill="1" applyAlignment="1">
      <alignment vertical="center"/>
    </xf>
    <xf numFmtId="0" fontId="27" fillId="2" borderId="0" xfId="0" applyFont="1" applyFill="1" applyAlignment="1" applyProtection="1">
      <alignment horizontal="left" vertical="center"/>
      <protection locked="0"/>
    </xf>
    <xf numFmtId="0" fontId="0" fillId="4" borderId="0" xfId="0" applyFont="1" applyFill="1"/>
    <xf numFmtId="0" fontId="3" fillId="4" borderId="0" xfId="0" applyFont="1" applyFill="1" applyAlignment="1">
      <alignment horizontal="center" vertical="center"/>
    </xf>
    <xf numFmtId="0" fontId="3" fillId="4" borderId="7" xfId="0" applyFont="1" applyFill="1" applyBorder="1" applyAlignment="1" applyProtection="1">
      <alignment horizontal="center" vertical="center"/>
      <protection locked="0"/>
    </xf>
    <xf numFmtId="0" fontId="0" fillId="2" borderId="0" xfId="0" applyFill="1" applyProtection="1">
      <protection locked="0"/>
    </xf>
    <xf numFmtId="0" fontId="0" fillId="4" borderId="0" xfId="0" applyFont="1" applyFill="1" applyAlignment="1">
      <alignment horizontal="center"/>
    </xf>
    <xf numFmtId="0" fontId="0" fillId="4" borderId="0" xfId="0" applyFont="1" applyFill="1"/>
    <xf numFmtId="0" fontId="7" fillId="4" borderId="0" xfId="0" applyFont="1" applyFill="1" applyAlignment="1">
      <alignment vertical="center"/>
    </xf>
    <xf numFmtId="0" fontId="0" fillId="4" borderId="0" xfId="0" applyFont="1" applyFill="1" applyAlignment="1">
      <alignment vertical="center"/>
    </xf>
    <xf numFmtId="0" fontId="0" fillId="4" borderId="8" xfId="0" applyFont="1" applyFill="1" applyBorder="1" applyAlignment="1">
      <alignment vertical="center"/>
    </xf>
    <xf numFmtId="0" fontId="0" fillId="4" borderId="0" xfId="0" applyFont="1" applyFill="1" applyAlignment="1">
      <alignment vertical="center"/>
    </xf>
    <xf numFmtId="0" fontId="0" fillId="4" borderId="9" xfId="0" applyFont="1" applyFill="1" applyBorder="1" applyAlignment="1">
      <alignment vertical="center"/>
    </xf>
    <xf numFmtId="0" fontId="0" fillId="2" borderId="0" xfId="0" applyFont="1" applyFill="1" applyAlignment="1">
      <alignment horizontal="center"/>
    </xf>
    <xf numFmtId="0" fontId="3" fillId="4" borderId="0" xfId="0" applyFont="1" applyFill="1" applyAlignment="1">
      <alignment horizontal="center" vertical="center"/>
    </xf>
    <xf numFmtId="0" fontId="7" fillId="4" borderId="0" xfId="0" applyFont="1" applyFill="1" applyAlignment="1">
      <alignment vertical="center"/>
    </xf>
    <xf numFmtId="0" fontId="31" fillId="9" borderId="4" xfId="25" applyFill="1" applyBorder="1" applyAlignment="1" applyProtection="1">
      <alignment vertical="center"/>
      <protection locked="0"/>
    </xf>
    <xf numFmtId="0" fontId="32" fillId="0" borderId="0" xfId="0" applyFont="1"/>
    <xf numFmtId="49" fontId="0" fillId="0" borderId="0" xfId="0" applyNumberFormat="1"/>
    <xf numFmtId="0" fontId="33" fillId="0" borderId="0" xfId="0" applyFont="1"/>
    <xf numFmtId="0" fontId="32" fillId="0" borderId="0" xfId="0" applyFont="1"/>
    <xf numFmtId="0" fontId="33" fillId="0" borderId="0" xfId="0" applyFont="1"/>
    <xf numFmtId="0" fontId="5" fillId="0" borderId="0" xfId="26">
      <alignment/>
      <protection/>
    </xf>
    <xf numFmtId="0" fontId="5" fillId="0" borderId="0" xfId="26" applyAlignment="1">
      <alignment horizontal="center" vertical="center"/>
      <protection/>
    </xf>
    <xf numFmtId="0" fontId="0" fillId="0" borderId="0" xfId="0" applyFont="1"/>
    <xf numFmtId="0" fontId="5" fillId="0" borderId="10" xfId="26" applyBorder="1" applyAlignment="1">
      <alignment horizontal="center" vertical="center"/>
      <protection/>
    </xf>
    <xf numFmtId="0" fontId="5" fillId="0" borderId="11" xfId="26" applyBorder="1" applyAlignment="1">
      <alignment horizontal="center" vertical="center"/>
      <protection/>
    </xf>
    <xf numFmtId="0" fontId="5" fillId="0" borderId="12" xfId="26" applyBorder="1" applyAlignment="1">
      <alignment horizontal="center" vertical="center"/>
      <protection/>
    </xf>
    <xf numFmtId="0" fontId="5" fillId="0" borderId="13" xfId="26" applyBorder="1" applyAlignment="1">
      <alignment horizontal="center" vertical="center"/>
      <protection/>
    </xf>
    <xf numFmtId="0" fontId="5" fillId="0" borderId="14" xfId="26" applyBorder="1" applyAlignment="1">
      <alignment horizontal="center" vertical="center"/>
      <protection/>
    </xf>
    <xf numFmtId="0" fontId="5" fillId="0" borderId="15" xfId="26" applyBorder="1">
      <alignment/>
      <protection/>
    </xf>
    <xf numFmtId="0" fontId="0" fillId="0" borderId="16" xfId="0" applyBorder="1"/>
    <xf numFmtId="0" fontId="0" fillId="0" borderId="10" xfId="0" applyFont="1" applyBorder="1"/>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11" xfId="0" applyBorder="1"/>
    <xf numFmtId="0" fontId="5" fillId="0" borderId="17" xfId="26" applyBorder="1">
      <alignment/>
      <protection/>
    </xf>
    <xf numFmtId="0" fontId="5" fillId="0" borderId="18" xfId="26" applyBorder="1" applyAlignment="1">
      <alignment horizontal="center" vertical="center"/>
      <protection/>
    </xf>
    <xf numFmtId="0" fontId="5" fillId="0" borderId="17" xfId="26" applyBorder="1" applyAlignment="1">
      <alignment horizontal="center" vertical="center"/>
      <protection/>
    </xf>
    <xf numFmtId="0" fontId="34" fillId="2" borderId="19" xfId="26" applyFont="1" applyFill="1" applyBorder="1" applyAlignment="1">
      <alignment vertical="center" wrapText="1"/>
      <protection/>
    </xf>
    <xf numFmtId="0" fontId="34" fillId="2" borderId="18" xfId="26" applyFont="1" applyFill="1" applyBorder="1" applyAlignment="1">
      <alignment horizontal="center" vertical="center" wrapText="1"/>
      <protection/>
    </xf>
    <xf numFmtId="0" fontId="5" fillId="0" borderId="19" xfId="26" applyBorder="1">
      <alignment/>
      <protection/>
    </xf>
    <xf numFmtId="0" fontId="5" fillId="0" borderId="20" xfId="26" applyBorder="1">
      <alignment/>
      <protection/>
    </xf>
    <xf numFmtId="1" fontId="5" fillId="0" borderId="21" xfId="27" applyNumberFormat="1" applyBorder="1" applyAlignment="1">
      <alignment horizontal="left"/>
      <protection/>
    </xf>
    <xf numFmtId="49" fontId="5" fillId="0" borderId="0" xfId="27" applyNumberFormat="1" applyAlignment="1">
      <alignment horizontal="center"/>
      <protection/>
    </xf>
    <xf numFmtId="0" fontId="0" fillId="0" borderId="22" xfId="0" applyBorder="1"/>
    <xf numFmtId="49" fontId="0" fillId="0" borderId="7" xfId="0" applyNumberFormat="1" applyBorder="1"/>
    <xf numFmtId="49" fontId="35" fillId="0" borderId="23" xfId="0" applyNumberFormat="1" applyFont="1" applyBorder="1" applyAlignment="1">
      <alignment horizontal="center" vertical="center"/>
    </xf>
    <xf numFmtId="0" fontId="0" fillId="0" borderId="21" xfId="0" applyBorder="1"/>
    <xf numFmtId="0" fontId="5" fillId="0" borderId="24" xfId="26" applyBorder="1">
      <alignment/>
      <protection/>
    </xf>
    <xf numFmtId="0" fontId="5" fillId="0" borderId="25" xfId="26" applyBorder="1" applyAlignment="1">
      <alignment horizontal="center" vertical="center"/>
      <protection/>
    </xf>
    <xf numFmtId="0" fontId="34" fillId="2" borderId="7" xfId="26" applyFont="1" applyFill="1" applyBorder="1" applyAlignment="1">
      <alignment vertical="center" wrapText="1"/>
      <protection/>
    </xf>
    <xf numFmtId="0" fontId="34" fillId="2" borderId="25" xfId="26" applyFont="1" applyFill="1" applyBorder="1" applyAlignment="1">
      <alignment horizontal="center" vertical="center" wrapText="1"/>
      <protection/>
    </xf>
    <xf numFmtId="0" fontId="5" fillId="0" borderId="7" xfId="26" applyBorder="1">
      <alignment/>
      <protection/>
    </xf>
    <xf numFmtId="0" fontId="5" fillId="0" borderId="26" xfId="26" applyBorder="1">
      <alignment/>
      <protection/>
    </xf>
    <xf numFmtId="0" fontId="5" fillId="0" borderId="27" xfId="27" applyBorder="1" applyAlignment="1">
      <alignment horizontal="left"/>
      <protection/>
    </xf>
    <xf numFmtId="1" fontId="5" fillId="0" borderId="27" xfId="27" applyNumberFormat="1" applyBorder="1" applyAlignment="1">
      <alignment horizontal="left"/>
      <protection/>
    </xf>
    <xf numFmtId="0" fontId="5" fillId="0" borderId="28" xfId="26" applyBorder="1">
      <alignment/>
      <protection/>
    </xf>
    <xf numFmtId="0" fontId="5" fillId="0" borderId="29" xfId="26" applyBorder="1" applyAlignment="1">
      <alignment horizontal="center" vertical="center"/>
      <protection/>
    </xf>
    <xf numFmtId="1" fontId="5" fillId="0" borderId="27" xfId="27" applyNumberFormat="1" applyBorder="1" applyAlignment="1">
      <alignment horizontal="left" vertical="top" wrapText="1"/>
      <protection/>
    </xf>
    <xf numFmtId="49" fontId="5" fillId="0" borderId="0" xfId="27" applyNumberFormat="1" applyAlignment="1">
      <alignment horizontal="center" vertical="top"/>
      <protection/>
    </xf>
    <xf numFmtId="49" fontId="36" fillId="0" borderId="23" xfId="0" applyNumberFormat="1" applyFont="1" applyBorder="1" applyAlignment="1">
      <alignment horizontal="center" vertical="center"/>
    </xf>
    <xf numFmtId="1" fontId="37" fillId="0" borderId="27" xfId="0" applyNumberFormat="1" applyFont="1" applyBorder="1" applyAlignment="1">
      <alignment horizontal="left"/>
    </xf>
    <xf numFmtId="49" fontId="37" fillId="0" borderId="0" xfId="0" applyNumberFormat="1" applyFont="1" applyAlignment="1">
      <alignment horizontal="center"/>
    </xf>
    <xf numFmtId="0" fontId="34" fillId="2" borderId="30" xfId="26" applyFont="1" applyFill="1" applyBorder="1" applyAlignment="1">
      <alignment vertical="center" wrapText="1"/>
      <protection/>
    </xf>
    <xf numFmtId="0" fontId="34" fillId="2" borderId="29" xfId="26" applyFont="1" applyFill="1" applyBorder="1" applyAlignment="1">
      <alignment horizontal="center" vertical="center" wrapText="1"/>
      <protection/>
    </xf>
    <xf numFmtId="0" fontId="5" fillId="0" borderId="30" xfId="26" applyBorder="1">
      <alignment/>
      <protection/>
    </xf>
    <xf numFmtId="0" fontId="5" fillId="0" borderId="31" xfId="26" applyBorder="1">
      <alignment/>
      <protection/>
    </xf>
    <xf numFmtId="1" fontId="5" fillId="0" borderId="32" xfId="27" applyNumberFormat="1" applyBorder="1" applyAlignment="1">
      <alignment horizontal="left"/>
      <protection/>
    </xf>
    <xf numFmtId="49" fontId="0" fillId="0" borderId="30" xfId="0" applyNumberFormat="1" applyBorder="1"/>
    <xf numFmtId="49" fontId="36" fillId="0" borderId="33" xfId="0" applyNumberFormat="1" applyFont="1" applyBorder="1" applyAlignment="1">
      <alignment horizontal="center" vertical="center"/>
    </xf>
    <xf numFmtId="0" fontId="0" fillId="0" borderId="32" xfId="0" applyBorder="1"/>
    <xf numFmtId="0" fontId="3" fillId="0" borderId="0" xfId="0" applyFont="1"/>
    <xf numFmtId="49" fontId="0" fillId="0" borderId="0" xfId="0" applyNumberFormat="1" applyFont="1"/>
    <xf numFmtId="0" fontId="0" fillId="10" borderId="0" xfId="0" applyFill="1"/>
    <xf numFmtId="3" fontId="0" fillId="0" borderId="0" xfId="0" applyNumberFormat="1"/>
    <xf numFmtId="4" fontId="0" fillId="0" borderId="0" xfId="0" applyNumberFormat="1"/>
    <xf numFmtId="0" fontId="38" fillId="0" borderId="0" xfId="0" applyFont="1"/>
    <xf numFmtId="0" fontId="0" fillId="10" borderId="0" xfId="0" applyFont="1" applyFill="1"/>
    <xf numFmtId="1" fontId="0" fillId="0" borderId="0" xfId="0" applyNumberFormat="1"/>
    <xf numFmtId="0" fontId="39" fillId="0" borderId="0" xfId="0" applyFont="1"/>
    <xf numFmtId="0" fontId="0" fillId="11" borderId="0" xfId="0" applyFill="1" applyAlignment="1">
      <alignment horizontal="right" vertical="center"/>
    </xf>
    <xf numFmtId="0" fontId="5" fillId="12" borderId="0" xfId="26" applyFill="1">
      <alignment/>
      <protection/>
    </xf>
    <xf numFmtId="0" fontId="4" fillId="2" borderId="0" xfId="0" applyFont="1" applyFill="1" applyAlignment="1">
      <alignment horizontal="right" vertical="center"/>
    </xf>
    <xf numFmtId="49" fontId="38" fillId="0" borderId="0" xfId="0" applyNumberFormat="1" applyFont="1"/>
    <xf numFmtId="0" fontId="0" fillId="13" borderId="0" xfId="0" applyFill="1"/>
    <xf numFmtId="0" fontId="5" fillId="14" borderId="0" xfId="26" applyFill="1">
      <alignment/>
      <protection/>
    </xf>
    <xf numFmtId="0" fontId="40" fillId="14" borderId="0" xfId="26" applyFont="1" applyFill="1" applyAlignment="1">
      <alignment vertical="top"/>
      <protection/>
    </xf>
    <xf numFmtId="0" fontId="41" fillId="14" borderId="0" xfId="26" applyFont="1" applyFill="1" applyAlignment="1">
      <alignment wrapText="1"/>
      <protection/>
    </xf>
    <xf numFmtId="0" fontId="40" fillId="14" borderId="0" xfId="26" applyFont="1" applyFill="1" applyAlignment="1">
      <alignment wrapText="1"/>
      <protection/>
    </xf>
    <xf numFmtId="0" fontId="42" fillId="14" borderId="0" xfId="24" applyFont="1" applyFill="1" applyAlignment="1" applyProtection="1">
      <alignment wrapText="1"/>
      <protection/>
    </xf>
    <xf numFmtId="0" fontId="40" fillId="14" borderId="0" xfId="27" applyFont="1" applyFill="1" applyAlignment="1">
      <alignment wrapText="1"/>
      <protection/>
    </xf>
    <xf numFmtId="0" fontId="9" fillId="14" borderId="0" xfId="26" applyFont="1" applyFill="1" applyAlignment="1">
      <alignment horizontal="right" wrapText="1"/>
      <protection/>
    </xf>
    <xf numFmtId="0" fontId="40" fillId="14" borderId="0" xfId="26" applyFont="1" applyFill="1" applyAlignment="1">
      <alignment horizontal="right" wrapText="1"/>
      <protection/>
    </xf>
    <xf numFmtId="0" fontId="0" fillId="0" borderId="34" xfId="0" applyBorder="1"/>
    <xf numFmtId="0" fontId="0" fillId="0" borderId="0" xfId="0" applyFont="1" quotePrefix="1"/>
    <xf numFmtId="0" fontId="0" fillId="4" borderId="0" xfId="0" applyFont="1" applyFill="1" applyAlignment="1">
      <alignment vertical="center"/>
    </xf>
    <xf numFmtId="0" fontId="0" fillId="4" borderId="0" xfId="0" applyFont="1" applyFill="1" applyAlignment="1">
      <alignment horizontal="right" vertical="center"/>
    </xf>
    <xf numFmtId="0" fontId="0" fillId="11" borderId="0" xfId="0" applyFont="1" applyFill="1" applyAlignment="1">
      <alignment horizontal="right" vertical="center"/>
    </xf>
    <xf numFmtId="0" fontId="3" fillId="4" borderId="7" xfId="0" applyFont="1" applyFill="1" applyBorder="1" applyAlignment="1" applyProtection="1">
      <alignment horizontal="center" vertical="center"/>
      <protection locked="0"/>
    </xf>
    <xf numFmtId="0" fontId="0" fillId="4" borderId="35" xfId="0" applyFont="1" applyFill="1" applyBorder="1" applyAlignment="1">
      <alignment vertical="center"/>
    </xf>
    <xf numFmtId="0" fontId="3" fillId="4" borderId="8" xfId="0" applyFont="1" applyFill="1" applyBorder="1" applyAlignment="1">
      <alignment vertical="center"/>
    </xf>
    <xf numFmtId="0" fontId="0" fillId="12" borderId="0" xfId="0" applyFill="1"/>
    <xf numFmtId="3" fontId="38" fillId="0" borderId="0" xfId="0" applyNumberFormat="1" applyFont="1"/>
    <xf numFmtId="0" fontId="0" fillId="2" borderId="0" xfId="0" applyFill="1" applyAlignment="1">
      <alignment vertical="top" wrapText="1"/>
    </xf>
    <xf numFmtId="0" fontId="0" fillId="0" borderId="35" xfId="0" applyBorder="1" applyAlignment="1">
      <alignment vertical="center"/>
    </xf>
    <xf numFmtId="0" fontId="0" fillId="4" borderId="8" xfId="0" applyFont="1" applyFill="1" applyBorder="1" applyAlignment="1">
      <alignment vertical="center"/>
    </xf>
    <xf numFmtId="0" fontId="15" fillId="4" borderId="0" xfId="0" applyFont="1" applyFill="1" applyAlignment="1">
      <alignment horizontal="center" vertical="center"/>
    </xf>
    <xf numFmtId="0" fontId="7" fillId="4" borderId="36" xfId="0" applyFont="1" applyFill="1" applyBorder="1" applyAlignment="1">
      <alignment vertical="center"/>
    </xf>
    <xf numFmtId="0" fontId="7" fillId="4" borderId="0" xfId="0" applyFont="1" applyFill="1" applyAlignment="1">
      <alignment horizontal="right" vertical="center"/>
    </xf>
    <xf numFmtId="49" fontId="7" fillId="4" borderId="0" xfId="0" applyNumberFormat="1" applyFont="1" applyFill="1" applyAlignment="1">
      <alignment horizontal="right" vertical="center"/>
    </xf>
    <xf numFmtId="0" fontId="15" fillId="4" borderId="8" xfId="0" applyFont="1" applyFill="1" applyBorder="1" applyAlignment="1">
      <alignment horizontal="center" vertical="center"/>
    </xf>
    <xf numFmtId="0" fontId="25" fillId="4" borderId="3"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0" fillId="9" borderId="3" xfId="0" applyFill="1" applyBorder="1" applyAlignment="1" applyProtection="1">
      <alignment vertical="top"/>
      <protection locked="0"/>
    </xf>
    <xf numFmtId="0" fontId="0" fillId="7" borderId="37" xfId="0" applyFill="1" applyBorder="1" applyAlignment="1" applyProtection="1">
      <alignment vertical="top"/>
      <protection locked="0"/>
    </xf>
    <xf numFmtId="0" fontId="0" fillId="7" borderId="4" xfId="0" applyFill="1" applyBorder="1" applyAlignment="1" applyProtection="1">
      <alignment vertical="top"/>
      <protection locked="0"/>
    </xf>
    <xf numFmtId="0" fontId="0" fillId="0" borderId="8" xfId="0" applyBorder="1" applyAlignment="1">
      <alignment vertical="center"/>
    </xf>
    <xf numFmtId="0" fontId="0" fillId="4" borderId="9" xfId="0" applyFont="1" applyFill="1" applyBorder="1" applyAlignment="1">
      <alignment vertical="center"/>
    </xf>
    <xf numFmtId="0" fontId="24" fillId="4" borderId="0" xfId="0" applyFont="1" applyFill="1" applyAlignment="1" applyProtection="1">
      <alignment vertical="center"/>
      <protection locked="0"/>
    </xf>
    <xf numFmtId="0" fontId="31" fillId="9" borderId="3" xfId="24" applyFont="1" applyFill="1" applyBorder="1" applyAlignment="1" applyProtection="1">
      <alignment vertical="center"/>
      <protection locked="0"/>
    </xf>
    <xf numFmtId="0" fontId="0" fillId="4" borderId="35" xfId="0" applyFont="1" applyFill="1" applyBorder="1" applyAlignment="1">
      <alignment vertical="center"/>
    </xf>
    <xf numFmtId="0" fontId="15" fillId="4" borderId="8" xfId="0" applyFont="1" applyFill="1" applyBorder="1" applyAlignment="1">
      <alignment horizontal="center" vertical="center"/>
    </xf>
    <xf numFmtId="14" fontId="0" fillId="8" borderId="3" xfId="0" applyNumberFormat="1" applyFont="1" applyFill="1" applyBorder="1" applyAlignment="1" applyProtection="1">
      <alignment horizontal="left" vertical="center"/>
      <protection locked="0"/>
    </xf>
    <xf numFmtId="0" fontId="0" fillId="8" borderId="38" xfId="0" applyFont="1" applyFill="1" applyBorder="1" applyAlignment="1" applyProtection="1">
      <alignment vertical="center"/>
      <protection locked="0"/>
    </xf>
    <xf numFmtId="0" fontId="0" fillId="8" borderId="3" xfId="0" applyFont="1" applyFill="1" applyBorder="1" applyAlignment="1" applyProtection="1">
      <alignment vertical="center"/>
      <protection locked="0"/>
    </xf>
    <xf numFmtId="0" fontId="10" fillId="2" borderId="34" xfId="0" applyFont="1" applyFill="1" applyBorder="1" applyAlignment="1">
      <alignment horizontal="center" vertical="center"/>
    </xf>
    <xf numFmtId="0" fontId="0" fillId="4" borderId="8" xfId="0" applyFont="1" applyFill="1" applyBorder="1" applyAlignment="1">
      <alignment vertical="center"/>
    </xf>
    <xf numFmtId="3" fontId="0" fillId="4" borderId="0" xfId="0" applyNumberFormat="1" applyFont="1" applyFill="1" applyAlignment="1" applyProtection="1">
      <alignment horizontal="left" vertical="center"/>
      <protection locked="0"/>
    </xf>
    <xf numFmtId="0" fontId="0" fillId="4" borderId="0" xfId="0" applyFont="1" applyFill="1" applyAlignment="1">
      <alignment horizontal="left" vertical="center"/>
    </xf>
    <xf numFmtId="10" fontId="0" fillId="0" borderId="0" xfId="0" applyNumberFormat="1"/>
    <xf numFmtId="0" fontId="0" fillId="0" borderId="8" xfId="0" applyBorder="1" applyAlignment="1">
      <alignment vertical="center"/>
    </xf>
    <xf numFmtId="0" fontId="0" fillId="0" borderId="35" xfId="0" applyBorder="1" applyAlignment="1">
      <alignment vertical="center"/>
    </xf>
    <xf numFmtId="0" fontId="3" fillId="4" borderId="7" xfId="0" applyFont="1" applyFill="1" applyBorder="1" applyAlignment="1" applyProtection="1">
      <alignment horizontal="center" vertical="center"/>
      <protection locked="0"/>
    </xf>
    <xf numFmtId="0" fontId="22" fillId="4" borderId="35" xfId="0" applyFont="1" applyFill="1" applyBorder="1" applyAlignment="1">
      <alignment vertical="center"/>
    </xf>
    <xf numFmtId="0" fontId="7" fillId="12" borderId="39" xfId="0" applyFont="1" applyFill="1" applyBorder="1" applyAlignment="1">
      <alignment horizontal="right" vertical="center" wrapText="1"/>
    </xf>
    <xf numFmtId="0" fontId="3" fillId="0" borderId="19" xfId="0" applyFont="1" applyBorder="1" applyAlignment="1" applyProtection="1">
      <alignment horizontal="center" vertical="center" wrapText="1"/>
      <protection locked="0"/>
    </xf>
    <xf numFmtId="0" fontId="7" fillId="0" borderId="19" xfId="0" applyFont="1" applyBorder="1" applyAlignment="1">
      <alignment horizontal="right" vertical="center" wrapText="1"/>
    </xf>
    <xf numFmtId="0" fontId="15" fillId="4" borderId="35" xfId="0" applyFont="1" applyFill="1" applyBorder="1" applyAlignment="1">
      <alignment horizontal="center" vertical="center"/>
    </xf>
    <xf numFmtId="0" fontId="0" fillId="2" borderId="9" xfId="0" applyFont="1" applyFill="1" applyBorder="1" applyAlignment="1">
      <alignment vertical="center"/>
    </xf>
    <xf numFmtId="0" fontId="3" fillId="4" borderId="7" xfId="0" applyFont="1" applyFill="1" applyBorder="1" applyAlignment="1">
      <alignment horizontal="center" vertical="center"/>
    </xf>
    <xf numFmtId="0" fontId="50" fillId="0" borderId="0" xfId="0" applyFont="1" applyProtection="1">
      <protection locked="0"/>
    </xf>
    <xf numFmtId="49" fontId="32" fillId="0" borderId="0" xfId="0" applyNumberFormat="1" applyFont="1"/>
    <xf numFmtId="49" fontId="32" fillId="0" borderId="0" xfId="0" applyNumberFormat="1" applyFont="1"/>
    <xf numFmtId="0" fontId="0" fillId="15" borderId="0" xfId="0" applyFill="1"/>
    <xf numFmtId="0" fontId="0" fillId="9" borderId="3" xfId="0" applyFont="1" applyFill="1" applyBorder="1" applyAlignment="1" applyProtection="1">
      <alignment vertical="center"/>
      <protection locked="0"/>
    </xf>
    <xf numFmtId="49" fontId="0" fillId="8" borderId="3" xfId="0" applyNumberFormat="1" applyFont="1" applyFill="1" applyBorder="1" applyAlignment="1" applyProtection="1">
      <alignment horizontal="left" vertical="center"/>
      <protection locked="0"/>
    </xf>
    <xf numFmtId="0" fontId="0" fillId="12" borderId="40" xfId="0" applyFill="1" applyBorder="1" applyAlignment="1">
      <alignment horizontal="left"/>
    </xf>
    <xf numFmtId="0" fontId="0" fillId="15" borderId="0" xfId="0" applyFill="1" applyAlignment="1">
      <alignment horizontal="left"/>
    </xf>
    <xf numFmtId="165" fontId="0" fillId="12" borderId="40" xfId="0" applyNumberFormat="1" applyFill="1" applyBorder="1" applyAlignment="1">
      <alignment horizontal="left"/>
    </xf>
    <xf numFmtId="4" fontId="0" fillId="12" borderId="40" xfId="0" applyNumberFormat="1" applyFill="1" applyBorder="1" applyAlignment="1">
      <alignment horizontal="left"/>
    </xf>
    <xf numFmtId="0" fontId="0" fillId="12" borderId="9" xfId="0" applyFill="1" applyBorder="1" applyAlignment="1">
      <alignment vertical="center"/>
    </xf>
    <xf numFmtId="0" fontId="0" fillId="15" borderId="41" xfId="0" applyFill="1" applyBorder="1"/>
    <xf numFmtId="0" fontId="0" fillId="15" borderId="42" xfId="0" applyFill="1" applyBorder="1"/>
    <xf numFmtId="0" fontId="0" fillId="12" borderId="43" xfId="0" applyFill="1" applyBorder="1" applyAlignment="1">
      <alignment horizontal="left"/>
    </xf>
    <xf numFmtId="0" fontId="0" fillId="15" borderId="42" xfId="0" applyFill="1" applyBorder="1" applyAlignment="1">
      <alignment horizontal="left"/>
    </xf>
    <xf numFmtId="0" fontId="0" fillId="15" borderId="44" xfId="0" applyFill="1" applyBorder="1" applyAlignment="1">
      <alignment horizontal="left"/>
    </xf>
    <xf numFmtId="0" fontId="0" fillId="15" borderId="45" xfId="0" applyFill="1" applyBorder="1"/>
    <xf numFmtId="0" fontId="0" fillId="15" borderId="46" xfId="0" applyFill="1" applyBorder="1" applyAlignment="1">
      <alignment horizontal="left"/>
    </xf>
    <xf numFmtId="0" fontId="0" fillId="12" borderId="47" xfId="0" applyFill="1" applyBorder="1" applyAlignment="1">
      <alignment horizontal="left"/>
    </xf>
    <xf numFmtId="0" fontId="0" fillId="15" borderId="45" xfId="0" applyFont="1" applyFill="1" applyBorder="1"/>
    <xf numFmtId="0" fontId="0" fillId="15" borderId="48" xfId="0" applyFill="1" applyBorder="1"/>
    <xf numFmtId="0" fontId="0" fillId="15" borderId="49" xfId="0" applyFont="1" applyFill="1" applyBorder="1"/>
    <xf numFmtId="0" fontId="0" fillId="15" borderId="49" xfId="0" applyFill="1" applyBorder="1"/>
    <xf numFmtId="14" fontId="0" fillId="12" borderId="50" xfId="0" applyNumberFormat="1" applyFill="1" applyBorder="1" applyAlignment="1">
      <alignment horizontal="left"/>
    </xf>
    <xf numFmtId="0" fontId="0" fillId="15" borderId="49" xfId="0" applyFill="1" applyBorder="1" applyAlignment="1">
      <alignment horizontal="left"/>
    </xf>
    <xf numFmtId="0" fontId="0" fillId="12" borderId="0" xfId="0" applyFill="1" applyAlignment="1">
      <alignment horizontal="left"/>
    </xf>
    <xf numFmtId="3" fontId="0" fillId="4" borderId="0" xfId="0" applyNumberFormat="1" applyFont="1" applyFill="1" applyAlignment="1">
      <alignment vertical="center"/>
    </xf>
    <xf numFmtId="0" fontId="0" fillId="12" borderId="40" xfId="0" applyFont="1" applyFill="1" applyBorder="1" applyAlignment="1">
      <alignment horizontal="left"/>
    </xf>
    <xf numFmtId="3" fontId="0" fillId="4" borderId="0" xfId="0" applyNumberFormat="1" applyFont="1" applyFill="1" applyAlignment="1">
      <alignment horizontal="left" vertical="center"/>
    </xf>
    <xf numFmtId="0" fontId="0" fillId="16" borderId="41" xfId="0" applyFill="1" applyBorder="1"/>
    <xf numFmtId="0" fontId="0" fillId="16" borderId="42" xfId="0" applyFill="1" applyBorder="1"/>
    <xf numFmtId="0" fontId="0" fillId="16" borderId="45" xfId="0" applyFill="1" applyBorder="1"/>
    <xf numFmtId="0" fontId="0" fillId="16" borderId="45" xfId="0" applyFont="1" applyFill="1" applyBorder="1"/>
    <xf numFmtId="0" fontId="0" fillId="16" borderId="48" xfId="0" applyFill="1" applyBorder="1"/>
    <xf numFmtId="0" fontId="0" fillId="16" borderId="49" xfId="0" applyFont="1" applyFill="1" applyBorder="1"/>
    <xf numFmtId="0" fontId="0" fillId="16" borderId="49" xfId="0" applyFill="1" applyBorder="1"/>
    <xf numFmtId="0" fontId="0" fillId="16" borderId="42" xfId="0" applyFill="1" applyBorder="1" applyAlignment="1">
      <alignment horizontal="left"/>
    </xf>
    <xf numFmtId="0" fontId="0" fillId="16" borderId="44" xfId="0" applyFill="1" applyBorder="1" applyAlignment="1">
      <alignment horizontal="left"/>
    </xf>
    <xf numFmtId="0" fontId="0" fillId="16" borderId="46" xfId="0" applyFill="1" applyBorder="1" applyAlignment="1">
      <alignment horizontal="left"/>
    </xf>
    <xf numFmtId="0" fontId="0" fillId="16" borderId="0" xfId="0" applyFill="1"/>
    <xf numFmtId="0" fontId="0" fillId="16" borderId="0" xfId="0" applyFill="1" applyAlignment="1">
      <alignment horizontal="left"/>
    </xf>
    <xf numFmtId="0" fontId="0" fillId="16" borderId="0" xfId="0" applyFont="1" applyFill="1"/>
    <xf numFmtId="0" fontId="0" fillId="16" borderId="49" xfId="0" applyFill="1" applyBorder="1" applyAlignment="1">
      <alignment horizontal="left"/>
    </xf>
    <xf numFmtId="0" fontId="3" fillId="16" borderId="51" xfId="0" applyFont="1" applyFill="1" applyBorder="1" applyAlignment="1">
      <alignment horizontal="right"/>
    </xf>
    <xf numFmtId="49" fontId="0" fillId="12" borderId="40" xfId="0" applyNumberFormat="1" applyFill="1" applyBorder="1" applyAlignment="1">
      <alignment horizontal="left"/>
    </xf>
    <xf numFmtId="49" fontId="0" fillId="12" borderId="47" xfId="0" applyNumberFormat="1" applyFill="1" applyBorder="1" applyAlignment="1">
      <alignment horizontal="left"/>
    </xf>
    <xf numFmtId="165" fontId="12" fillId="12" borderId="40" xfId="24" applyNumberFormat="1" applyFill="1" applyBorder="1" applyAlignment="1" applyProtection="1">
      <alignment horizontal="left"/>
      <protection/>
    </xf>
    <xf numFmtId="49" fontId="0" fillId="17" borderId="0" xfId="0" applyNumberFormat="1" applyFill="1" applyAlignment="1">
      <alignment horizontal="left"/>
    </xf>
    <xf numFmtId="49" fontId="0" fillId="17" borderId="42" xfId="0" applyNumberFormat="1" applyFill="1" applyBorder="1" applyAlignment="1">
      <alignment horizontal="left"/>
    </xf>
    <xf numFmtId="49" fontId="0" fillId="18" borderId="0" xfId="0" applyNumberFormat="1" applyFill="1" applyAlignment="1">
      <alignment horizontal="left"/>
    </xf>
    <xf numFmtId="0" fontId="0" fillId="0" borderId="40" xfId="0" applyBorder="1" applyAlignment="1">
      <alignment horizontal="left"/>
    </xf>
    <xf numFmtId="49" fontId="0" fillId="0" borderId="40" xfId="0" applyNumberFormat="1" applyBorder="1" applyAlignment="1">
      <alignment horizontal="left"/>
    </xf>
    <xf numFmtId="14" fontId="0" fillId="0" borderId="50" xfId="0" applyNumberFormat="1" applyBorder="1" applyAlignment="1">
      <alignment horizontal="left"/>
    </xf>
    <xf numFmtId="0" fontId="0" fillId="19" borderId="0" xfId="0" applyFill="1" applyAlignment="1">
      <alignment horizontal="left"/>
    </xf>
    <xf numFmtId="0" fontId="0" fillId="17" borderId="0" xfId="0" applyFill="1" applyAlignment="1">
      <alignment horizontal="left"/>
    </xf>
    <xf numFmtId="0" fontId="42" fillId="14" borderId="0" xfId="24" applyFont="1" applyFill="1" applyAlignment="1" applyProtection="1">
      <alignment/>
      <protection/>
    </xf>
    <xf numFmtId="0" fontId="3" fillId="13" borderId="51" xfId="0" applyFont="1" applyFill="1" applyBorder="1" applyAlignment="1">
      <alignment horizontal="right"/>
    </xf>
    <xf numFmtId="1" fontId="9" fillId="20" borderId="16" xfId="27" applyNumberFormat="1" applyFont="1" applyFill="1" applyBorder="1" applyAlignment="1">
      <alignment horizontal="center" vertical="center"/>
      <protection/>
    </xf>
    <xf numFmtId="0" fontId="5" fillId="0" borderId="0" xfId="27" applyAlignment="1">
      <alignment horizontal="left"/>
      <protection/>
    </xf>
    <xf numFmtId="1" fontId="5" fillId="0" borderId="0" xfId="27" applyNumberFormat="1" applyAlignment="1">
      <alignment horizontal="center"/>
      <protection/>
    </xf>
    <xf numFmtId="1" fontId="5" fillId="0" borderId="0" xfId="27" applyNumberFormat="1" applyAlignment="1">
      <alignment horizontal="left"/>
      <protection/>
    </xf>
    <xf numFmtId="0" fontId="1" fillId="0" borderId="0" xfId="31" applyFont="1">
      <alignment/>
      <protection/>
    </xf>
    <xf numFmtId="1" fontId="5" fillId="0" borderId="0" xfId="27" applyNumberFormat="1" applyAlignment="1">
      <alignment horizontal="left" vertical="center" wrapText="1"/>
      <protection/>
    </xf>
    <xf numFmtId="49" fontId="5" fillId="0" borderId="0" xfId="27" applyNumberFormat="1" applyAlignment="1">
      <alignment horizontal="center" vertical="center"/>
      <protection/>
    </xf>
    <xf numFmtId="1" fontId="5" fillId="0" borderId="0" xfId="27" applyNumberFormat="1" applyAlignment="1">
      <alignment horizontal="center" vertical="center"/>
      <protection/>
    </xf>
    <xf numFmtId="0" fontId="5" fillId="0" borderId="0" xfId="27" applyAlignment="1">
      <alignment horizontal="left" vertical="center"/>
      <protection/>
    </xf>
    <xf numFmtId="1" fontId="5" fillId="0" borderId="0" xfId="27" applyNumberFormat="1" applyAlignment="1">
      <alignment horizontal="left" vertical="center"/>
      <protection/>
    </xf>
    <xf numFmtId="1" fontId="37" fillId="0" borderId="0" xfId="31" applyNumberFormat="1" applyFont="1" applyAlignment="1">
      <alignment horizontal="left"/>
      <protection/>
    </xf>
    <xf numFmtId="49" fontId="37" fillId="0" borderId="0" xfId="31" applyNumberFormat="1" applyFont="1" applyAlignment="1">
      <alignment horizontal="center"/>
      <protection/>
    </xf>
    <xf numFmtId="1" fontId="37" fillId="0" borderId="0" xfId="31" applyNumberFormat="1" applyFont="1" applyAlignment="1">
      <alignment horizontal="center"/>
      <protection/>
    </xf>
    <xf numFmtId="0" fontId="37" fillId="0" borderId="0" xfId="31" applyFont="1" applyAlignment="1">
      <alignment horizontal="left"/>
      <protection/>
    </xf>
    <xf numFmtId="0" fontId="5" fillId="0" borderId="0" xfId="27" applyAlignment="1">
      <alignment horizontal="center"/>
      <protection/>
    </xf>
    <xf numFmtId="0" fontId="5" fillId="0" borderId="0" xfId="27">
      <alignment/>
      <protection/>
    </xf>
    <xf numFmtId="0" fontId="0" fillId="21" borderId="40" xfId="0" applyFill="1" applyBorder="1" applyAlignment="1">
      <alignment horizontal="left"/>
    </xf>
    <xf numFmtId="0" fontId="0" fillId="15" borderId="0" xfId="0" applyFont="1" applyFill="1"/>
    <xf numFmtId="0" fontId="23" fillId="2" borderId="0" xfId="0" applyFont="1" applyFill="1" applyAlignment="1">
      <alignment vertical="center"/>
    </xf>
    <xf numFmtId="0" fontId="0" fillId="2" borderId="0" xfId="0" applyFill="1" applyAlignment="1">
      <alignment vertical="top" wrapText="1"/>
    </xf>
    <xf numFmtId="0" fontId="17" fillId="6" borderId="0" xfId="0" applyFont="1" applyFill="1" applyAlignment="1">
      <alignment horizontal="center" vertical="center" wrapText="1"/>
    </xf>
    <xf numFmtId="0" fontId="43" fillId="6" borderId="0" xfId="0" applyFont="1" applyFill="1" applyAlignment="1">
      <alignment horizontal="center"/>
    </xf>
    <xf numFmtId="0" fontId="9" fillId="6" borderId="0" xfId="0" applyFont="1" applyFill="1" applyAlignment="1">
      <alignment horizontal="center" vertical="center" wrapText="1"/>
    </xf>
    <xf numFmtId="0" fontId="48" fillId="6" borderId="0" xfId="0" applyFont="1" applyFill="1" applyAlignment="1">
      <alignment horizontal="center" vertical="center" wrapText="1"/>
    </xf>
    <xf numFmtId="0" fontId="9" fillId="6" borderId="0" xfId="0" applyFont="1" applyFill="1" applyAlignment="1">
      <alignment horizontal="left" vertical="center" wrapText="1"/>
    </xf>
    <xf numFmtId="0" fontId="27" fillId="0" borderId="0" xfId="0" applyFont="1" applyAlignment="1">
      <alignment horizontal="left" vertical="center" wrapText="1"/>
    </xf>
    <xf numFmtId="0" fontId="43" fillId="6" borderId="0" xfId="0" applyFont="1" applyFill="1" applyAlignment="1">
      <alignment horizontal="left" vertical="center" wrapText="1"/>
    </xf>
    <xf numFmtId="0" fontId="46" fillId="6" borderId="0" xfId="0" applyFont="1" applyFill="1" applyAlignment="1">
      <alignment horizontal="left" vertical="center" wrapText="1"/>
    </xf>
    <xf numFmtId="0" fontId="6" fillId="6" borderId="0" xfId="0" applyFont="1" applyFill="1" applyAlignment="1">
      <alignment horizontal="center" wrapText="1"/>
    </xf>
    <xf numFmtId="0" fontId="8" fillId="6" borderId="0" xfId="0" applyFont="1" applyFill="1" applyAlignment="1">
      <alignment horizontal="center" wrapText="1"/>
    </xf>
    <xf numFmtId="0" fontId="47" fillId="8" borderId="0" xfId="24" applyFont="1" applyFill="1" applyAlignment="1" applyProtection="1">
      <alignment horizontal="center" wrapText="1"/>
      <protection/>
    </xf>
    <xf numFmtId="0" fontId="47" fillId="8" borderId="0" xfId="0" applyFont="1" applyFill="1" applyAlignment="1">
      <alignment horizontal="center" wrapText="1"/>
    </xf>
    <xf numFmtId="0" fontId="18" fillId="14" borderId="0" xfId="26" applyFont="1" applyFill="1">
      <alignment/>
      <protection/>
    </xf>
    <xf numFmtId="0" fontId="5" fillId="14" borderId="0" xfId="26" applyFill="1">
      <alignment/>
      <protection/>
    </xf>
    <xf numFmtId="0" fontId="0" fillId="22" borderId="0" xfId="0" applyFill="1"/>
    <xf numFmtId="0" fontId="0" fillId="0" borderId="0" xfId="0"/>
    <xf numFmtId="0" fontId="10" fillId="4" borderId="0" xfId="0" applyFont="1" applyFill="1" applyAlignment="1">
      <alignment horizontal="center" vertical="center"/>
    </xf>
    <xf numFmtId="0" fontId="10" fillId="4" borderId="52" xfId="0" applyFont="1" applyFill="1" applyBorder="1" applyAlignment="1">
      <alignment vertical="center"/>
    </xf>
    <xf numFmtId="0" fontId="0" fillId="0" borderId="53" xfId="0" applyBorder="1" applyAlignment="1">
      <alignment vertical="center"/>
    </xf>
    <xf numFmtId="0" fontId="21" fillId="4" borderId="0" xfId="0" applyFont="1" applyFill="1" applyAlignment="1">
      <alignment horizontal="center" vertical="center"/>
    </xf>
    <xf numFmtId="0" fontId="0" fillId="0" borderId="0" xfId="0" applyAlignment="1">
      <alignment horizontal="center" vertical="center"/>
    </xf>
    <xf numFmtId="0" fontId="26" fillId="4" borderId="0" xfId="0" applyFont="1" applyFill="1" applyAlignment="1">
      <alignment horizontal="center" vertical="center"/>
    </xf>
    <xf numFmtId="0" fontId="21" fillId="13" borderId="0" xfId="0" applyFont="1" applyFill="1" applyProtection="1">
      <protection locked="0"/>
    </xf>
    <xf numFmtId="0" fontId="0" fillId="13" borderId="0" xfId="0" applyFill="1" applyProtection="1">
      <protection locked="0"/>
    </xf>
    <xf numFmtId="0" fontId="21" fillId="15" borderId="0" xfId="0" applyFont="1" applyFill="1" applyProtection="1">
      <protection locked="0"/>
    </xf>
    <xf numFmtId="0" fontId="0" fillId="0" borderId="0" xfId="0" applyProtection="1">
      <protection locked="0"/>
    </xf>
    <xf numFmtId="0" fontId="3" fillId="15" borderId="0" xfId="0" applyFont="1" applyFill="1"/>
    <xf numFmtId="0" fontId="0" fillId="15" borderId="0" xfId="0" applyFont="1" applyFill="1" applyAlignment="1">
      <alignment wrapText="1"/>
    </xf>
    <xf numFmtId="0" fontId="0" fillId="0" borderId="0" xfId="0" applyAlignment="1">
      <alignment wrapText="1"/>
    </xf>
    <xf numFmtId="3" fontId="3" fillId="4" borderId="9" xfId="0" applyNumberFormat="1" applyFont="1" applyFill="1" applyBorder="1" applyAlignment="1">
      <alignment vertical="center"/>
    </xf>
    <xf numFmtId="0" fontId="0" fillId="0" borderId="0" xfId="0" applyAlignment="1">
      <alignment vertical="center"/>
    </xf>
    <xf numFmtId="0" fontId="0" fillId="0" borderId="8" xfId="0" applyBorder="1" applyAlignment="1">
      <alignment vertical="center"/>
    </xf>
    <xf numFmtId="0" fontId="0" fillId="4" borderId="9" xfId="0" applyFont="1" applyFill="1" applyBorder="1" applyAlignment="1">
      <alignment vertical="center"/>
    </xf>
    <xf numFmtId="3" fontId="7" fillId="4" borderId="34" xfId="0" applyNumberFormat="1" applyFont="1" applyFill="1" applyBorder="1" applyAlignment="1">
      <alignment horizontal="left" vertical="center"/>
    </xf>
    <xf numFmtId="0" fontId="0" fillId="0" borderId="34" xfId="0" applyFont="1" applyBorder="1" applyAlignment="1">
      <alignment horizontal="left" vertical="center"/>
    </xf>
    <xf numFmtId="0" fontId="0" fillId="4" borderId="0" xfId="0" applyFont="1" applyFill="1" applyAlignment="1">
      <alignment vertical="center"/>
    </xf>
    <xf numFmtId="3" fontId="7" fillId="4" borderId="0" xfId="0" applyNumberFormat="1" applyFont="1" applyFill="1" applyAlignment="1">
      <alignment horizontal="left" vertical="center"/>
    </xf>
    <xf numFmtId="0" fontId="0" fillId="0" borderId="0" xfId="0" applyFont="1" applyAlignment="1">
      <alignment horizontal="left" vertical="center"/>
    </xf>
    <xf numFmtId="0" fontId="0" fillId="12" borderId="9" xfId="0" applyFont="1" applyFill="1" applyBorder="1" applyAlignment="1">
      <alignment vertical="center"/>
    </xf>
    <xf numFmtId="0" fontId="0" fillId="12" borderId="0" xfId="0" applyFill="1" applyAlignment="1">
      <alignment vertical="center"/>
    </xf>
    <xf numFmtId="0" fontId="0" fillId="12" borderId="8" xfId="0" applyFill="1" applyBorder="1" applyAlignment="1">
      <alignment vertical="center"/>
    </xf>
    <xf numFmtId="4" fontId="0" fillId="4" borderId="25" xfId="0" applyNumberFormat="1" applyFont="1" applyFill="1" applyBorder="1" applyAlignment="1">
      <alignment vertical="center"/>
    </xf>
    <xf numFmtId="0" fontId="0" fillId="0" borderId="54" xfId="0" applyBorder="1" applyAlignment="1">
      <alignment vertical="center"/>
    </xf>
    <xf numFmtId="0" fontId="0" fillId="0" borderId="23" xfId="0" applyBorder="1" applyAlignment="1">
      <alignment vertical="center"/>
    </xf>
    <xf numFmtId="3" fontId="3" fillId="4" borderId="9" xfId="0" applyNumberFormat="1" applyFont="1" applyFill="1" applyBorder="1" applyAlignment="1">
      <alignment vertical="center"/>
    </xf>
    <xf numFmtId="0" fontId="0" fillId="0" borderId="8" xfId="0" applyBorder="1" applyAlignment="1">
      <alignment vertical="center"/>
    </xf>
    <xf numFmtId="4" fontId="0" fillId="2" borderId="25" xfId="0" applyNumberFormat="1" applyFont="1" applyFill="1" applyBorder="1" applyAlignment="1">
      <alignment vertical="center"/>
    </xf>
    <xf numFmtId="0" fontId="0" fillId="0" borderId="54" xfId="0" applyBorder="1" applyAlignment="1">
      <alignment vertical="center"/>
    </xf>
    <xf numFmtId="0" fontId="0" fillId="0" borderId="23" xfId="0" applyBorder="1" applyAlignment="1">
      <alignment vertical="center"/>
    </xf>
    <xf numFmtId="0" fontId="7" fillId="4" borderId="9" xfId="0" applyFont="1" applyFill="1" applyBorder="1" applyAlignment="1">
      <alignment vertical="center"/>
    </xf>
    <xf numFmtId="0" fontId="7" fillId="4" borderId="0" xfId="0" applyFont="1" applyFill="1" applyAlignment="1">
      <alignment vertical="center"/>
    </xf>
    <xf numFmtId="0" fontId="7" fillId="4" borderId="8" xfId="0" applyFont="1" applyFill="1" applyBorder="1" applyAlignment="1">
      <alignment vertical="center"/>
    </xf>
    <xf numFmtId="4" fontId="0" fillId="4" borderId="25" xfId="0" applyNumberFormat="1" applyFont="1" applyFill="1" applyBorder="1" applyAlignment="1">
      <alignment vertical="center"/>
    </xf>
    <xf numFmtId="4" fontId="0" fillId="4" borderId="54" xfId="0" applyNumberFormat="1" applyFont="1" applyFill="1" applyBorder="1" applyAlignment="1">
      <alignment vertical="center"/>
    </xf>
    <xf numFmtId="4" fontId="0" fillId="4" borderId="23" xfId="0" applyNumberFormat="1" applyFont="1" applyFill="1" applyBorder="1" applyAlignment="1">
      <alignment vertical="center"/>
    </xf>
    <xf numFmtId="4" fontId="0" fillId="2" borderId="54" xfId="0" applyNumberFormat="1" applyFont="1" applyFill="1" applyBorder="1" applyAlignment="1">
      <alignment vertical="center"/>
    </xf>
    <xf numFmtId="4" fontId="0" fillId="2" borderId="23" xfId="0" applyNumberFormat="1" applyFont="1" applyFill="1" applyBorder="1" applyAlignment="1">
      <alignment vertical="center"/>
    </xf>
    <xf numFmtId="4" fontId="0" fillId="4" borderId="25" xfId="0" applyNumberFormat="1" applyFont="1" applyFill="1" applyBorder="1" applyAlignment="1" applyProtection="1">
      <alignment vertical="center"/>
      <protection locked="0"/>
    </xf>
    <xf numFmtId="0" fontId="0" fillId="0" borderId="54" xfId="0" applyBorder="1" applyAlignment="1" applyProtection="1">
      <alignment vertical="center"/>
      <protection locked="0"/>
    </xf>
    <xf numFmtId="0" fontId="0" fillId="0" borderId="23" xfId="0" applyBorder="1" applyAlignment="1" applyProtection="1">
      <alignment vertical="center"/>
      <protection locked="0"/>
    </xf>
    <xf numFmtId="0" fontId="10" fillId="4" borderId="18" xfId="0" applyFont="1" applyFill="1" applyBorder="1" applyAlignment="1">
      <alignment horizontal="center" vertical="center"/>
    </xf>
    <xf numFmtId="0" fontId="0" fillId="0" borderId="34" xfId="0" applyBorder="1" applyAlignment="1">
      <alignment horizontal="center" vertical="center"/>
    </xf>
    <xf numFmtId="0" fontId="0" fillId="4" borderId="9" xfId="0" applyFont="1" applyFill="1" applyBorder="1" applyAlignment="1">
      <alignment vertical="center"/>
    </xf>
    <xf numFmtId="0" fontId="28" fillId="4" borderId="34" xfId="0" applyFont="1" applyFill="1" applyBorder="1" applyAlignment="1">
      <alignment horizontal="right" vertical="center"/>
    </xf>
    <xf numFmtId="0" fontId="0" fillId="2" borderId="34" xfId="0" applyFont="1" applyFill="1" applyBorder="1" applyAlignment="1">
      <alignment horizontal="right" vertical="center"/>
    </xf>
    <xf numFmtId="0" fontId="0" fillId="2" borderId="39" xfId="0" applyFont="1" applyFill="1" applyBorder="1" applyAlignment="1">
      <alignment horizontal="right" vertical="center"/>
    </xf>
    <xf numFmtId="0" fontId="10" fillId="4" borderId="9" xfId="0" applyFont="1" applyFill="1" applyBorder="1" applyAlignment="1">
      <alignment horizontal="center" vertical="center"/>
    </xf>
    <xf numFmtId="0" fontId="0" fillId="12" borderId="8" xfId="0" applyFill="1" applyBorder="1" applyAlignment="1">
      <alignment vertical="center"/>
    </xf>
    <xf numFmtId="0" fontId="7" fillId="4" borderId="9" xfId="0" applyFont="1" applyFill="1" applyBorder="1" applyAlignment="1">
      <alignment vertical="top" wrapText="1"/>
    </xf>
    <xf numFmtId="0" fontId="0" fillId="0" borderId="0" xfId="0" applyAlignment="1">
      <alignment vertical="top" wrapText="1"/>
    </xf>
    <xf numFmtId="0" fontId="0" fillId="0" borderId="9" xfId="0" applyBorder="1" applyAlignment="1">
      <alignment vertical="top" wrapText="1"/>
    </xf>
    <xf numFmtId="0" fontId="0" fillId="0" borderId="0" xfId="0" applyAlignment="1">
      <alignment vertical="center" wrapText="1"/>
    </xf>
    <xf numFmtId="0" fontId="11" fillId="0" borderId="55" xfId="0" applyFont="1" applyBorder="1" applyAlignment="1">
      <alignment horizontal="right"/>
    </xf>
    <xf numFmtId="0" fontId="11" fillId="0" borderId="56" xfId="0" applyFont="1" applyBorder="1" applyAlignment="1">
      <alignment horizontal="right"/>
    </xf>
    <xf numFmtId="0" fontId="3" fillId="4" borderId="25" xfId="0" applyFont="1" applyFill="1" applyBorder="1" applyAlignment="1">
      <alignment vertical="center"/>
    </xf>
    <xf numFmtId="0" fontId="0" fillId="0" borderId="54" xfId="0" applyBorder="1" applyAlignment="1">
      <alignment vertical="center"/>
    </xf>
    <xf numFmtId="0" fontId="7" fillId="4" borderId="18" xfId="0" applyFont="1" applyFill="1" applyBorder="1" applyAlignment="1">
      <alignment vertical="center" wrapText="1"/>
    </xf>
    <xf numFmtId="0" fontId="0" fillId="0" borderId="34" xfId="0" applyBorder="1" applyAlignment="1">
      <alignment vertical="center" wrapText="1"/>
    </xf>
    <xf numFmtId="0" fontId="0" fillId="12" borderId="34" xfId="0" applyFill="1" applyBorder="1" applyAlignment="1">
      <alignment vertical="center" wrapText="1"/>
    </xf>
    <xf numFmtId="3" fontId="7" fillId="4" borderId="57" xfId="0" applyNumberFormat="1" applyFont="1" applyFill="1"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60" xfId="0" applyBorder="1" applyAlignment="1">
      <alignment vertical="center" wrapText="1"/>
    </xf>
    <xf numFmtId="0" fontId="0" fillId="0" borderId="61" xfId="0" applyBorder="1" applyAlignment="1">
      <alignment vertical="center" wrapText="1"/>
    </xf>
    <xf numFmtId="0" fontId="0" fillId="0" borderId="62" xfId="0" applyBorder="1" applyAlignment="1">
      <alignment vertical="center" wrapText="1"/>
    </xf>
    <xf numFmtId="0" fontId="0" fillId="0" borderId="63" xfId="0" applyBorder="1" applyAlignment="1">
      <alignment vertical="center" wrapText="1"/>
    </xf>
    <xf numFmtId="0" fontId="0" fillId="0" borderId="64" xfId="0" applyBorder="1" applyAlignment="1">
      <alignment vertical="center" wrapText="1"/>
    </xf>
    <xf numFmtId="0" fontId="7" fillId="2" borderId="60" xfId="0" applyFont="1" applyFill="1" applyBorder="1" applyAlignment="1">
      <alignment vertical="center"/>
    </xf>
    <xf numFmtId="0" fontId="0" fillId="0" borderId="60" xfId="0" applyBorder="1" applyAlignment="1">
      <alignment vertical="center"/>
    </xf>
    <xf numFmtId="3" fontId="15" fillId="4" borderId="0" xfId="0" applyNumberFormat="1" applyFont="1" applyFill="1" applyAlignment="1">
      <alignment horizontal="center" vertical="center"/>
    </xf>
    <xf numFmtId="0" fontId="0" fillId="0" borderId="61" xfId="0" applyBorder="1" applyAlignment="1">
      <alignment vertical="center"/>
    </xf>
    <xf numFmtId="4" fontId="0" fillId="4" borderId="25" xfId="0" applyNumberFormat="1" applyFont="1" applyFill="1" applyBorder="1" applyAlignment="1" applyProtection="1">
      <alignment vertical="center"/>
      <protection locked="0"/>
    </xf>
    <xf numFmtId="0" fontId="0" fillId="0" borderId="54" xfId="0" applyBorder="1" applyAlignment="1" applyProtection="1">
      <alignment vertical="center"/>
      <protection locked="0"/>
    </xf>
    <xf numFmtId="0" fontId="0" fillId="0" borderId="23" xfId="0" applyBorder="1" applyAlignment="1" applyProtection="1">
      <alignment vertical="center"/>
      <protection locked="0"/>
    </xf>
    <xf numFmtId="0" fontId="0" fillId="4" borderId="9" xfId="0" applyFont="1" applyFill="1" applyBorder="1" applyAlignment="1">
      <alignment vertical="center"/>
    </xf>
    <xf numFmtId="3" fontId="15" fillId="4" borderId="54" xfId="0" applyNumberFormat="1" applyFont="1" applyFill="1" applyBorder="1" applyAlignment="1">
      <alignment horizontal="center" vertical="center"/>
    </xf>
    <xf numFmtId="0" fontId="0" fillId="0" borderId="54" xfId="0" applyBorder="1" applyAlignment="1">
      <alignment horizontal="center" vertical="center"/>
    </xf>
    <xf numFmtId="4" fontId="0" fillId="4" borderId="25" xfId="0" applyNumberFormat="1" applyFont="1" applyFill="1" applyBorder="1" applyAlignment="1">
      <alignment vertical="center"/>
    </xf>
    <xf numFmtId="0" fontId="3" fillId="4" borderId="9" xfId="0" applyFont="1" applyFill="1" applyBorder="1" applyAlignment="1">
      <alignment vertical="center"/>
    </xf>
    <xf numFmtId="3" fontId="3" fillId="4" borderId="9" xfId="0" applyNumberFormat="1" applyFont="1" applyFill="1" applyBorder="1" applyAlignment="1">
      <alignment vertical="center"/>
    </xf>
    <xf numFmtId="0" fontId="7" fillId="4" borderId="9" xfId="0" applyFont="1" applyFill="1" applyBorder="1" applyAlignment="1">
      <alignment vertical="center"/>
    </xf>
    <xf numFmtId="0" fontId="7" fillId="12" borderId="9" xfId="0" applyFont="1" applyFill="1" applyBorder="1" applyAlignment="1">
      <alignment vertical="center"/>
    </xf>
    <xf numFmtId="0" fontId="7" fillId="0" borderId="0" xfId="0" applyFont="1" applyAlignment="1">
      <alignment vertical="center"/>
    </xf>
    <xf numFmtId="0" fontId="7" fillId="0" borderId="8" xfId="0" applyFont="1" applyBorder="1" applyAlignment="1">
      <alignment vertical="center"/>
    </xf>
    <xf numFmtId="0" fontId="7" fillId="4" borderId="34" xfId="0" applyFont="1" applyFill="1" applyBorder="1" applyAlignment="1">
      <alignment vertical="center"/>
    </xf>
    <xf numFmtId="0" fontId="0" fillId="0" borderId="34" xfId="0" applyBorder="1" applyAlignment="1">
      <alignment vertical="center"/>
    </xf>
    <xf numFmtId="0" fontId="7" fillId="4" borderId="0" xfId="0" applyFont="1" applyFill="1" applyAlignment="1">
      <alignment horizontal="center" vertical="center"/>
    </xf>
    <xf numFmtId="0" fontId="7" fillId="4" borderId="9" xfId="0" applyFont="1" applyFill="1" applyBorder="1" applyAlignment="1">
      <alignment horizontal="center" vertical="center"/>
    </xf>
    <xf numFmtId="0" fontId="0" fillId="4" borderId="0" xfId="0" applyFont="1" applyFill="1" applyAlignment="1">
      <alignment vertical="center"/>
    </xf>
    <xf numFmtId="0" fontId="15" fillId="0" borderId="9"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49" fontId="15" fillId="4" borderId="0" xfId="0" applyNumberFormat="1" applyFont="1" applyFill="1" applyAlignment="1">
      <alignment horizontal="center" vertical="center"/>
    </xf>
    <xf numFmtId="49" fontId="0" fillId="2" borderId="0" xfId="0" applyNumberFormat="1" applyFont="1" applyFill="1" applyAlignment="1">
      <alignment horizontal="center" vertical="center"/>
    </xf>
    <xf numFmtId="49" fontId="0" fillId="2" borderId="8" xfId="0" applyNumberFormat="1" applyFont="1" applyFill="1" applyBorder="1" applyAlignment="1">
      <alignment horizontal="center" vertical="center"/>
    </xf>
    <xf numFmtId="0" fontId="7" fillId="4" borderId="65" xfId="0" applyFont="1" applyFill="1" applyBorder="1" applyAlignment="1">
      <alignment vertical="center"/>
    </xf>
    <xf numFmtId="0" fontId="0" fillId="4" borderId="36" xfId="0" applyFont="1" applyFill="1" applyBorder="1" applyAlignment="1">
      <alignment vertical="center"/>
    </xf>
    <xf numFmtId="0" fontId="0" fillId="2" borderId="0" xfId="0" applyFont="1" applyFill="1" applyAlignment="1">
      <alignment vertical="center"/>
    </xf>
    <xf numFmtId="0" fontId="7" fillId="4" borderId="9" xfId="0" applyFont="1" applyFill="1" applyBorder="1" applyAlignment="1">
      <alignment vertical="center" wrapText="1"/>
    </xf>
    <xf numFmtId="0" fontId="7" fillId="4" borderId="0" xfId="0" applyFont="1" applyFill="1" applyAlignment="1">
      <alignment vertical="center" wrapText="1"/>
    </xf>
    <xf numFmtId="0" fontId="7" fillId="4" borderId="9" xfId="0" applyFont="1" applyFill="1" applyBorder="1" applyAlignment="1">
      <alignment vertical="center" wrapText="1"/>
    </xf>
    <xf numFmtId="0" fontId="7" fillId="4" borderId="0" xfId="0" applyFont="1" applyFill="1" applyAlignment="1">
      <alignment vertical="center" wrapText="1"/>
    </xf>
    <xf numFmtId="0" fontId="0" fillId="2" borderId="0" xfId="0" applyFont="1" applyFill="1" applyAlignment="1">
      <alignment horizontal="center"/>
    </xf>
    <xf numFmtId="0" fontId="22" fillId="4" borderId="0" xfId="0" applyFont="1" applyFill="1" applyAlignment="1">
      <alignment horizontal="center" vertical="center"/>
    </xf>
    <xf numFmtId="0" fontId="3" fillId="4" borderId="0" xfId="0" applyFont="1" applyFill="1" applyAlignment="1">
      <alignment horizontal="center" vertical="center"/>
    </xf>
    <xf numFmtId="0" fontId="0" fillId="2" borderId="0" xfId="0" applyFont="1" applyFill="1" applyAlignment="1">
      <alignment horizontal="center"/>
    </xf>
    <xf numFmtId="0" fontId="0" fillId="4" borderId="0" xfId="0" applyFont="1" applyFill="1"/>
    <xf numFmtId="0" fontId="0" fillId="4" borderId="8" xfId="0" applyFont="1" applyFill="1" applyBorder="1"/>
    <xf numFmtId="0" fontId="0" fillId="4" borderId="34" xfId="0" applyFont="1" applyFill="1" applyBorder="1"/>
    <xf numFmtId="0" fontId="0" fillId="0" borderId="34" xfId="0" applyBorder="1"/>
    <xf numFmtId="0" fontId="3" fillId="4" borderId="54" xfId="0" applyFont="1" applyFill="1" applyBorder="1" applyAlignment="1">
      <alignment vertical="center"/>
    </xf>
    <xf numFmtId="0" fontId="0" fillId="0" borderId="54" xfId="0" applyFont="1" applyBorder="1" applyAlignment="1">
      <alignment vertical="center"/>
    </xf>
    <xf numFmtId="0" fontId="0" fillId="0" borderId="23" xfId="0" applyFont="1" applyBorder="1" applyAlignment="1">
      <alignment vertical="center"/>
    </xf>
    <xf numFmtId="0" fontId="0" fillId="4" borderId="66" xfId="0" applyFont="1" applyFill="1"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15" fillId="2" borderId="9" xfId="0" applyFont="1" applyFill="1" applyBorder="1" applyAlignment="1">
      <alignment horizontal="right"/>
    </xf>
    <xf numFmtId="0" fontId="15" fillId="2" borderId="0" xfId="0" applyFont="1" applyFill="1" applyAlignment="1">
      <alignment horizontal="right"/>
    </xf>
    <xf numFmtId="0" fontId="3" fillId="4" borderId="23" xfId="0" applyFont="1" applyFill="1" applyBorder="1" applyAlignment="1">
      <alignment vertical="center"/>
    </xf>
    <xf numFmtId="0" fontId="0" fillId="4" borderId="0" xfId="0" applyFont="1" applyFill="1"/>
    <xf numFmtId="0" fontId="0" fillId="4" borderId="9" xfId="0" applyFont="1" applyFill="1" applyBorder="1"/>
    <xf numFmtId="0" fontId="0" fillId="2" borderId="0" xfId="0" applyFont="1" applyFill="1"/>
    <xf numFmtId="0" fontId="0" fillId="2" borderId="8" xfId="0" applyFont="1" applyFill="1" applyBorder="1"/>
    <xf numFmtId="0" fontId="0" fillId="4" borderId="9" xfId="0" applyFont="1" applyFill="1" applyBorder="1" applyAlignment="1">
      <alignment vertical="center"/>
    </xf>
    <xf numFmtId="0" fontId="0" fillId="4" borderId="0" xfId="0" applyFont="1" applyFill="1" applyAlignment="1">
      <alignment vertical="center"/>
    </xf>
    <xf numFmtId="0" fontId="0" fillId="4" borderId="8" xfId="0" applyFont="1" applyFill="1" applyBorder="1" applyAlignment="1">
      <alignment vertical="center"/>
    </xf>
    <xf numFmtId="0" fontId="7" fillId="2" borderId="55" xfId="0" applyFont="1" applyFill="1" applyBorder="1" applyAlignment="1">
      <alignment vertical="center"/>
    </xf>
    <xf numFmtId="0" fontId="7" fillId="0" borderId="55" xfId="0" applyFont="1" applyBorder="1" applyAlignment="1">
      <alignment vertical="center"/>
    </xf>
    <xf numFmtId="0" fontId="7" fillId="0" borderId="56" xfId="0" applyFont="1" applyBorder="1" applyAlignment="1">
      <alignment vertical="center"/>
    </xf>
    <xf numFmtId="0" fontId="0" fillId="2" borderId="25" xfId="0" applyFont="1" applyFill="1" applyBorder="1" applyAlignment="1">
      <alignment horizontal="center" vertical="center"/>
    </xf>
    <xf numFmtId="0" fontId="7" fillId="4" borderId="54" xfId="0" applyFont="1" applyFill="1" applyBorder="1" applyAlignment="1">
      <alignment vertical="center"/>
    </xf>
    <xf numFmtId="0" fontId="0" fillId="4" borderId="25" xfId="0" applyFont="1" applyFill="1" applyBorder="1" applyAlignment="1" applyProtection="1">
      <alignment vertical="center"/>
      <protection locked="0"/>
    </xf>
    <xf numFmtId="0" fontId="7" fillId="4" borderId="55" xfId="0" applyFont="1" applyFill="1" applyBorder="1" applyAlignment="1">
      <alignment vertical="center"/>
    </xf>
    <xf numFmtId="0" fontId="0" fillId="0" borderId="55" xfId="0" applyBorder="1" applyAlignment="1">
      <alignment vertical="center"/>
    </xf>
    <xf numFmtId="0" fontId="0" fillId="4" borderId="25" xfId="0" applyFont="1" applyFill="1" applyBorder="1" applyAlignment="1" applyProtection="1">
      <alignment horizontal="left" vertical="center"/>
      <protection locked="0"/>
    </xf>
    <xf numFmtId="0" fontId="0" fillId="0" borderId="54"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4" borderId="25" xfId="0" applyFont="1" applyFill="1" applyBorder="1" applyAlignment="1" applyProtection="1">
      <alignment horizontal="left" vertical="center"/>
      <protection locked="0"/>
    </xf>
    <xf numFmtId="0" fontId="7" fillId="4" borderId="25" xfId="0" applyFont="1" applyFill="1" applyBorder="1" applyAlignment="1">
      <alignment vertical="center"/>
    </xf>
    <xf numFmtId="3" fontId="15" fillId="4" borderId="34" xfId="0" applyNumberFormat="1" applyFont="1" applyFill="1" applyBorder="1" applyAlignment="1">
      <alignment horizontal="center" vertical="center"/>
    </xf>
    <xf numFmtId="0" fontId="0" fillId="0" borderId="34" xfId="0" applyBorder="1" applyAlignment="1">
      <alignment horizontal="center" vertical="center"/>
    </xf>
    <xf numFmtId="0" fontId="7" fillId="4" borderId="9" xfId="0" applyFont="1" applyFill="1" applyBorder="1" applyAlignment="1">
      <alignment horizontal="center" vertical="center"/>
    </xf>
    <xf numFmtId="0" fontId="0" fillId="4" borderId="66" xfId="0" applyFont="1" applyFill="1" applyBorder="1" applyAlignment="1">
      <alignment vertical="center"/>
    </xf>
    <xf numFmtId="0" fontId="0" fillId="0" borderId="56" xfId="0" applyBorder="1" applyAlignment="1">
      <alignment vertical="center"/>
    </xf>
    <xf numFmtId="0" fontId="7" fillId="4" borderId="18" xfId="0" applyFont="1" applyFill="1" applyBorder="1" applyAlignment="1">
      <alignment vertical="center"/>
    </xf>
    <xf numFmtId="0" fontId="0" fillId="0" borderId="34" xfId="0" applyBorder="1" applyAlignment="1">
      <alignment vertical="center"/>
    </xf>
    <xf numFmtId="0" fontId="0" fillId="0" borderId="39" xfId="0" applyBorder="1" applyAlignment="1">
      <alignment vertical="center"/>
    </xf>
    <xf numFmtId="0" fontId="7" fillId="0" borderId="9" xfId="0" applyFont="1" applyBorder="1" applyAlignment="1">
      <alignment vertical="center"/>
    </xf>
    <xf numFmtId="0" fontId="0" fillId="0" borderId="9" xfId="0" applyBorder="1" applyAlignment="1">
      <alignment vertical="center"/>
    </xf>
    <xf numFmtId="0" fontId="15" fillId="4" borderId="34" xfId="0" applyFont="1" applyFill="1" applyBorder="1" applyAlignment="1">
      <alignment vertical="center"/>
    </xf>
    <xf numFmtId="0" fontId="0" fillId="4" borderId="25" xfId="0" applyFont="1" applyFill="1" applyBorder="1" applyAlignment="1" applyProtection="1">
      <alignment horizontal="left" vertical="center"/>
      <protection locked="0"/>
    </xf>
    <xf numFmtId="0" fontId="0" fillId="4" borderId="54" xfId="0" applyFont="1" applyFill="1" applyBorder="1" applyAlignment="1" applyProtection="1">
      <alignment horizontal="left" vertical="center"/>
      <protection locked="0"/>
    </xf>
    <xf numFmtId="0" fontId="0" fillId="4" borderId="23" xfId="0" applyFont="1" applyFill="1" applyBorder="1" applyAlignment="1" applyProtection="1">
      <alignment horizontal="left" vertical="center"/>
      <protection locked="0"/>
    </xf>
    <xf numFmtId="0" fontId="7" fillId="2" borderId="34" xfId="0" applyFont="1" applyFill="1" applyBorder="1" applyAlignment="1">
      <alignment horizontal="left" vertical="center"/>
    </xf>
    <xf numFmtId="0" fontId="3" fillId="4" borderId="25" xfId="0" applyFont="1" applyFill="1" applyBorder="1" applyAlignment="1" applyProtection="1">
      <alignment vertical="center"/>
      <protection locked="0"/>
    </xf>
    <xf numFmtId="0" fontId="3" fillId="4" borderId="54" xfId="0" applyFont="1" applyFill="1" applyBorder="1" applyAlignment="1" applyProtection="1">
      <alignment vertical="center"/>
      <protection locked="0"/>
    </xf>
    <xf numFmtId="0" fontId="3" fillId="4" borderId="23" xfId="0" applyFont="1" applyFill="1" applyBorder="1" applyAlignment="1" applyProtection="1">
      <alignment vertical="center"/>
      <protection locked="0"/>
    </xf>
    <xf numFmtId="0" fontId="7" fillId="4" borderId="9" xfId="0" applyFont="1" applyFill="1" applyBorder="1" applyAlignment="1">
      <alignment vertical="center"/>
    </xf>
    <xf numFmtId="165" fontId="0" fillId="4" borderId="25" xfId="0" applyNumberFormat="1" applyFont="1" applyFill="1" applyBorder="1" applyAlignment="1" applyProtection="1">
      <alignment horizontal="left" vertical="center"/>
      <protection locked="0"/>
    </xf>
    <xf numFmtId="165" fontId="0" fillId="0" borderId="23" xfId="0" applyNumberFormat="1" applyBorder="1" applyAlignment="1" applyProtection="1">
      <alignment horizontal="left" vertical="center"/>
      <protection locked="0"/>
    </xf>
    <xf numFmtId="1" fontId="3" fillId="4" borderId="67" xfId="0" applyNumberFormat="1" applyFont="1" applyFill="1" applyBorder="1" applyAlignment="1" applyProtection="1">
      <alignment horizontal="left" vertical="center"/>
      <protection locked="0"/>
    </xf>
    <xf numFmtId="1" fontId="3" fillId="4" borderId="68" xfId="0" applyNumberFormat="1" applyFont="1" applyFill="1" applyBorder="1" applyAlignment="1" applyProtection="1">
      <alignment horizontal="left" vertical="center"/>
      <protection locked="0"/>
    </xf>
    <xf numFmtId="1" fontId="3" fillId="2" borderId="68" xfId="0" applyNumberFormat="1" applyFont="1" applyFill="1" applyBorder="1" applyAlignment="1" applyProtection="1">
      <alignment horizontal="left" vertical="center"/>
      <protection locked="0"/>
    </xf>
    <xf numFmtId="1" fontId="3" fillId="0" borderId="68" xfId="0" applyNumberFormat="1" applyFont="1" applyBorder="1" applyAlignment="1" applyProtection="1">
      <alignment horizontal="left" vertical="center"/>
      <protection locked="0"/>
    </xf>
    <xf numFmtId="1" fontId="3" fillId="0" borderId="69" xfId="0" applyNumberFormat="1" applyFont="1" applyBorder="1" applyAlignment="1" applyProtection="1">
      <alignment horizontal="left" vertical="center"/>
      <protection locked="0"/>
    </xf>
    <xf numFmtId="0" fontId="15" fillId="4" borderId="70" xfId="0" applyFont="1" applyFill="1" applyBorder="1" applyAlignment="1">
      <alignment vertical="center"/>
    </xf>
    <xf numFmtId="0" fontId="3" fillId="2" borderId="70" xfId="0" applyFont="1" applyFill="1" applyBorder="1" applyAlignment="1">
      <alignment vertical="center"/>
    </xf>
    <xf numFmtId="0" fontId="3" fillId="0" borderId="70" xfId="0" applyFont="1" applyBorder="1" applyAlignment="1">
      <alignment vertical="center"/>
    </xf>
    <xf numFmtId="0" fontId="3" fillId="4" borderId="25" xfId="0" applyFont="1" applyFill="1" applyBorder="1" applyAlignment="1" applyProtection="1">
      <alignment vertical="center"/>
      <protection locked="0"/>
    </xf>
    <xf numFmtId="0" fontId="3" fillId="4" borderId="54" xfId="0" applyFont="1" applyFill="1" applyBorder="1" applyAlignment="1" applyProtection="1">
      <alignment vertical="center"/>
      <protection locked="0"/>
    </xf>
    <xf numFmtId="0" fontId="3" fillId="2" borderId="54" xfId="0" applyFont="1" applyFill="1" applyBorder="1" applyAlignment="1" applyProtection="1">
      <alignment vertical="center"/>
      <protection locked="0"/>
    </xf>
    <xf numFmtId="0" fontId="0" fillId="0" borderId="39" xfId="0" applyBorder="1" applyAlignment="1">
      <alignment vertical="center"/>
    </xf>
    <xf numFmtId="3" fontId="0" fillId="2" borderId="25" xfId="0" applyNumberFormat="1" applyFont="1" applyFill="1" applyBorder="1" applyAlignment="1" applyProtection="1">
      <alignment horizontal="center" vertical="center"/>
      <protection locked="0"/>
    </xf>
    <xf numFmtId="0" fontId="0" fillId="0" borderId="0" xfId="0" applyFont="1" applyAlignment="1">
      <alignment vertical="top" wrapText="1"/>
    </xf>
    <xf numFmtId="0" fontId="0" fillId="0" borderId="9" xfId="0" applyFont="1" applyBorder="1" applyAlignment="1">
      <alignment vertical="top" wrapText="1"/>
    </xf>
    <xf numFmtId="0" fontId="3" fillId="4" borderId="54" xfId="0" applyFont="1" applyFill="1" applyBorder="1" applyAlignment="1">
      <alignment vertical="center"/>
    </xf>
    <xf numFmtId="4" fontId="0" fillId="0" borderId="25" xfId="0" applyNumberFormat="1" applyBorder="1" applyAlignment="1">
      <alignment vertical="center"/>
    </xf>
    <xf numFmtId="4" fontId="0" fillId="0" borderId="54" xfId="0" applyNumberFormat="1" applyBorder="1" applyAlignment="1">
      <alignment vertical="center"/>
    </xf>
    <xf numFmtId="4" fontId="0" fillId="0" borderId="23" xfId="0" applyNumberFormat="1" applyBorder="1" applyAlignment="1">
      <alignment vertical="center"/>
    </xf>
    <xf numFmtId="0" fontId="15" fillId="4" borderId="9" xfId="0" applyFont="1" applyFill="1" applyBorder="1" applyAlignment="1">
      <alignment vertical="center"/>
    </xf>
    <xf numFmtId="0" fontId="15" fillId="4" borderId="0" xfId="0" applyFont="1" applyFill="1" applyAlignment="1">
      <alignment vertical="center"/>
    </xf>
    <xf numFmtId="49" fontId="0" fillId="2" borderId="8" xfId="0" applyNumberFormat="1" applyFont="1" applyFill="1" applyBorder="1" applyAlignment="1">
      <alignment horizontal="center" vertical="center"/>
    </xf>
    <xf numFmtId="0" fontId="0" fillId="0" borderId="0" xfId="0" applyFont="1" applyAlignment="1">
      <alignment vertical="center"/>
    </xf>
    <xf numFmtId="0" fontId="0" fillId="2" borderId="8" xfId="0" applyFont="1" applyFill="1" applyBorder="1" applyAlignment="1">
      <alignment vertical="center"/>
    </xf>
    <xf numFmtId="0" fontId="3" fillId="4" borderId="25" xfId="0" applyFont="1" applyFill="1" applyBorder="1" applyAlignment="1">
      <alignment vertical="center"/>
    </xf>
    <xf numFmtId="0" fontId="3" fillId="4" borderId="54" xfId="0" applyFont="1" applyFill="1" applyBorder="1" applyAlignment="1">
      <alignment vertical="center"/>
    </xf>
    <xf numFmtId="0" fontId="3" fillId="4" borderId="23" xfId="0" applyFont="1" applyFill="1" applyBorder="1" applyAlignment="1">
      <alignment vertical="center"/>
    </xf>
    <xf numFmtId="0" fontId="15" fillId="4" borderId="9" xfId="0" applyFont="1" applyFill="1" applyBorder="1" applyAlignment="1">
      <alignment vertical="center"/>
    </xf>
    <xf numFmtId="0" fontId="3" fillId="0" borderId="0" xfId="0" applyFont="1" applyAlignment="1">
      <alignment vertical="center"/>
    </xf>
    <xf numFmtId="0" fontId="3" fillId="0" borderId="8" xfId="0" applyFont="1" applyBorder="1" applyAlignment="1">
      <alignment vertical="center"/>
    </xf>
    <xf numFmtId="0" fontId="0" fillId="4" borderId="8" xfId="0" applyFont="1" applyFill="1" applyBorder="1" applyAlignment="1">
      <alignment vertical="center"/>
    </xf>
    <xf numFmtId="0" fontId="15" fillId="4" borderId="9" xfId="0" applyFont="1" applyFill="1" applyBorder="1" applyAlignment="1">
      <alignment vertical="center" wrapText="1"/>
    </xf>
    <xf numFmtId="0" fontId="15" fillId="4" borderId="0" xfId="0" applyFont="1" applyFill="1" applyAlignment="1">
      <alignment vertical="center" wrapText="1"/>
    </xf>
    <xf numFmtId="0" fontId="3" fillId="2" borderId="0" xfId="0" applyFont="1" applyFill="1" applyAlignment="1">
      <alignment vertical="center"/>
    </xf>
    <xf numFmtId="0" fontId="3" fillId="2" borderId="8" xfId="0" applyFont="1" applyFill="1" applyBorder="1" applyAlignment="1">
      <alignment vertical="center"/>
    </xf>
    <xf numFmtId="0" fontId="0" fillId="2" borderId="0" xfId="0" applyFont="1" applyFill="1" applyAlignment="1">
      <alignment vertical="center" wrapText="1"/>
    </xf>
    <xf numFmtId="0" fontId="0" fillId="2" borderId="0" xfId="0" applyFont="1" applyFill="1" applyAlignment="1">
      <alignment vertical="center" wrapText="1"/>
    </xf>
    <xf numFmtId="0" fontId="7" fillId="4" borderId="9" xfId="0" applyFont="1" applyFill="1" applyBorder="1" applyAlignment="1">
      <alignment vertical="center"/>
    </xf>
    <xf numFmtId="0" fontId="0" fillId="4" borderId="18" xfId="0" applyFont="1" applyFill="1" applyBorder="1" applyAlignment="1">
      <alignment vertical="center"/>
    </xf>
    <xf numFmtId="0" fontId="0" fillId="4" borderId="34" xfId="0" applyFont="1" applyFill="1" applyBorder="1" applyAlignment="1">
      <alignment vertical="center"/>
    </xf>
    <xf numFmtId="0" fontId="0" fillId="0" borderId="39" xfId="0" applyBorder="1" applyAlignment="1">
      <alignment vertical="center"/>
    </xf>
    <xf numFmtId="0" fontId="7" fillId="4" borderId="9" xfId="0" applyFont="1" applyFill="1" applyBorder="1" applyAlignment="1">
      <alignment horizontal="center" vertical="center"/>
    </xf>
    <xf numFmtId="0" fontId="0" fillId="0" borderId="8" xfId="0" applyBorder="1" applyAlignment="1">
      <alignment horizontal="center" vertical="center"/>
    </xf>
    <xf numFmtId="0" fontId="7" fillId="4" borderId="9" xfId="0" applyFont="1" applyFill="1" applyBorder="1" applyAlignment="1">
      <alignment horizontal="left" vertical="center" wrapText="1"/>
    </xf>
    <xf numFmtId="0" fontId="7" fillId="4" borderId="0" xfId="0" applyFont="1" applyFill="1" applyAlignment="1">
      <alignment horizontal="right" vertical="center"/>
    </xf>
    <xf numFmtId="0" fontId="0" fillId="0" borderId="8" xfId="0" applyFont="1" applyBorder="1" applyAlignment="1">
      <alignment horizontal="right" vertical="center"/>
    </xf>
    <xf numFmtId="0" fontId="7" fillId="0" borderId="0" xfId="0" applyFont="1" applyAlignment="1">
      <alignment vertical="center" wrapText="1"/>
    </xf>
    <xf numFmtId="0" fontId="7" fillId="4" borderId="22" xfId="0" applyFont="1" applyFill="1" applyBorder="1" applyAlignment="1">
      <alignment vertical="center"/>
    </xf>
    <xf numFmtId="0" fontId="0" fillId="0" borderId="71" xfId="0" applyBorder="1" applyAlignment="1">
      <alignment vertical="center"/>
    </xf>
    <xf numFmtId="166" fontId="3" fillId="4" borderId="10" xfId="0" applyNumberFormat="1" applyFont="1" applyFill="1" applyBorder="1" applyAlignment="1" applyProtection="1">
      <alignment vertical="center"/>
      <protection locked="0"/>
    </xf>
    <xf numFmtId="166" fontId="0" fillId="0" borderId="11" xfId="0" applyNumberFormat="1" applyBorder="1" applyAlignment="1">
      <alignment vertical="center"/>
    </xf>
    <xf numFmtId="166" fontId="0" fillId="0" borderId="72" xfId="0" applyNumberFormat="1" applyBorder="1" applyAlignment="1">
      <alignment vertical="center"/>
    </xf>
    <xf numFmtId="0" fontId="7" fillId="4" borderId="22" xfId="0" applyFont="1" applyFill="1" applyBorder="1" applyAlignment="1">
      <alignment horizontal="right" vertical="center"/>
    </xf>
    <xf numFmtId="0" fontId="0" fillId="0" borderId="0" xfId="0" applyAlignment="1">
      <alignment horizontal="right" vertical="center"/>
    </xf>
    <xf numFmtId="166" fontId="3" fillId="4" borderId="10" xfId="0" applyNumberFormat="1" applyFont="1" applyFill="1" applyBorder="1" applyAlignment="1">
      <alignment vertical="center"/>
    </xf>
    <xf numFmtId="0" fontId="7" fillId="4" borderId="66" xfId="0" applyFont="1" applyFill="1" applyBorder="1" applyAlignment="1">
      <alignment vertical="center" wrapText="1"/>
    </xf>
    <xf numFmtId="0" fontId="0" fillId="0" borderId="55" xfId="0" applyBorder="1" applyAlignment="1">
      <alignment vertical="center" wrapText="1"/>
    </xf>
    <xf numFmtId="0" fontId="0" fillId="0" borderId="56" xfId="0" applyBorder="1" applyAlignment="1">
      <alignment vertical="center" wrapText="1"/>
    </xf>
    <xf numFmtId="0" fontId="15" fillId="4" borderId="0" xfId="0" applyFont="1" applyFill="1" applyAlignment="1">
      <alignment vertical="center"/>
    </xf>
    <xf numFmtId="3" fontId="0" fillId="4" borderId="25" xfId="0" applyNumberFormat="1" applyFont="1" applyFill="1" applyBorder="1" applyAlignment="1" applyProtection="1">
      <alignment horizontal="left" vertical="center"/>
      <protection locked="0"/>
    </xf>
    <xf numFmtId="3" fontId="0" fillId="4" borderId="54" xfId="0" applyNumberFormat="1" applyFont="1" applyFill="1" applyBorder="1" applyAlignment="1" applyProtection="1">
      <alignment horizontal="left" vertical="center"/>
      <protection locked="0"/>
    </xf>
    <xf numFmtId="3" fontId="0" fillId="4" borderId="23" xfId="0" applyNumberFormat="1" applyFont="1" applyFill="1" applyBorder="1" applyAlignment="1" applyProtection="1">
      <alignment horizontal="left" vertical="center"/>
      <protection locked="0"/>
    </xf>
    <xf numFmtId="0" fontId="7" fillId="4" borderId="18" xfId="0" applyFont="1" applyFill="1" applyBorder="1" applyAlignment="1">
      <alignment vertical="center"/>
    </xf>
    <xf numFmtId="0" fontId="0" fillId="4" borderId="25" xfId="0" applyFont="1" applyFill="1" applyBorder="1" applyAlignment="1" applyProtection="1">
      <alignment horizontal="center" vertical="center"/>
      <protection locked="0"/>
    </xf>
    <xf numFmtId="0" fontId="0" fillId="4" borderId="54" xfId="0" applyFont="1" applyFill="1" applyBorder="1" applyAlignment="1" applyProtection="1">
      <alignment horizontal="center" vertical="center"/>
      <protection locked="0"/>
    </xf>
    <xf numFmtId="0" fontId="0" fillId="4" borderId="23" xfId="0" applyFont="1" applyFill="1" applyBorder="1" applyAlignment="1" applyProtection="1">
      <alignment horizontal="center" vertical="center"/>
      <protection locked="0"/>
    </xf>
    <xf numFmtId="14" fontId="0" fillId="4" borderId="25" xfId="0" applyNumberFormat="1" applyFont="1" applyFill="1" applyBorder="1" applyAlignment="1" applyProtection="1">
      <alignment horizontal="center" vertical="center"/>
      <protection locked="0"/>
    </xf>
    <xf numFmtId="0" fontId="0" fillId="2" borderId="54" xfId="0" applyFont="1" applyFill="1" applyBorder="1" applyAlignment="1" applyProtection="1">
      <alignment horizontal="center" vertical="center"/>
      <protection locked="0"/>
    </xf>
    <xf numFmtId="0" fontId="0" fillId="2" borderId="23" xfId="0" applyFont="1" applyFill="1" applyBorder="1" applyAlignment="1" applyProtection="1">
      <alignment horizontal="center" vertical="center"/>
      <protection locked="0"/>
    </xf>
    <xf numFmtId="0" fontId="0" fillId="4" borderId="25" xfId="0" applyFont="1" applyFill="1" applyBorder="1" applyAlignment="1" applyProtection="1">
      <alignment horizontal="left" vertical="center"/>
      <protection locked="0"/>
    </xf>
    <xf numFmtId="0" fontId="0" fillId="2" borderId="54"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3" fontId="0" fillId="4" borderId="25" xfId="0" applyNumberFormat="1" applyFont="1" applyFill="1" applyBorder="1" applyAlignment="1" applyProtection="1">
      <alignment horizontal="left" vertical="center"/>
      <protection locked="0"/>
    </xf>
    <xf numFmtId="3" fontId="0" fillId="4" borderId="54" xfId="0" applyNumberFormat="1" applyFont="1" applyFill="1" applyBorder="1" applyAlignment="1" applyProtection="1">
      <alignment horizontal="left" vertical="center"/>
      <protection locked="0"/>
    </xf>
    <xf numFmtId="3" fontId="0" fillId="4" borderId="23" xfId="0" applyNumberFormat="1" applyFont="1" applyFill="1" applyBorder="1" applyAlignment="1" applyProtection="1">
      <alignment horizontal="left" vertical="center"/>
      <protection locked="0"/>
    </xf>
    <xf numFmtId="0" fontId="0" fillId="4" borderId="54" xfId="0" applyFont="1" applyFill="1" applyBorder="1" applyAlignment="1" applyProtection="1">
      <alignment horizontal="left" vertical="center"/>
      <protection locked="0"/>
    </xf>
    <xf numFmtId="14" fontId="0" fillId="4" borderId="25" xfId="0" applyNumberFormat="1" applyFont="1" applyFill="1"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5" xfId="0" applyFont="1" applyBorder="1" applyAlignment="1" applyProtection="1">
      <alignment vertical="center"/>
      <protection locked="0"/>
    </xf>
    <xf numFmtId="0" fontId="7" fillId="4" borderId="9" xfId="0" applyFont="1" applyFill="1" applyBorder="1" applyAlignment="1">
      <alignment vertical="center" wrapText="1"/>
    </xf>
    <xf numFmtId="0" fontId="0" fillId="0" borderId="8" xfId="0" applyBorder="1" applyAlignment="1">
      <alignment vertical="center" wrapText="1"/>
    </xf>
    <xf numFmtId="14" fontId="0" fillId="0" borderId="25" xfId="0" applyNumberFormat="1"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4" borderId="9" xfId="0" applyFont="1" applyFill="1" applyBorder="1" applyAlignment="1">
      <alignment vertical="center"/>
    </xf>
    <xf numFmtId="0" fontId="0" fillId="4" borderId="8" xfId="0" applyFont="1" applyFill="1" applyBorder="1" applyAlignment="1">
      <alignment vertical="center"/>
    </xf>
    <xf numFmtId="0" fontId="7" fillId="4" borderId="66" xfId="0" applyFont="1" applyFill="1" applyBorder="1" applyAlignment="1">
      <alignment horizontal="left" vertical="center" wrapText="1"/>
    </xf>
    <xf numFmtId="0" fontId="0" fillId="0" borderId="55" xfId="0" applyBorder="1" applyAlignment="1">
      <alignment horizontal="left" vertical="center" wrapText="1"/>
    </xf>
    <xf numFmtId="0" fontId="7" fillId="4" borderId="55" xfId="0" applyFont="1" applyFill="1" applyBorder="1" applyAlignment="1">
      <alignment horizontal="left" vertical="center"/>
    </xf>
    <xf numFmtId="0" fontId="0" fillId="0" borderId="55" xfId="0" applyBorder="1" applyAlignment="1">
      <alignment horizontal="left" vertical="center"/>
    </xf>
    <xf numFmtId="0" fontId="0" fillId="0" borderId="56" xfId="0" applyBorder="1" applyAlignment="1">
      <alignment horizontal="left" vertical="center"/>
    </xf>
    <xf numFmtId="0" fontId="7" fillId="4" borderId="9" xfId="0" applyFont="1" applyFill="1" applyBorder="1" applyAlignment="1">
      <alignment horizontal="right" vertical="center"/>
    </xf>
    <xf numFmtId="0" fontId="0" fillId="0" borderId="0" xfId="0" applyFont="1" applyAlignment="1">
      <alignment horizontal="right" vertical="center"/>
    </xf>
    <xf numFmtId="0" fontId="0" fillId="2" borderId="25" xfId="0" applyFont="1" applyFill="1" applyBorder="1" applyAlignment="1" applyProtection="1">
      <alignment horizontal="center" vertical="center"/>
      <protection locked="0"/>
    </xf>
    <xf numFmtId="0" fontId="7" fillId="4" borderId="0" xfId="0" applyFont="1" applyFill="1" applyAlignment="1">
      <alignment vertical="center"/>
    </xf>
    <xf numFmtId="0" fontId="0" fillId="0" borderId="25" xfId="0" applyBorder="1" applyAlignment="1" applyProtection="1">
      <alignment vertical="center"/>
      <protection locked="0"/>
    </xf>
    <xf numFmtId="0" fontId="0" fillId="2" borderId="25" xfId="0" applyFont="1" applyFill="1" applyBorder="1" applyAlignment="1" applyProtection="1">
      <alignment horizontal="center" vertical="center"/>
      <protection locked="0"/>
    </xf>
    <xf numFmtId="0" fontId="0" fillId="4" borderId="25" xfId="0" applyFont="1" applyFill="1" applyBorder="1" applyAlignment="1" applyProtection="1">
      <alignment horizontal="center" vertical="center"/>
      <protection locked="0"/>
    </xf>
    <xf numFmtId="0" fontId="0" fillId="4" borderId="54" xfId="0" applyFont="1" applyFill="1" applyBorder="1" applyAlignment="1" applyProtection="1">
      <alignment horizontal="center" vertical="center"/>
      <protection locked="0"/>
    </xf>
    <xf numFmtId="0" fontId="0" fillId="4" borderId="23" xfId="0" applyFont="1" applyFill="1" applyBorder="1" applyAlignment="1" applyProtection="1">
      <alignment horizontal="center" vertical="center"/>
      <protection locked="0"/>
    </xf>
    <xf numFmtId="0" fontId="4" fillId="4" borderId="0" xfId="0" applyFont="1" applyFill="1" applyAlignment="1">
      <alignment horizontal="center" vertical="center"/>
    </xf>
    <xf numFmtId="0" fontId="7" fillId="4" borderId="34" xfId="0" applyFont="1" applyFill="1" applyBorder="1" applyAlignment="1">
      <alignment horizontal="left" vertical="center"/>
    </xf>
    <xf numFmtId="0" fontId="0" fillId="0" borderId="34" xfId="0" applyFont="1" applyBorder="1" applyAlignment="1">
      <alignment horizontal="left"/>
    </xf>
    <xf numFmtId="0" fontId="0" fillId="2" borderId="25" xfId="0" applyFont="1" applyFill="1" applyBorder="1" applyAlignment="1">
      <alignment horizontal="center" vertical="center"/>
    </xf>
    <xf numFmtId="0" fontId="0" fillId="0" borderId="54" xfId="0" applyBorder="1" applyAlignment="1">
      <alignment horizontal="center" vertical="center"/>
    </xf>
    <xf numFmtId="0" fontId="0" fillId="0" borderId="23" xfId="0" applyBorder="1" applyAlignment="1">
      <alignment horizontal="center" vertical="center"/>
    </xf>
    <xf numFmtId="0" fontId="3" fillId="4" borderId="25" xfId="0" applyFont="1" applyFill="1" applyBorder="1" applyAlignment="1">
      <alignment vertical="center"/>
    </xf>
    <xf numFmtId="0" fontId="3" fillId="4" borderId="54" xfId="0" applyFont="1" applyFill="1" applyBorder="1" applyAlignment="1">
      <alignment vertical="center"/>
    </xf>
    <xf numFmtId="0" fontId="0" fillId="2" borderId="0" xfId="0" applyFont="1" applyFill="1"/>
    <xf numFmtId="0" fontId="0" fillId="2" borderId="0" xfId="0" applyFont="1" applyFill="1"/>
    <xf numFmtId="0" fontId="15" fillId="0" borderId="0" xfId="0" applyFont="1" applyAlignment="1">
      <alignment horizontal="right"/>
    </xf>
    <xf numFmtId="0" fontId="0" fillId="4" borderId="0" xfId="0" applyFont="1" applyFill="1"/>
    <xf numFmtId="0" fontId="0" fillId="2" borderId="0" xfId="0" applyFont="1" applyFill="1" applyAlignment="1">
      <alignment vertical="center"/>
    </xf>
    <xf numFmtId="0" fontId="7" fillId="4" borderId="18" xfId="0" applyFont="1" applyFill="1" applyBorder="1" applyAlignment="1">
      <alignment vertical="center"/>
    </xf>
    <xf numFmtId="0" fontId="7" fillId="4" borderId="34" xfId="0" applyFont="1" applyFill="1" applyBorder="1" applyAlignment="1">
      <alignment vertical="center"/>
    </xf>
    <xf numFmtId="0" fontId="3" fillId="4" borderId="0" xfId="0" applyFont="1" applyFill="1" applyAlignment="1">
      <alignment horizontal="center" vertical="center"/>
    </xf>
    <xf numFmtId="0" fontId="3" fillId="4" borderId="8" xfId="0" applyFont="1" applyFill="1" applyBorder="1" applyAlignment="1">
      <alignment horizontal="center" vertical="center"/>
    </xf>
    <xf numFmtId="0" fontId="0" fillId="2" borderId="8" xfId="0" applyFont="1" applyFill="1" applyBorder="1" applyAlignment="1">
      <alignment vertical="center"/>
    </xf>
    <xf numFmtId="0" fontId="0" fillId="4" borderId="54" xfId="0" applyFont="1" applyFill="1" applyBorder="1" applyAlignment="1" applyProtection="1">
      <alignment horizontal="center" vertical="center"/>
      <protection locked="0"/>
    </xf>
    <xf numFmtId="0" fontId="0" fillId="2" borderId="54" xfId="0" applyFont="1" applyFill="1" applyBorder="1" applyAlignment="1" applyProtection="1">
      <alignment horizontal="center" vertical="center"/>
      <protection locked="0"/>
    </xf>
    <xf numFmtId="0" fontId="0" fillId="2" borderId="23" xfId="0" applyFont="1" applyFill="1" applyBorder="1" applyAlignment="1" applyProtection="1">
      <alignment horizontal="center" vertical="center"/>
      <protection locked="0"/>
    </xf>
    <xf numFmtId="0" fontId="0" fillId="4" borderId="25" xfId="0" applyFont="1" applyFill="1" applyBorder="1" applyAlignment="1" applyProtection="1">
      <alignment horizontal="center" vertical="center"/>
      <protection locked="0"/>
    </xf>
    <xf numFmtId="0" fontId="0" fillId="4" borderId="23" xfId="0" applyFont="1" applyFill="1" applyBorder="1" applyAlignment="1" applyProtection="1">
      <alignment horizontal="center" vertical="center"/>
      <protection locked="0"/>
    </xf>
    <xf numFmtId="0" fontId="0" fillId="4" borderId="54" xfId="0" applyFont="1" applyFill="1" applyBorder="1" applyAlignment="1" applyProtection="1">
      <alignment horizontal="left" vertical="center"/>
      <protection locked="0"/>
    </xf>
    <xf numFmtId="0" fontId="0" fillId="4" borderId="9" xfId="0" applyFont="1" applyFill="1" applyBorder="1" applyAlignment="1">
      <alignment vertical="center"/>
    </xf>
    <xf numFmtId="0" fontId="0" fillId="4" borderId="8" xfId="0" applyFont="1" applyFill="1" applyBorder="1" applyAlignment="1">
      <alignment vertical="center"/>
    </xf>
    <xf numFmtId="0" fontId="0" fillId="0" borderId="8" xfId="0" applyBorder="1" applyAlignment="1">
      <alignment vertical="center" wrapText="1"/>
    </xf>
    <xf numFmtId="0" fontId="28" fillId="4" borderId="34" xfId="0" applyFont="1" applyFill="1" applyBorder="1" applyAlignment="1">
      <alignment horizontal="left" vertical="center"/>
    </xf>
    <xf numFmtId="0" fontId="0" fillId="2" borderId="34" xfId="0" applyFont="1" applyFill="1" applyBorder="1" applyAlignment="1">
      <alignment horizontal="left" vertical="center"/>
    </xf>
    <xf numFmtId="0" fontId="0" fillId="2" borderId="39" xfId="0" applyFont="1" applyFill="1" applyBorder="1"/>
    <xf numFmtId="0" fontId="10" fillId="4" borderId="18" xfId="0" applyFont="1" applyFill="1" applyBorder="1" applyAlignment="1">
      <alignment horizontal="center"/>
    </xf>
    <xf numFmtId="0" fontId="10" fillId="4" borderId="34" xfId="0" applyFont="1" applyFill="1" applyBorder="1" applyAlignment="1">
      <alignment horizontal="center"/>
    </xf>
    <xf numFmtId="0" fontId="7" fillId="4" borderId="0" xfId="0" applyFont="1" applyFill="1" applyAlignment="1">
      <alignment horizontal="left" vertical="center"/>
    </xf>
    <xf numFmtId="0" fontId="7" fillId="4" borderId="0" xfId="0" applyFont="1" applyFill="1" applyAlignment="1">
      <alignment horizontal="left" vertical="center"/>
    </xf>
    <xf numFmtId="0" fontId="7" fillId="4" borderId="8" xfId="0" applyFont="1" applyFill="1" applyBorder="1" applyAlignment="1">
      <alignment horizontal="left" vertical="center"/>
    </xf>
    <xf numFmtId="0" fontId="0" fillId="4" borderId="25" xfId="0" applyFont="1" applyFill="1" applyBorder="1" applyAlignment="1" applyProtection="1">
      <alignment horizontal="center" vertical="center"/>
      <protection locked="0"/>
    </xf>
    <xf numFmtId="0" fontId="7" fillId="4" borderId="55" xfId="0" applyFont="1" applyFill="1" applyBorder="1" applyAlignment="1">
      <alignment horizontal="left" vertical="center"/>
    </xf>
    <xf numFmtId="0" fontId="7" fillId="4" borderId="56" xfId="0" applyFont="1" applyFill="1" applyBorder="1" applyAlignment="1">
      <alignment horizontal="left" vertical="center"/>
    </xf>
    <xf numFmtId="0" fontId="0" fillId="4" borderId="25"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23" xfId="0" applyFont="1" applyFill="1" applyBorder="1" applyAlignment="1">
      <alignment horizontal="center" vertical="center"/>
    </xf>
    <xf numFmtId="0" fontId="0" fillId="2" borderId="0" xfId="0" applyFont="1" applyFill="1" applyAlignment="1">
      <alignment vertical="center"/>
    </xf>
    <xf numFmtId="0" fontId="0" fillId="2" borderId="0" xfId="0" applyFont="1" applyFill="1" applyAlignment="1">
      <alignment vertical="center"/>
    </xf>
    <xf numFmtId="14" fontId="0" fillId="4" borderId="25" xfId="0" applyNumberFormat="1" applyFont="1" applyFill="1" applyBorder="1" applyAlignment="1">
      <alignment horizontal="center" vertical="center"/>
    </xf>
    <xf numFmtId="0" fontId="0" fillId="2" borderId="54"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7" fillId="4" borderId="66" xfId="0" applyFont="1" applyFill="1" applyBorder="1" applyAlignment="1">
      <alignment horizontal="center"/>
    </xf>
    <xf numFmtId="0" fontId="7" fillId="4" borderId="55" xfId="0" applyFont="1" applyFill="1" applyBorder="1" applyAlignment="1">
      <alignment horizontal="center"/>
    </xf>
    <xf numFmtId="0" fontId="7" fillId="4" borderId="56" xfId="0" applyFont="1" applyFill="1" applyBorder="1" applyAlignment="1">
      <alignment horizontal="center"/>
    </xf>
    <xf numFmtId="0" fontId="7" fillId="4" borderId="9" xfId="0" applyFont="1" applyFill="1" applyBorder="1" applyAlignment="1">
      <alignment horizontal="center"/>
    </xf>
    <xf numFmtId="0" fontId="7" fillId="4" borderId="0" xfId="0" applyFont="1" applyFill="1" applyAlignment="1">
      <alignment horizontal="center"/>
    </xf>
    <xf numFmtId="0" fontId="7" fillId="4" borderId="8" xfId="0" applyFont="1" applyFill="1" applyBorder="1" applyAlignment="1">
      <alignment horizontal="center"/>
    </xf>
    <xf numFmtId="0" fontId="7" fillId="4" borderId="18" xfId="0" applyFont="1" applyFill="1" applyBorder="1" applyAlignment="1">
      <alignment horizontal="center"/>
    </xf>
    <xf numFmtId="0" fontId="7" fillId="4" borderId="34" xfId="0" applyFont="1" applyFill="1" applyBorder="1" applyAlignment="1">
      <alignment horizontal="center"/>
    </xf>
    <xf numFmtId="0" fontId="7" fillId="4" borderId="39" xfId="0" applyFont="1" applyFill="1" applyBorder="1" applyAlignment="1">
      <alignment horizontal="center"/>
    </xf>
    <xf numFmtId="0" fontId="0" fillId="4" borderId="66" xfId="0" applyFont="1" applyFill="1" applyBorder="1" applyAlignment="1">
      <alignment vertical="center"/>
    </xf>
    <xf numFmtId="0" fontId="0" fillId="4" borderId="55" xfId="0" applyFont="1" applyFill="1" applyBorder="1" applyAlignment="1">
      <alignment vertical="center"/>
    </xf>
    <xf numFmtId="0" fontId="0" fillId="4" borderId="56" xfId="0" applyFont="1" applyFill="1" applyBorder="1" applyAlignment="1">
      <alignment vertical="center"/>
    </xf>
    <xf numFmtId="0" fontId="0" fillId="4" borderId="25" xfId="0" applyFont="1" applyFill="1" applyBorder="1" applyAlignment="1" applyProtection="1">
      <alignment vertical="center" wrapText="1"/>
      <protection locked="0"/>
    </xf>
    <xf numFmtId="0" fontId="0" fillId="0" borderId="54" xfId="0" applyBorder="1" applyAlignment="1" applyProtection="1">
      <alignment vertical="center" wrapText="1"/>
      <protection locked="0"/>
    </xf>
    <xf numFmtId="0" fontId="0" fillId="0" borderId="23" xfId="0" applyBorder="1" applyAlignment="1" applyProtection="1">
      <alignment vertical="center" wrapText="1"/>
      <protection locked="0"/>
    </xf>
    <xf numFmtId="0" fontId="15" fillId="4" borderId="0" xfId="0" applyFont="1" applyFill="1" applyAlignment="1">
      <alignment horizontal="center" vertical="center"/>
    </xf>
    <xf numFmtId="0" fontId="3" fillId="4" borderId="9" xfId="0" applyFont="1" applyFill="1" applyBorder="1" applyAlignment="1">
      <alignment vertical="center"/>
    </xf>
    <xf numFmtId="0" fontId="3" fillId="4" borderId="0" xfId="0" applyFont="1" applyFill="1" applyAlignment="1">
      <alignment vertical="center"/>
    </xf>
    <xf numFmtId="0" fontId="3" fillId="4" borderId="8" xfId="0" applyFont="1" applyFill="1" applyBorder="1" applyAlignment="1">
      <alignment vertical="center"/>
    </xf>
    <xf numFmtId="0" fontId="0" fillId="4" borderId="66" xfId="0" applyFont="1" applyFill="1" applyBorder="1"/>
    <xf numFmtId="0" fontId="0" fillId="0" borderId="55" xfId="0" applyBorder="1"/>
    <xf numFmtId="0" fontId="0" fillId="0" borderId="56" xfId="0" applyBorder="1"/>
    <xf numFmtId="0" fontId="15" fillId="0" borderId="0" xfId="0" applyFont="1" applyAlignment="1">
      <alignment vertical="center"/>
    </xf>
    <xf numFmtId="0" fontId="15" fillId="0" borderId="8" xfId="0" applyFont="1" applyBorder="1" applyAlignment="1">
      <alignment vertical="center"/>
    </xf>
    <xf numFmtId="0" fontId="22" fillId="4" borderId="9" xfId="0" applyFont="1" applyFill="1" applyBorder="1" applyAlignment="1">
      <alignment vertical="center"/>
    </xf>
    <xf numFmtId="4" fontId="0" fillId="4" borderId="25" xfId="0" applyNumberFormat="1" applyFont="1" applyFill="1" applyBorder="1" applyAlignment="1" applyProtection="1">
      <alignment vertical="center"/>
      <protection locked="0"/>
    </xf>
    <xf numFmtId="0" fontId="0" fillId="0" borderId="23" xfId="0" applyBorder="1" applyAlignment="1" applyProtection="1">
      <alignment vertical="center"/>
      <protection locked="0"/>
    </xf>
    <xf numFmtId="1" fontId="0" fillId="4" borderId="0" xfId="0" applyNumberFormat="1" applyFont="1" applyFill="1" applyAlignment="1">
      <alignment horizontal="center" vertical="center"/>
    </xf>
    <xf numFmtId="0" fontId="0" fillId="4" borderId="8" xfId="0" applyFont="1" applyFill="1" applyBorder="1" applyAlignment="1">
      <alignment vertical="center"/>
    </xf>
    <xf numFmtId="0" fontId="7" fillId="23" borderId="9" xfId="0" applyFont="1" applyFill="1" applyBorder="1" applyAlignment="1">
      <alignment horizontal="left" vertical="center" wrapText="1"/>
    </xf>
    <xf numFmtId="0" fontId="11" fillId="4" borderId="0" xfId="0" applyFont="1" applyFill="1" applyAlignment="1">
      <alignment horizontal="right" vertical="center"/>
    </xf>
    <xf numFmtId="0" fontId="11" fillId="0" borderId="8" xfId="0" applyFont="1" applyBorder="1" applyAlignment="1">
      <alignment horizontal="right" vertical="center"/>
    </xf>
    <xf numFmtId="0" fontId="15" fillId="4" borderId="9" xfId="0" applyFont="1" applyFill="1" applyBorder="1" applyAlignment="1">
      <alignment vertical="center" wrapText="1"/>
    </xf>
    <xf numFmtId="0" fontId="3" fillId="0" borderId="0" xfId="0" applyFont="1" applyAlignment="1">
      <alignment vertical="center" wrapText="1"/>
    </xf>
    <xf numFmtId="0" fontId="3" fillId="0" borderId="8" xfId="0" applyFont="1" applyBorder="1" applyAlignment="1">
      <alignment vertical="center" wrapText="1"/>
    </xf>
    <xf numFmtId="0" fontId="10" fillId="4" borderId="9" xfId="0" applyFont="1" applyFill="1" applyBorder="1" applyAlignment="1">
      <alignment vertical="center" wrapText="1"/>
    </xf>
    <xf numFmtId="0" fontId="20" fillId="0" borderId="0" xfId="0" applyFont="1" applyAlignment="1">
      <alignment vertical="center" wrapText="1"/>
    </xf>
    <xf numFmtId="0" fontId="20" fillId="0" borderId="8" xfId="0" applyFont="1" applyBorder="1" applyAlignment="1">
      <alignment vertical="center" wrapText="1"/>
    </xf>
    <xf numFmtId="0" fontId="0" fillId="4" borderId="9" xfId="0" applyFont="1" applyFill="1" applyBorder="1" applyAlignment="1">
      <alignment vertical="center"/>
    </xf>
    <xf numFmtId="0" fontId="0" fillId="0" borderId="9" xfId="0" applyBorder="1" applyAlignment="1">
      <alignment vertical="center"/>
    </xf>
    <xf numFmtId="0" fontId="7" fillId="2" borderId="34" xfId="0" applyFont="1" applyFill="1" applyBorder="1" applyAlignment="1">
      <alignment horizontal="left" vertical="center"/>
    </xf>
    <xf numFmtId="0" fontId="7" fillId="2" borderId="39" xfId="0" applyFont="1" applyFill="1" applyBorder="1" applyAlignment="1">
      <alignment horizontal="left" vertical="center"/>
    </xf>
    <xf numFmtId="0" fontId="0" fillId="2" borderId="55" xfId="0" applyFont="1" applyFill="1" applyBorder="1" applyAlignment="1">
      <alignment vertical="center"/>
    </xf>
    <xf numFmtId="0" fontId="3" fillId="4" borderId="66" xfId="0" applyFont="1" applyFill="1" applyBorder="1" applyAlignment="1">
      <alignment vertical="center"/>
    </xf>
    <xf numFmtId="1" fontId="9" fillId="20" borderId="10" xfId="27" applyNumberFormat="1" applyFont="1" applyFill="1" applyBorder="1" applyAlignment="1">
      <alignment horizontal="center" vertical="center"/>
      <protection/>
    </xf>
    <xf numFmtId="1" fontId="9" fillId="20" borderId="11" xfId="27" applyNumberFormat="1" applyFont="1" applyFill="1" applyBorder="1" applyAlignment="1">
      <alignment horizontal="center" vertical="center"/>
      <protection/>
    </xf>
    <xf numFmtId="1" fontId="9" fillId="20" borderId="72" xfId="27" applyNumberFormat="1" applyFont="1" applyFill="1" applyBorder="1" applyAlignment="1">
      <alignment horizontal="center" vertical="center"/>
      <protection/>
    </xf>
    <xf numFmtId="0" fontId="9" fillId="20" borderId="10" xfId="27" applyFont="1" applyFill="1" applyBorder="1" applyAlignment="1">
      <alignment horizontal="center" vertical="center"/>
      <protection/>
    </xf>
    <xf numFmtId="0" fontId="9" fillId="20" borderId="72" xfId="27" applyFont="1" applyFill="1" applyBorder="1" applyAlignment="1">
      <alignment horizontal="center" vertical="center"/>
      <protection/>
    </xf>
    <xf numFmtId="0" fontId="9" fillId="6" borderId="0" xfId="29" applyFont="1" applyFill="1" applyAlignment="1">
      <alignment horizontal="center" wrapText="1"/>
      <protection/>
    </xf>
    <xf numFmtId="0" fontId="9" fillId="6" borderId="0" xfId="29" applyFont="1" applyFill="1" applyAlignment="1">
      <alignment horizontal="left" vertical="center" wrapText="1"/>
      <protection/>
    </xf>
    <xf numFmtId="0" fontId="46" fillId="6" borderId="0" xfId="29" applyFont="1" applyFill="1" applyAlignment="1">
      <alignment horizontal="left" vertical="center" wrapText="1"/>
      <protection/>
    </xf>
    <xf numFmtId="0" fontId="27" fillId="6" borderId="0" xfId="0" applyFont="1" applyFill="1" applyAlignment="1">
      <alignment horizontal="left" wrapText="1" shrinkToFit="1"/>
    </xf>
    <xf numFmtId="0" fontId="0" fillId="2" borderId="0" xfId="0" applyFill="1" applyProtection="1">
      <protection/>
    </xf>
  </cellXfs>
  <cellStyles count="18">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Hypertextový odkaz_ZAKL_DATA" xfId="25"/>
    <cellStyle name="Normální 3" xfId="26"/>
    <cellStyle name="normální 2" xfId="27"/>
    <cellStyle name="Hypertextový odkaz 2" xfId="28"/>
    <cellStyle name="Normální 4" xfId="29"/>
    <cellStyle name="Normální 5" xfId="30"/>
    <cellStyle name="Normal 2" xfId="31"/>
  </cellStyles>
  <dxfs count="91">
    <dxf>
      <font>
        <b val="0"/>
        <i val="0"/>
        <u val="none"/>
        <strike val="0"/>
        <sz val="11"/>
        <name val="Tahoma"/>
        <color rgb="FF000000"/>
      </font>
    </dxf>
    <dxf/>
    <dxf/>
    <dxf/>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dxf>
    <dxf>
      <numFmt numFmtId="177" formatCode="#,##0"/>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dxf>
    <dxf>
      <numFmt numFmtId="177" formatCode="#,##0"/>
    </dxf>
    <dxf>
      <font>
        <b val="0"/>
        <i val="0"/>
        <u val="none"/>
        <strike val="0"/>
        <sz val="11"/>
        <name val="Tahoma"/>
        <color theme="1"/>
      </font>
    </dxf>
    <dxf>
      <font>
        <name val="Tahoma"/>
      </font>
      <numFmt numFmtId="177" formatCode="#,##0"/>
    </dxf>
    <dxf>
      <font>
        <name val="Tahoma"/>
      </font>
      <numFmt numFmtId="177" formatCode="#,##0"/>
    </dxf>
    <dxf>
      <font>
        <name val="Tahoma"/>
      </font>
      <numFmt numFmtId="177" formatCode="#,##0"/>
    </dxf>
    <dxf>
      <font>
        <name val="Tahoma"/>
      </font>
      <numFmt numFmtId="177" formatCode="#,##0"/>
    </dxf>
    <dxf>
      <font>
        <b val="0"/>
        <i val="0"/>
        <u val="none"/>
        <strike val="0"/>
        <sz val="10"/>
        <name val="Tahoma"/>
        <color auto="1"/>
      </font>
    </dxf>
    <dxf/>
    <dxf>
      <font>
        <b val="0"/>
        <i val="0"/>
        <u val="none"/>
        <strike val="0"/>
        <sz val="11"/>
        <name val="Tahoma"/>
        <color theme="1"/>
      </font>
    </dxf>
    <dxf/>
    <dxf/>
    <dxf/>
    <dxf/>
    <dxf/>
    <dxf>
      <font>
        <b val="0"/>
        <i val="0"/>
        <u val="none"/>
        <strike val="0"/>
        <sz val="11"/>
        <name val="Tahoma"/>
        <color theme="1"/>
      </font>
    </dxf>
    <dxf>
      <font>
        <b val="0"/>
        <i val="0"/>
        <u val="none"/>
        <strike val="0"/>
        <sz val="11"/>
        <name val="Tahoma"/>
        <color theme="1"/>
      </font>
    </dxf>
    <dxf/>
    <dxf/>
    <dxf/>
    <dxf/>
    <dxf/>
    <dxf>
      <font>
        <b val="0"/>
        <i val="0"/>
        <u val="none"/>
        <strike val="0"/>
        <sz val="11"/>
        <name val="Tahoma"/>
        <color theme="1"/>
      </font>
    </dxf>
    <dxf>
      <numFmt numFmtId="178" formatCode="#,##0.00"/>
    </dxf>
    <dxf/>
    <dxf/>
    <dxf>
      <font>
        <b val="0"/>
        <i val="0"/>
        <u val="none"/>
        <strike val="0"/>
        <sz val="11"/>
        <name val="Tahoma"/>
        <color theme="1"/>
      </font>
    </dxf>
    <dxf>
      <font>
        <b val="0"/>
        <i val="0"/>
        <u val="none"/>
        <strike val="0"/>
        <sz val="11"/>
        <name val="Tahoma"/>
        <color theme="1"/>
      </font>
    </dxf>
    <dxf/>
    <dxf/>
    <dxf/>
    <dxf/>
    <dxf/>
    <dxf/>
    <dxf>
      <font>
        <b val="0"/>
        <i val="0"/>
        <u val="none"/>
        <strike val="0"/>
        <sz val="11"/>
        <name val="Tahoma"/>
        <color theme="1"/>
      </font>
    </dxf>
    <dxf/>
    <dxf>
      <font>
        <b val="0"/>
        <i val="0"/>
        <u val="none"/>
        <strike val="0"/>
        <sz val="11"/>
        <name val="Tahoma"/>
        <color theme="1"/>
      </font>
    </dxf>
    <dxf/>
    <dxf/>
    <dxf/>
    <dxf>
      <font>
        <b val="0"/>
        <i val="0"/>
        <u val="none"/>
        <strike val="0"/>
        <sz val="11"/>
        <name val="Tahoma"/>
        <color theme="1"/>
      </font>
    </dxf>
    <dxf/>
    <dxf/>
    <dxf/>
    <dxf/>
    <dxf>
      <font>
        <b val="0"/>
        <i val="0"/>
        <u val="none"/>
        <strike val="0"/>
        <sz val="11"/>
        <name val="Tahoma"/>
        <color theme="1"/>
      </font>
    </dxf>
    <dxf/>
    <dxf/>
    <dxf/>
    <dxf/>
    <dxf/>
    <dxf>
      <font>
        <b val="0"/>
        <i val="0"/>
        <u val="none"/>
        <strike val="0"/>
        <sz val="11"/>
        <name val="Tahoma"/>
        <color theme="1"/>
      </font>
    </dxf>
    <dxf/>
    <dxf/>
    <dxf>
      <font>
        <b val="0"/>
        <i val="0"/>
        <u val="none"/>
        <strike val="0"/>
        <sz val="11"/>
        <name val="Tahoma"/>
        <color theme="1"/>
      </font>
    </dxf>
    <dxf/>
    <dxf>
      <numFmt numFmtId="177" formatCode="#,##0"/>
    </dxf>
    <dxf>
      <font>
        <b val="0"/>
        <i val="0"/>
        <u val="none"/>
        <strike val="0"/>
        <sz val="11"/>
        <name val="Tahoma"/>
        <color theme="1"/>
      </font>
    </dxf>
    <dxf>
      <numFmt numFmtId="177" formatCode="#,##0"/>
    </dxf>
    <dxf/>
    <dxf>
      <numFmt numFmtId="177" formatCode="#,##0"/>
    </dxf>
    <dxf/>
    <dxf>
      <font>
        <b val="0"/>
        <i val="0"/>
        <u val="none"/>
        <strike val="0"/>
        <sz val="11"/>
        <name val="Tahoma"/>
        <color theme="1"/>
      </font>
    </dxf>
    <dxf/>
    <dxf/>
    <dxf/>
    <dxf/>
    <dxf/>
    <dxf/>
    <dxf/>
    <dxf/>
    <dxf/>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2='http://schemas.cssz.cz/baseTypes/v2' xmlns:ns1='http://schemas.cssz.cz/OSVC2025'">
  <Schema ID="Schema6" Namespace="http://schemas.cssz.cz/baseTypes/v2">
    <schema xmlns="http://www.w3.org/2001/XMLSchema" xmlns:tns="http://schemas.cssz.cz/baseTypes/v2" targetNamespace="http://schemas.cssz.cz/baseTypes/v2" elementFormDefault="qualified" version="1.0">
      <simpleType name="simpleAType">
        <annotation>
          <documentation>
                Typ A - Znaková množina: alfaznaky (A - Z, a-z) +
                ŠŚŤŽŹšśťžźŁĄŞŻłąşĽľżŔÁÂĂÄĹĆÇČÉĘËĚÍÎĎĐŃŇÓÔŐÖŘŮÚŰÜÝŢßŕáâăäĺćçčéęëěíîďđńňóôőöřůúűüýţ
            </documentation>
        </annotation>
        <restriction base="string">
          <pattern value="([A-Za-zŠŚŤŽŹšśťžźŁĄŞŻłąşĽľżŔÁÂĂÄĹĆÇČÉĘËĚÍÎĎĐŃŇÓÔŐÖŘŮÚŰÜÝŢßŕáâăäĺćçčéęëěíîďđńňóôőöřůúűüýţ])*"/>
        </restriction>
      </simpleType>
      <simpleType name="simpleL2Type">
        <annotation>
          <documentation>Typ L2 - vsechny znaky mimo ridicich znaku XML</documentation>
        </annotation>
        <restriction base="string">
          <pattern value=".*"/>
        </restriction>
      </simpleType>
      <simpleType name="simpleZLType">
        <annotation>
          <documentation>
                Typ ZL - Znaková množina: znaménka: pomlčka(-), čárka (,), tečka(.), plus(+),
                jednoduchý apostrof (‘)
            </documentation>
        </annotation>
        <restriction base="string">
          <pattern value="([-,\.\+'])*"/>
        </restriction>
      </simpleType>
      <simpleType name="simpleZZType">
        <annotation>
          <documentation>
                Typ ZZ - Znaková množina: znaménka: pomlčka(-), čárka (,), tečka(.), plus(+),
                jednoduchý apostrof (‘), lomítko (/), zpětné lomítko (\)
            </documentation>
        </annotation>
        <restriction base="string">
          <pattern value="([-,\.\+'/\\])*"/>
        </restriction>
      </simpleType>
      <simpleType name="simpleZXType">
        <annotation>
          <documentation>
                Typ ZX - Znaková množina: znaménka: pomlčka(-), čárka (,), tečka(.),
                jednoduchý apostrof (‘)
            </documentation>
        </annotation>
        <restriction base="string">
          <pattern value="([-,\.'])*"/>
        </restriction>
      </simpleType>
      <simpleType name="simpleZMType">
        <annotation>
          <documentation>
                Typ ZM - Znaková množina: znaménka: pomlčka(-), tečka(.),	podtržítko(_)
            </documentation>
        </annotation>
        <restriction base="string">
          <pattern value="([-\._])*"/>
        </restriction>
      </simpleType>
      <simpleType name="simpleZNType">
        <annotation>
          <documentation>
                Typ ZN - Znaková množina: znaménka: pomlčka(-), podtržítko(_)
            </documentation>
        </annotation>
        <restriction base="string">
          <pattern value="([-_])*"/>
        </restriction>
      </simpleType>
      <simpleType name="simpleNType">
        <annotation>
          <documentation>
                Typ N - Znaková množina: číslo - znaky 0-9, nesmí začínat nulou
            </documentation>
        </annotation>
        <restriction base="nonNegativeInteger">
          <pattern value="[1-9].*|0"/>
        </restriction>
      </simpleType>
      <simpleType name="simpleNType_string">
        <annotation>
          <documentation>
                Typ N - Znaková množina: číslo - znaky 0-9, nesmí začínat nulou
            </documentation>
        </annotation>
        <restriction base="string">
          <pattern value="[1-9][0-9]*"/>
        </restriction>
      </simpleType>
      <simpleType name="simpleNNType">
        <annotation>
          <documentation>
                Typ NN - Znaková množina: číslo - znaky 0-9, může začínat nulou
            </documentation>
        </annotation>
        <restriction base="string">
          <pattern value="[0-9]*"/>
        </restriction>
      </simpleType>
      <simpleType name="simpleNDType">
        <annotation>
          <documentation>
                Typ ND - Znaková množina: číslo - znaky 0-9, může obsahovat znaménko
                jako první znak a des. tečku (nebo des. čárku)
            </documentation>
        </annotation>
        <restriction base="string">
          <pattern value="[\+\-]?\d*[,\.]?\d*"/>
        </restriction>
      </simpleType>
      <simpleType name="simpleDType">
        <restriction base="date"/>
      </simpleType>
      <simpleType name="simpleDTType">
        <annotation>
          <documentation>
                Typ DT - Znaková množina: datum a čas ve formátu unicode yyyy-mm-ddThh-mm-ss
                Pro zpetnou kompatibilitu je zadana i podpora formatu yyyy-mm-dd hh:mm:ss.nnn
            </documentation>
        </annotation>
        <restriction base="string">
          <pattern value="([1-2][0-9]{3}-(([1][0-2])|([0][0-9]))-(([0-2][0-9])|([3][0-1]))T(([01][0-9])|([2][0-3]))-([0-5][0-9])-([0-5][0-9]))|([1-2][0-9]{3}-(([1][0-2])|([0][0-9]))-(([0-2][0-9])|([3][0-1])) (([01][0-9])|([2][0-3])):([0-5][0-9]):([0-5][0-9]).[0-9]{3})"/>
        </restriction>
      </simpleType>
      <simpleType name="simpleLType">
        <annotation>
          <documentation>Logicka hodnota A/N</documentation>
        </annotation>
        <restriction base="string">
          <enumeration value="A"/>
          <enumeration value="N"/>
        </restriction>
      </simpleType>
      <simpleType name="simpleL_EmptyType">
        <annotation>
          <documentation>Logicka hodnota A/N + ""</documentation>
        </annotation>
        <restriction base="string">
          <enumeration value="A"/>
          <enumeration value="N"/>
          <enumeration value=""/>
        </restriction>
      </simpleType>
      <simpleType name="simpleA_NType">
        <annotation>
          <documentation>Typ A + N</documentation>
        </annotation>
        <restriction base="string">
          <pattern value="([0-9A-Za-zŠŚŤŽŹšśťžźŁĄŞŻłąşĽľżŔÁÂĂÄĹĆÇČÉĘËĚÍÎĎĐŃŇÓÔŐÖŘŮÚŰÜÝŢßŕáâăäĺćçčéęëěíîďđńňóôőöřůúűüýţ])*"/>
        </restriction>
      </simpleType>
      <simpleType name="simpleA_NNType">
        <annotation>
          <documentation>Typ A + NN</documentation>
        </annotation>
        <restriction base="string">
          <pattern value="([0-9A-Za-zŠŚŤŽŹšśťžźŁĄŞŻłąşĽľżŔÁÂĂÄĹĆÇČÉĘËĚÍÎĎĐŃŇÓÔŐÖŘŮÚŰÜÝŢßŕáâăäĺćçčéęëěíîďđńňóôőöřůúűüýţ])*"/>
        </restriction>
      </simpleType>
      <simpleType name="simpleA_ZZType">
        <annotation>
          <documentation>Typ A + ZZ</documentation>
        </annotation>
        <restriction base="string">
          <pattern value="([A-Za-zŠŚŤŽŹšśťžźŁĄŞŻłąşĽľżŔÁÂĂÄĹĆÇČÉĘËĚÍÎĎĐŃŇÓÔŐÖŘŮÚŰÜÝŢßŕáâăäĺćçčéęëěíîďđńňóôőöřůúűüýţ\-,\.\+'/\\])*"/>
        </restriction>
      </simpleType>
      <simpleType name="simpleA_ZXType">
        <annotation>
          <documentation>Typ A + ZX</documentation>
        </annotation>
        <restriction base="string">
          <pattern value="([A-Za-zŠŚŤŽŹšśťžźŁĄŞŻłąşĽľżŔÁÂĂÄĹĆÇČÉĘËĚÍÎĎĐŃŇÓÔŐÖŘŮÚŰÜÝŢßŕáâăäĺćçčéęëěíîďđńňóôőöřůúűüýţ\-,\.'])*"/>
        </restriction>
      </simpleType>
      <simpleType name="simpleN_ZXType">
        <annotation>
          <documentation>Typ N + ZX</documentation>
        </annotation>
        <restriction base="string">
          <pattern value="([0-9\-,\.'])*"/>
        </restriction>
      </simpleType>
      <simpleType name="simpleNN_ZLType">
        <annotation>
          <documentation>Typ NN + ZL</documentation>
        </annotation>
        <restriction base="string">
          <pattern value="[0-9\-,\.\+']*"/>
        </restriction>
      </simpleType>
      <simpleType name="simpleA_N_ZZType">
        <annotation>
          <documentation>Typ A + N + ZZ</documentation>
        </annotation>
        <restriction base="string">
          <pattern value="([0-9A-Za-zŠŚŤŽŹšśťžźŁĄŞŻłąşĽľżŔÁÂĂÄĹĆÇČÉĘËĚÍÎĎĐŃŇÓÔŐÖŘŮÚŰÜÝŢßŕáâăäĺćçčéęëěíîďđńňóôőöřůúűüýţ\-,\.\+'/\\])*"/>
        </restriction>
      </simpleType>
      <simpleType name="simpleA_N_ZXType">
        <annotation>
          <documentation>Typ A + N + ZX</documentation>
        </annotation>
        <restriction base="string">
          <pattern value="([0-9A-Za-zŠŚŤŽŹšśťžźŁĄŞŻłąşĽľżŔÁÂĂÄĹĆÇČÉĘËĚÍÎĎĐŃŇÓÔŐÖŘŮÚŰÜÝŢßŕáâăäĺćçčéęëěíîďđńňóôőöřůúűüýţ\-,\.'])*"/>
        </restriction>
      </simpleType>
      <simpleType name="simpleA_NN_ZZType">
        <annotation>
          <documentation>Typ A + NN + ZZ</documentation>
        </annotation>
        <restriction base="string">
          <pattern value="([0-9A-Za-zŠŚŤŽŹšśťžźŁĄŞŻłąşĽľżŔÁÂĂÄĹĆÇČÉĘËĚÍÎĎĐŃŇÓÔŐÖŘŮÚŰÜÝŢßŕáâăäĺćçčéęëěíîďđńňóôőöřůúűüýţ\-,\.\+'/\\])*"/>
        </restriction>
      </simpleType>
      <simpleType name="simpleA_NN_ZXType">
        <annotation>
          <documentation>Typ A + NN + ZX</documentation>
        </annotation>
        <restriction base="string">
          <pattern value="([0-9A-Za-zŠŚŤŽŹšśťžźŁĄŞŻłąşĽľżŔÁÂĂÄĹĆÇČÉĘËĚÍÎĎĐŃŇÓÔŐÖŘŮÚŰÜÝŢßŕáâăäĺćçčéęëěíîďđńňóôőöřůúűüýţ\-,\.'])*"/>
        </restriction>
      </simpleType>
      <simpleType name="simpleA_NN_ZLType">
        <annotation>
          <documentation>Typ A + NN + ZL</documentation>
        </annotation>
        <restriction base="string">
          <pattern value="([0-9A-Za-zŠŚŤŽŹšśťžźŁĄŞŻłąşĽľżŔÁÂĂÄĹĆÇČÉĘËĚÍÎĎĐŃŇÓÔŐÖŘŮÚŰÜÝŢßŕáâăäĺćçčéęëěíîďđńňóôőöřůúűüýţ\-,\.\+'])*"/>
        </restriction>
      </simpleType>
      <simpleType name="simpleA_ZX_SP_Type">
        <annotation>
          <documentation>
                Typ A + ZX + SP (mezera [U+0020], nesmí být prvním ani posledním znakem)
            </documentation>
        </annotation>
        <restriction base="string">
          <pattern value="([A-Za-zŠŚŤŽŹšśťžźŁĄŞŻłąşĽľżŔÁÂĂÄĹĆÇČÉĘËĚÍÎĎĐŃŇÓÔŐÖŘŮÚŰÜÝŢßŕáâăäĺćçčéęëěíîďđńňóôőöřůúűüýţ\-,\.']+( +[A-Za-zŠŚŤŽŹšśťžźŁĄŞŻłąşĽľżŔÁÂĂÄĹĆÇČÉĘËĚÍÎĎĐŃŇÓÔŐÖŘŮÚŰÜÝŢßŕáâăäĺćçčéęëěíîďđńňóôőöřůúűüýţ\-,\.']+)*)|"/>
        </restriction>
      </simpleType>
      <simpleType name="simpleA_NN_ZX_SP_Type">
        <annotation>
          <documentation>
                Typ A + NN + ZX + SP (mezera [U+0020], nesmí být prvním ani posledním znakem)
            </documentation>
        </annotation>
        <restriction base="string">
          <pattern value="([0-9A-Za-zŠŚŤŽŹšśťžźŁĄŞŻłąşĽľżŔÁÂĂÄĹĆÇČÉĘËĚÍÎĎĐŃŇÓÔŐÖŘŮÚŰÜÝŢßŕáâăäĺćçčéęëěíîďđńňóôőöřůúűüýţ\-,\.']+( +[0-9A-Za-zŠŚŤŽŹšśťžźŁĄŞŻłąşĽľżŔÁÂĂÄĹĆÇČÉĘËĚÍÎĎĐŃŇÓÔŐÖŘŮÚŰÜÝŢßŕáâăäĺćçčéęëěíîďđńňóôőöřůúűüýţ\-,\.']+)*)|"/>
        </restriction>
      </simpleType>
      <simpleType name="simpleA_NN_ZZ_SP_Type">
        <annotation>
          <documentation>
                Typ A + NN + ZZ + SP (mezera [U+0020], nesmí být prvním ani posledním znakem)
            </documentation>
        </annotation>
        <restriction base="string">
          <pattern value="([0-9A-Za-zŠŚŤŽŹšśťžźŁĄŞŻłąşĽľżŔÁÂĂÄĹĆÇČÉĘËĚÍÎĎĐŃŇÓÔŐÖŘŮÚŰÜÝŢßŕáâăäĺćçčéęëěíîďđńňóôőöřůúűüýţ\-,\.\+'/\\]+( +[0-9A-Za-zŠŚŤŽŹšśťžźŁĄŞŻłąşĽľżŔÁÂĂÄĹĆÇČÉĘËĚÍÎĎĐŃŇÓÔŐÖŘŮÚŰÜÝŢßŕáâăäĺćçčéęëěíîďđńňóôőöřůúűüýţ\-,\.\+'/\\]+)*)|"/>
        </restriction>
      </simpleType>
      <simpleType name="simpleA_NN_ZL_SP_Type">
        <annotation>
          <documentation>
                Typ A + NN + ZL + SP (mezera [U+0020], nesmí být prvním ani posledním znakem)
            </documentation>
        </annotation>
        <restriction base="string">
          <pattern value="([0-9A-Za-zŠŚŤŽŹšśťžźŁĄŞŻłąşĽľżŔÁÂĂÄĹĆÇČÉĘËĚÍÎĎĐŃŇÓÔŐÖŘŮÚŰÜÝŢßŕáâăäĺćçčéęëěíîďđńňóôőöřůúűüýţ\-,\.\+']+( +[0-9A-Za-zŠŚŤŽŹšśťžźŁĄŞŻłąşĽľżŔÁÂĂÄĹĆÇČÉĘËĚÍÎĎĐŃŇÓÔŐÖŘŮÚŰÜÝŢßŕáâăäĺćçčéęëěíîďđńňóôőöřůúűüýţ\-,\.\+']+)*)|"/>
        </restriction>
      </simpleType>
    </schema>
  </Schema>
  <Schema ID="Schema5" SchemaRef="Schema6" Namespace="http://schemas.cssz.cz/OSVC2025">
    <xs:schema xmlns:xs="http://www.w3.org/2001/XMLSchema" xmlns="http://schemas.cssz.cz/OSVC2025" xmlns:bt="http://schemas.cssz.cz/baseTypes/v2" targetNamespace="http://schemas.cssz.cz/OSVC2025" elementFormDefault="qualified" attributeFormDefault="unqualified" version="1.0">
      <xs:import namespace="http://schemas.cssz.cz/baseTypes/v2" schemaLocation="Schema6"/>
      <xs:element name="OSVC" type="osvcType"/>
      <xs:complexType name="osvcType">
        <xs:sequence>
          <xs:element name="VENDOR" minOccurs="0" maxOccurs="1">
            <xs:complexType>
              <xs:attribute name="productName" type="xs:string"/>
              <xs:attribute name="productVersion" type="xs:string"/>
            </xs:complexType>
          </xs:element>
          <xs:element name="SENDER" minOccurs="0" maxOccurs="1">
            <xs:complexType>
              <xs:attribute name="EmailNotifikace" type="xs:string"/>
              <xs:attribute name="ISDSreport" type="xs:string"/>
              <xs:attribute name="VerzeProtokolu" type="xs:string"/>
            </xs:complexType>
          </xs:element>
          <xs:element name="prehledosvc" type="prehledosvcType" minOccurs="1" maxOccurs="1"/>
        </xs:sequence>
        <xs:attribute name="version" type="xs:string" use="required" fixed="1.0"/>
        <xs:attribute name="partialAccept" type="xs:string"/>
      </xs:complexType>
      <xs:element name="prehledosvc" type="prehledosvcType"/>
      <xs:complexType name="prehledosvcType">
        <xs:sequence>
          <xs:element name="client" minOccurs="1" maxOccurs="1">
            <xs:complexType>
              <xs:sequence>
                <xs:element name="name" minOccurs="1" maxOccurs="1">
                  <xs:complexType>
                    <xs:attribute name="sur" type="xs:string" use="required"/>
                    <xs:attribute name="fir" type="xs:string" use="required"/>
                    <xs:attribute name="tit" type="xs:string"/>
                  </xs:complexType>
                </xs:element>
                <xs:element name="birth" minOccurs="1" maxOccurs="1">
                  <xs:complexType>
                    <xs:attribute name="bno" type="xs:string" use="required"/>
                    <xs:attribute name="den" type="xs:string" use="required"/>
                  </xs:complexType>
                </xs:element>
                <xs:element name="adr" minOccurs="1" maxOccurs="1">
                  <xs:complexType>
                    <xs:attribute name="str" type="xs:string"/>
                    <xs:attribute name="num" type="xs:string" use="required"/>
                    <xs:attribute name="pnu" type="xs:string" use="required"/>
                    <xs:attribute name="cit" type="xs:string" use="required"/>
                    <xs:attribute name="cnt" type="xs:string"/>
                  </xs:complexType>
                </xs:element>
                <xs:element name="idds" type="xs:string" minOccurs="0" maxOccurs="1"/>
                <xs:element name="email" type="xs:string" minOccurs="0" maxOccurs="1"/>
                <xs:element name="tel" type="xs:string" minOccurs="0" maxOccurs="1"/>
                <xs:element name="druc" type="xs:string" minOccurs="1" maxOccurs="1"/>
                <xs:element name="hlavc" minOccurs="0" maxOccurs="1">
                  <xs:complexType>
                    <xs:sequence>
                      <xs:element name="m1" type="xs:string" minOccurs="0" maxOccurs="1"/>
                      <xs:element name="m2" type="xs:string" minOccurs="0" maxOccurs="1"/>
                      <xs:element name="m3" type="xs:string" minOccurs="0" maxOccurs="1"/>
                      <xs:element name="m4" type="xs:string" minOccurs="0" maxOccurs="1"/>
                      <xs:element name="m5" type="xs:string" minOccurs="0" maxOccurs="1"/>
                      <xs:element name="m6" type="xs:string" minOccurs="0" maxOccurs="1"/>
                      <xs:element name="m7" type="xs:string" minOccurs="0" maxOccurs="1"/>
                      <xs:element name="m8" type="xs:string" minOccurs="0" maxOccurs="1"/>
                      <xs:element name="m9" type="xs:string" minOccurs="0" maxOccurs="1"/>
                      <xs:element name="m10" type="xs:string" minOccurs="0" maxOccurs="1"/>
                      <xs:element name="m11" type="xs:string" minOccurs="0" maxOccurs="1"/>
                      <xs:element name="m12" type="xs:string" minOccurs="0" maxOccurs="1"/>
                      <xs:element name="m13" type="xs:string" minOccurs="0" maxOccurs="1"/>
                    </xs:sequence>
                  </xs:complexType>
                </xs:element>
                <xs:element name="vedc" minOccurs="0" maxOccurs="1">
                  <xs:complexType>
                    <xs:sequence>
                      <xs:element name="m1" type="xs:string" minOccurs="0" maxOccurs="1"/>
                      <xs:element name="m2" type="xs:string" minOccurs="0" maxOccurs="1"/>
                      <xs:element name="m3" type="xs:string" minOccurs="0" maxOccurs="1"/>
                      <xs:element name="m4" type="xs:string" minOccurs="0" maxOccurs="1"/>
                      <xs:element name="m5" type="xs:string" minOccurs="0" maxOccurs="1"/>
                      <xs:element name="m6" type="xs:string" minOccurs="0" maxOccurs="1"/>
                      <xs:element name="m7" type="xs:string" minOccurs="0" maxOccurs="1"/>
                      <xs:element name="m8" type="xs:string" minOccurs="0" maxOccurs="1"/>
                      <xs:element name="m9" type="xs:string" minOccurs="0" maxOccurs="1"/>
                      <xs:element name="m10" type="xs:string" minOccurs="0" maxOccurs="1"/>
                      <xs:element name="m11" type="xs:string" minOccurs="0" maxOccurs="1"/>
                      <xs:element name="m12" type="xs:string" minOccurs="0" maxOccurs="1"/>
                      <xs:element name="m13" type="xs:string" minOccurs="0" maxOccurs="1"/>
                      <xs:element name="zam" type="xs:string" minOccurs="0" maxOccurs="1"/>
                      <xs:element name="duchod" type="xs:string" minOccurs="0" maxOccurs="1"/>
                      <xs:element name="pdite" type="xs:string" minOccurs="0" maxOccurs="1"/>
                      <xs:element name="ppm" type="xs:string" minOccurs="0" maxOccurs="1"/>
                      <xs:element name="pece" type="xs:string" minOccurs="0" maxOccurs="1"/>
                      <xs:element name="ndite" type="xs:string" minOccurs="0" maxOccurs="1"/>
                    </xs:sequence>
                  </xs:complexType>
                </xs:element>
                <xs:element name="narok" minOccurs="0" maxOccurs="1">
                  <xs:complexType>
                    <xs:sequence>
                      <xs:element name="m1" type="xs:string" minOccurs="0" maxOccurs="1"/>
                      <xs:element name="m2" type="xs:string" minOccurs="0" maxOccurs="1"/>
                      <xs:element name="m3" type="xs:string" minOccurs="0" maxOccurs="1"/>
                      <xs:element name="m4" type="xs:string" minOccurs="0" maxOccurs="1"/>
                      <xs:element name="m5" type="xs:string" minOccurs="0" maxOccurs="1"/>
                      <xs:element name="m6" type="xs:string" minOccurs="0" maxOccurs="1"/>
                      <xs:element name="m7" type="xs:string" minOccurs="0" maxOccurs="1"/>
                      <xs:element name="m8" type="xs:string" minOccurs="0" maxOccurs="1"/>
                      <xs:element name="m9" type="xs:string" minOccurs="0" maxOccurs="1"/>
                      <xs:element name="m10" type="xs:string" minOccurs="0" maxOccurs="1"/>
                      <xs:element name="m11" type="xs:string" minOccurs="0" maxOccurs="1"/>
                      <xs:element name="m12" type="xs:string" minOccurs="0" maxOccurs="1"/>
                      <xs:element name="m13" type="xs:string" minOccurs="0" maxOccurs="1"/>
                    </xs:sequence>
                  </xs:complexType>
                </xs:element>
                <xs:element name="sleva" minOccurs="0" maxOccurs="1">
                  <xs:complexType>
                    <xs:sequence>
                      <xs:element name="m1" type="xs:string" minOccurs="0" maxOccurs="1"/>
                      <xs:element name="m2" type="xs:string" minOccurs="0" maxOccurs="1"/>
                      <xs:element name="m3" type="xs:string" minOccurs="0" maxOccurs="1"/>
                      <xs:element name="m4" type="xs:string" minOccurs="0" maxOccurs="1"/>
                      <xs:element name="m5" type="xs:string" minOccurs="0" maxOccurs="1"/>
                      <xs:element name="m6" type="xs:string" minOccurs="0" maxOccurs="1"/>
                      <xs:element name="m7" type="xs:string" minOccurs="0" maxOccurs="1"/>
                      <xs:element name="m8" type="xs:string" minOccurs="0" maxOccurs="1"/>
                      <xs:element name="m9" type="xs:string" minOccurs="0" maxOccurs="1"/>
                      <xs:element name="m10" type="xs:string" minOccurs="0" maxOccurs="1"/>
                      <xs:element name="m11" type="xs:string" minOccurs="0" maxOccurs="1"/>
                      <xs:element name="m12" type="xs:string" minOccurs="0" maxOccurs="1"/>
                      <xs:element name="m13" type="xs:string" minOccurs="0" maxOccurs="1"/>
                    </xs:sequence>
                  </xs:complexType>
                </xs:element>
                <xs:element name="vzpm" type="xs:string" minOccurs="0" maxOccurs="1"/>
              </xs:sequence>
            </xs:complexType>
          </xs:element>
          <xs:element name="pvv" minOccurs="1" maxOccurs="1">
            <xs:complexType>
              <xs:sequence>
                <xs:element name="mesc" minOccurs="0" maxOccurs="1">
                  <xs:complexType>
                    <xs:attribute name="h" type="xs:string"/>
                    <xs:attribute name="v" type="xs:string"/>
                  </xs:complexType>
                </xs:element>
                <xs:element name="mesv" minOccurs="0" maxOccurs="1">
                  <xs:complexType>
                    <xs:attribute name="h" type="xs:string"/>
                    <xs:attribute name="v" type="xs:string"/>
                  </xs:complexType>
                </xs:element>
                <xs:element name="mesp" type="xs:string" minOccurs="0" maxOccurs="1"/>
                <xs:element name="rdza" minOccurs="1" maxOccurs="1">
                  <xs:complexType>
                    <xs:attribute name="h" type="xs:string"/>
                    <xs:attribute name="v" type="xs:string"/>
                  </xs:complexType>
                </xs:element>
                <xs:element name="vvz" minOccurs="1" maxOccurs="1">
                  <xs:complexType>
                    <xs:attribute name="h" type="xs:string"/>
                    <xs:attribute name="v" type="xs:string"/>
                  </xs:complexType>
                </xs:element>
                <xs:element name="dvz" minOccurs="1" maxOccurs="1">
                  <xs:complexType>
                    <xs:attribute name="h" type="xs:string"/>
                    <xs:attribute name="v" type="xs:string"/>
                  </xs:complexType>
                </xs:element>
                <xs:element name="mvz" type="xs:string" minOccurs="0" maxOccurs="1"/>
                <xs:element name="uvz" type="xs:string" minOccurs="0" maxOccurs="1"/>
                <xs:element name="vzza" type="xs:string" minOccurs="0" maxOccurs="1"/>
                <xs:element name="vzsu" type="xs:string" minOccurs="0" maxOccurs="1"/>
                <xs:element name="vzsvc" type="xs:string" minOccurs="0" maxOccurs="1"/>
                <xs:element name="poj" type="xs:string" minOccurs="0" maxOccurs="1"/>
                <xs:element name="slev" type="xs:string" minOccurs="0" maxOccurs="1"/>
                <xs:element name="pojposlev" type="xs:string" minOccurs="0" maxOccurs="1"/>
                <xs:element name="zal" type="xs:string" minOccurs="0" maxOccurs="1"/>
                <xs:element name="ned" type="xs:string" minOccurs="0" maxOccurs="1"/>
              </xs:sequence>
              <xs:attribute name="pri" type="xs:string" use="required"/>
            </xs:complexType>
          </xs:element>
          <xs:element name="prihldp" type="xs:string" minOccurs="0" maxOccurs="1"/>
          <xs:element name="zal" minOccurs="0" maxOccurs="1">
            <xs:complexType>
              <xs:attribute name="ved" type="xs:string"/>
              <xs:attribute name="pau" type="xs:string"/>
              <xs:attribute name="vzpm" type="xs:string"/>
              <xs:attribute name="duch" type="xs:string"/>
              <xs:attribute name="vz" type="xs:string"/>
              <xs:attribute name="dp" type="xs:string"/>
              <xs:attribute name="np" type="xs:string"/>
            </xs:complexType>
          </xs:element>
          <xs:element name="pre" minOccurs="1" maxOccurs="1">
            <xs:complexType>
              <xs:sequence>
                <xs:element name="rok" type="xs:string" minOccurs="0" maxOccurs="1"/>
                <xs:element name="iban" type="xs:string" minOccurs="0" maxOccurs="1"/>
                <xs:element name="bs" minOccurs="1" maxOccurs="1">
                  <xs:complexType>
                    <xs:attribute name="pu" type="xs:string"/>
                    <xs:attribute name="cu" type="xs:string"/>
                    <xs:attribute name="kb" type="xs:string"/>
                    <xs:attribute name="ss" type="xs:string"/>
                    <xs:attribute name="vs" type="xs:string"/>
                  </xs:complexType>
                </xs:element>
                <xs:element name="adr" minOccurs="1" maxOccurs="1">
                  <xs:complexType>
                    <xs:attribute name="str" type="xs:string"/>
                    <xs:attribute name="num" type="xs:string"/>
                    <xs:attribute name="pnu" type="xs:string"/>
                    <xs:attribute name="cit" type="xs:string"/>
                    <xs:attribute name="cnt" type="xs:string"/>
                  </xs:complexType>
                </xs:element>
              </xs:sequence>
              <xs:attribute name="vra" type="xs:string"/>
              <xs:attribute name="kam" type="xs:string"/>
            </xs:complexType>
          </xs:element>
          <xs:element name="prizn" minOccurs="0" maxOccurs="1">
            <xs:complexType>
              <xs:sequence>
                <xs:element name="pau" type="xs:string" minOccurs="0" maxOccurs="1"/>
                <xs:element name="pov" type="xs:string" minOccurs="0" maxOccurs="1"/>
                <xs:element name="elektr" type="xs:string" minOccurs="0" maxOccurs="1"/>
                <xs:element name="por" type="xs:string" minOccurs="0" maxOccurs="1"/>
                <xs:element name="meldat" type="xs:string" minOccurs="0" maxOccurs="1"/>
              </xs:sequence>
            </xs:complexType>
          </xs:element>
          <xs:element name="opr" minOccurs="0" maxOccurs="1">
            <xs:complexType>
              <xs:attribute name="datopr" type="xs:string"/>
              <xs:attribute name="duvod" type="xs:string"/>
            </xs:complexType>
          </xs:element>
          <xs:element name="spo" minOccurs="1" maxOccurs="1">
            <xs:complexType>
              <xs:sequence>
                <xs:element name="name" minOccurs="1" maxOccurs="1">
                  <xs:complexType>
                    <xs:attribute name="sur" type="xs:string"/>
                    <xs:attribute name="fir" type="xs:string"/>
                    <xs:attribute name="tit" type="xs:string"/>
                  </xs:complexType>
                </xs:element>
                <xs:element name="adr" minOccurs="1" maxOccurs="1">
                  <xs:complexType>
                    <xs:attribute name="str" type="xs:string"/>
                    <xs:attribute name="num" type="xs:string"/>
                    <xs:attribute name="pnu" type="xs:string"/>
                    <xs:attribute name="cit" type="xs:string"/>
                    <xs:attribute name="cnt" type="xs:string"/>
                  </xs:complexType>
                </xs:element>
              </xs:sequence>
              <xs:attribute name="bno" type="xs:string"/>
              <xs:attribute name="den" type="xs:string"/>
            </xs:complexType>
          </xs:element>
          <xs:element name="dat" minOccurs="0" maxOccurs="1">
            <xs:complexType>
              <xs:attribute name="dre" type="xs:string"/>
            </xs:complexType>
          </xs:element>
          <xs:element name="prilo" minOccurs="0" maxOccurs="1">
            <xs:complexType>
              <xs:sequence>
                <xs:element name="img" minOccurs="0" maxOccurs="unbounded">
                  <xs:complexType>
                    <xs:attribute name="nazev" type="xs:string"/>
                    <xs:attribute name="base64data" type="xs:string"/>
                  </xs:complexType>
                </xs:element>
              </xs:sequence>
              <xs:attribute name="coun" type="xs:string"/>
              <xs:attribute name="plnamoc" type="xs:string"/>
              <xs:attribute name="jina" type="xs:string"/>
            </xs:complexType>
          </xs:element>
        </xs:sequence>
        <xs:attribute name="for" use="required">
          <xs:simpleType>
            <xs:restriction base="xs:string">
              <xs:pattern value=".{11,11}"/>
            </xs:restriction>
          </xs:simpleType>
        </xs:attribute>
        <xs:attribute name="dep" use="required">
          <xs:simpleType>
            <xs:restriction base="bt:simpleNType">
              <xs:pattern value=".{3,3}"/>
            </xs:restriction>
          </xs:simpleType>
        </xs:attribute>
        <xs:attribute name="vsdp" type="xs:string"/>
        <xs:attribute name="rok" type="xs:string" use="required"/>
        <xs:attribute name="dat" type="xs:string"/>
        <xs:attribute name="typ" type="xs:string" use="required"/>
      </xs:complexType>
    </xs:schema>
  </Schema>
  <Map ID="12" Name="OSVC_Map" RootElement="OSVC" SchemaID="Schema5"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externalLink" Target="externalLinks/externalLink7.xml" /><Relationship Id="rId11" Type="http://schemas.openxmlformats.org/officeDocument/2006/relationships/worksheet" Target="worksheets/sheet10.xml" /><Relationship Id="rId22" Type="http://schemas.openxmlformats.org/officeDocument/2006/relationships/calcChain" Target="calcChain.xml" /><Relationship Id="rId10" Type="http://schemas.openxmlformats.org/officeDocument/2006/relationships/worksheet" Target="worksheets/sheet9.xml" /><Relationship Id="rId21" Type="http://schemas.openxmlformats.org/officeDocument/2006/relationships/xmlMaps" Target="xmlMaps.xml" /><Relationship Id="rId13" Type="http://schemas.openxmlformats.org/officeDocument/2006/relationships/sharedStrings" Target="sharedStrings.xml" /><Relationship Id="rId12" Type="http://schemas.openxmlformats.org/officeDocument/2006/relationships/styles" Target="styles.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15" Type="http://schemas.openxmlformats.org/officeDocument/2006/relationships/externalLink" Target="externalLinks/externalLink2.xml" /><Relationship Id="rId14" Type="http://schemas.openxmlformats.org/officeDocument/2006/relationships/externalLink" Target="externalLinks/externalLink1.xml" /><Relationship Id="rId17" Type="http://schemas.openxmlformats.org/officeDocument/2006/relationships/externalLink" Target="externalLinks/externalLink4.xml" /><Relationship Id="rId16" Type="http://schemas.openxmlformats.org/officeDocument/2006/relationships/externalLink" Target="externalLinks/externalLink3.xml" /><Relationship Id="rId5" Type="http://schemas.openxmlformats.org/officeDocument/2006/relationships/worksheet" Target="worksheets/sheet4.xml" /><Relationship Id="rId19" Type="http://schemas.openxmlformats.org/officeDocument/2006/relationships/externalLink" Target="externalLinks/externalLink6.xml" /><Relationship Id="rId6" Type="http://schemas.openxmlformats.org/officeDocument/2006/relationships/worksheet" Target="worksheets/sheet5.xml" /><Relationship Id="rId18" Type="http://schemas.openxmlformats.org/officeDocument/2006/relationships/externalLink" Target="externalLinks/externalLink5.xml" /><Relationship Id="rId7" Type="http://schemas.openxmlformats.org/officeDocument/2006/relationships/worksheet" Target="worksheets/sheet6.xml" /><Relationship Id="rId8"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2.png" /></Relationships>
</file>

<file path=xl/drawings/_rels/drawing2.xml.rels><?xml version="1.0" encoding="UTF-8" standalone="yes"?><Relationships xmlns="http://schemas.openxmlformats.org/package/2006/relationships"><Relationship Id="rId1" Type="http://schemas.openxmlformats.org/officeDocument/2006/relationships/image" Target="../media/image2.emf" /></Relationships>
</file>

<file path=xl/drawings/_rels/drawing3.xml.rels><?xml version="1.0" encoding="UTF-8" standalone="yes"?><Relationships xmlns="http://schemas.openxmlformats.org/package/2006/relationships"><Relationship Id="rId1"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85725</xdr:colOff>
      <xdr:row>0</xdr:row>
      <xdr:rowOff>76200</xdr:rowOff>
    </xdr:from>
    <xdr:ext cx="2981325" cy="876300"/>
    <xdr:pic>
      <xdr:nvPicPr>
        <xdr:cNvPr id="2"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85725" y="76200"/>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0</xdr:row>
      <xdr:rowOff>0</xdr:rowOff>
    </xdr:from>
    <xdr:ext cx="6924675" cy="10077450"/>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6705600" y="0"/>
          <a:ext cx="6924675" cy="10077450"/>
        </a:xfrm>
        <a:prstGeom prst="rect"/>
      </xdr:spPr>
    </xdr:pic>
    <xdr:clientData/>
  </xdr:oneCellAnchor>
  <xdr:twoCellAnchor editAs="oneCell">
    <xdr:from>
      <xdr:col>5</xdr:col>
      <xdr:colOff>361950</xdr:colOff>
      <xdr:row>0</xdr:row>
      <xdr:rowOff>85725</xdr:rowOff>
    </xdr:from>
    <xdr:to>
      <xdr:col>9</xdr:col>
      <xdr:colOff>304800</xdr:colOff>
      <xdr:row>5</xdr:row>
      <xdr:rowOff>152400</xdr:rowOff>
    </xdr:to>
    <xdr:pic>
      <xdr:nvPicPr>
        <xdr:cNvPr id="4"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29</xdr:col>
      <xdr:colOff>0</xdr:colOff>
      <xdr:row>0</xdr:row>
      <xdr:rowOff>28575</xdr:rowOff>
    </xdr:from>
    <xdr:to>
      <xdr:col>31</xdr:col>
      <xdr:colOff>142875</xdr:colOff>
      <xdr:row>3</xdr:row>
      <xdr:rowOff>101099</xdr:rowOff>
    </xdr:to>
    <xdr:pic>
      <xdr:nvPicPr>
        <xdr:cNvPr id="5" name="Obrázek 4"/>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7581900" y="28575"/>
          <a:ext cx="628650" cy="62865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37</xdr:col>
      <xdr:colOff>92281</xdr:colOff>
      <xdr:row>0</xdr:row>
      <xdr:rowOff>38100</xdr:rowOff>
    </xdr:from>
    <xdr:to>
      <xdr:col>40</xdr:col>
      <xdr:colOff>114300</xdr:colOff>
      <xdr:row>2</xdr:row>
      <xdr:rowOff>152400</xdr:rowOff>
    </xdr:to>
    <xdr:pic>
      <xdr:nvPicPr>
        <xdr:cNvPr id="4" name="Obrázek 3"/>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6991350" y="38100"/>
          <a:ext cx="504825" cy="5048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zPVZP25_xml_CSSZ.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https://havit-my.sharepoint.com/Data/NAHRANI/PRIZNANI/TODO/DzPFOB17_xmla.xlsx"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https://havit-my.sharepoint.com/Data/NAHRANI/PRIZNANI/DzPPO14_xml.xlsx" TargetMode="External" /></Relationships>
</file>

<file path=xl/externalLinks/_rels/externalLink4.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5.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_rels/externalLink6.xml.rels><?xml version="1.0" encoding="UTF-8" standalone="yes"?><Relationships xmlns="http://schemas.openxmlformats.org/package/2006/relationships"><Relationship Id="rId1" Type="http://schemas.openxmlformats.org/officeDocument/2006/relationships/externalLinkPath" Target="/DATA/PRIZNANI/TODO/NAHRANI/DzPUCZ22_xml.xlsx" TargetMode="External" /></Relationships>
</file>

<file path=xl/externalLinks/_rels/externalLink7.xml.rels><?xml version="1.0" encoding="UTF-8" standalone="yes"?><Relationships xmlns="http://schemas.openxmlformats.org/package/2006/relationships"><Relationship Id="rId1" Type="http://schemas.openxmlformats.org/officeDocument/2006/relationships/externalLinkPath" Target="/DATA/PRIZNANI/DzPPO21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U"/>
      <sheetName val="XML export"/>
      <sheetName val="UVOD"/>
      <sheetName val="XML_export"/>
      <sheetName val="Moje daně"/>
      <sheetName val="ZAKL_DATA"/>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SP1"/>
      <sheetName val="SP2"/>
      <sheetName val="SP_zam"/>
      <sheetName val="SP_stud"/>
      <sheetName val="SP_prijem"/>
      <sheetName val="VZP"/>
      <sheetName val="Ostatní ZP"/>
      <sheetName val="Zálohy"/>
      <sheetName val="Přenos_CSSZ"/>
    </sheetNames>
    <sheetDataSet>
      <sheetData sheetId="0">
        <row r="3">
          <cell r="B3" t="str">
            <v>HLAVNÍ MĚSTO PRAHA</v>
          </cell>
          <cell r="H3" t="str">
            <v>PRAHA 1</v>
          </cell>
          <cell r="J3" t="str">
            <v>ČESKÁ REPUBLIKA</v>
          </cell>
          <cell r="Q3" t="str">
            <v>Účetnické a auditorské činnosti; daňové poradenství</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10</v>
          </cell>
          <cell r="J4" t="str">
            <v>Afghánská islámská republika</v>
          </cell>
          <cell r="Q4" t="str">
            <v/>
          </cell>
          <cell r="T4" t="str">
            <v>Činnosti vedení podniků</v>
          </cell>
          <cell r="W4" t="str">
            <v>Činnosti vedení podniků</v>
          </cell>
          <cell r="Z4" t="str">
            <v>Činnosti vedení podniků</v>
          </cell>
        </row>
        <row r="5">
          <cell r="B5" t="str">
            <v>JIHOČESKÝ KRAJ</v>
          </cell>
          <cell r="H5" t="str">
            <v/>
          </cell>
          <cell r="J5" t="str">
            <v>Provincie Alandy</v>
          </cell>
          <cell r="Q5" t="str">
            <v/>
          </cell>
          <cell r="T5" t="str">
            <v/>
          </cell>
          <cell r="W5" t="str">
            <v/>
          </cell>
          <cell r="Z5" t="str">
            <v/>
          </cell>
        </row>
        <row r="6">
          <cell r="B6" t="str">
            <v>PLZEŇSKÝ KRAJ</v>
          </cell>
          <cell r="H6" t="str">
            <v/>
          </cell>
          <cell r="J6" t="str">
            <v>Albánská republika</v>
          </cell>
          <cell r="Q6" t="str">
            <v/>
          </cell>
          <cell r="T6" t="str">
            <v/>
          </cell>
          <cell r="W6" t="str">
            <v/>
          </cell>
          <cell r="Z6" t="str">
            <v/>
          </cell>
        </row>
        <row r="7">
          <cell r="B7" t="str">
            <v>KARLOVARSKÝ KRAJ</v>
          </cell>
          <cell r="H7" t="str">
            <v/>
          </cell>
          <cell r="J7" t="str">
            <v>Alžírská demokratická a lidová republika</v>
          </cell>
          <cell r="Q7" t="str">
            <v/>
          </cell>
          <cell r="T7" t="str">
            <v/>
          </cell>
          <cell r="W7" t="str">
            <v/>
          </cell>
          <cell r="Z7" t="str">
            <v/>
          </cell>
        </row>
        <row r="8">
          <cell r="B8" t="str">
            <v>ÚSTECKÝ KRAJ</v>
          </cell>
          <cell r="H8" t="str">
            <v/>
          </cell>
          <cell r="J8" t="str">
            <v>Území Americká Samoa</v>
          </cell>
          <cell r="Q8" t="str">
            <v/>
          </cell>
          <cell r="T8" t="str">
            <v/>
          </cell>
          <cell r="W8" t="str">
            <v/>
          </cell>
          <cell r="Z8" t="str">
            <v/>
          </cell>
        </row>
        <row r="9">
          <cell r="B9" t="str">
            <v>LIBERECKÝ KRAJ</v>
          </cell>
          <cell r="H9" t="str">
            <v/>
          </cell>
          <cell r="J9" t="str">
            <v>Americké Panenské ostrovy</v>
          </cell>
          <cell r="Q9" t="str">
            <v/>
          </cell>
          <cell r="T9" t="str">
            <v/>
          </cell>
          <cell r="W9" t="str">
            <v/>
          </cell>
          <cell r="Z9" t="str">
            <v/>
          </cell>
        </row>
        <row r="10">
          <cell r="B10" t="str">
            <v>KRÁLOVÉHRADEC. KR.</v>
          </cell>
          <cell r="H10" t="str">
            <v/>
          </cell>
          <cell r="J10" t="str">
            <v>Andorrské knížectví</v>
          </cell>
          <cell r="Q10" t="str">
            <v/>
          </cell>
          <cell r="T10" t="str">
            <v/>
          </cell>
          <cell r="W10" t="str">
            <v/>
          </cell>
          <cell r="Z10" t="str">
            <v/>
          </cell>
        </row>
        <row r="11">
          <cell r="B11" t="str">
            <v>PARDUBICKÝ KRAJ</v>
          </cell>
          <cell r="H11" t="str">
            <v/>
          </cell>
          <cell r="J11" t="str">
            <v>Angolská republika</v>
          </cell>
          <cell r="Q11" t="str">
            <v/>
          </cell>
          <cell r="T11" t="str">
            <v/>
          </cell>
          <cell r="W11" t="str">
            <v/>
          </cell>
          <cell r="Z11" t="str">
            <v/>
          </cell>
        </row>
        <row r="12">
          <cell r="B12" t="str">
            <v>KRAJ VYSOČINA</v>
          </cell>
          <cell r="H12" t="str">
            <v/>
          </cell>
          <cell r="J12" t="str">
            <v>Anguilla</v>
          </cell>
          <cell r="Q12" t="str">
            <v/>
          </cell>
          <cell r="T12" t="str">
            <v/>
          </cell>
          <cell r="W12" t="str">
            <v/>
          </cell>
          <cell r="Z12" t="str">
            <v/>
          </cell>
        </row>
        <row r="13">
          <cell r="B13" t="str">
            <v>JIHOMORAVSKÝ KRAJ</v>
          </cell>
          <cell r="H13" t="str">
            <v/>
          </cell>
          <cell r="J13" t="str">
            <v>Antarktida</v>
          </cell>
          <cell r="Q13" t="str">
            <v/>
          </cell>
          <cell r="T13" t="str">
            <v/>
          </cell>
          <cell r="W13" t="str">
            <v/>
          </cell>
          <cell r="Z13" t="str">
            <v/>
          </cell>
        </row>
        <row r="14">
          <cell r="B14" t="str">
            <v>OLOMOUCKÝ KRAJ</v>
          </cell>
          <cell r="H14" t="str">
            <v/>
          </cell>
          <cell r="J14" t="str">
            <v>Antigua a Barbuda</v>
          </cell>
          <cell r="Q14" t="str">
            <v/>
          </cell>
          <cell r="T14" t="str">
            <v/>
          </cell>
          <cell r="W14" t="str">
            <v/>
          </cell>
          <cell r="Z14" t="str">
            <v/>
          </cell>
        </row>
        <row r="15">
          <cell r="B15" t="str">
            <v>MORAVSKOSLEZS. KR.</v>
          </cell>
          <cell r="H15" t="str">
            <v/>
          </cell>
          <cell r="J15" t="str">
            <v>Argentinská republika</v>
          </cell>
          <cell r="Q15" t="str">
            <v/>
          </cell>
          <cell r="T15" t="str">
            <v/>
          </cell>
          <cell r="W15" t="str">
            <v/>
          </cell>
          <cell r="Z15" t="str">
            <v/>
          </cell>
        </row>
        <row r="16">
          <cell r="B16" t="str">
            <v>ZLÍNSKÝ KRAJ</v>
          </cell>
          <cell r="H16" t="str">
            <v/>
          </cell>
          <cell r="J16" t="str">
            <v>Arménská republika</v>
          </cell>
          <cell r="Q16" t="str">
            <v/>
          </cell>
          <cell r="T16" t="str">
            <v/>
          </cell>
          <cell r="W16" t="str">
            <v/>
          </cell>
          <cell r="Z16" t="str">
            <v/>
          </cell>
        </row>
        <row r="17">
          <cell r="B17" t="str">
            <v>SPECIALIZOVANÝ</v>
          </cell>
          <cell r="H17" t="str">
            <v/>
          </cell>
          <cell r="J17" t="str">
            <v>Aruba</v>
          </cell>
          <cell r="Q17" t="str">
            <v/>
          </cell>
          <cell r="T17" t="str">
            <v/>
          </cell>
          <cell r="W17" t="str">
            <v/>
          </cell>
          <cell r="Z17" t="str">
            <v/>
          </cell>
        </row>
        <row r="18">
          <cell r="H18" t="str">
            <v/>
          </cell>
          <cell r="J18" t="str">
            <v>Australské společenství</v>
          </cell>
          <cell r="Q18" t="str">
            <v/>
          </cell>
          <cell r="T18" t="str">
            <v/>
          </cell>
          <cell r="W18" t="str">
            <v/>
          </cell>
          <cell r="Z18" t="str">
            <v/>
          </cell>
        </row>
        <row r="19">
          <cell r="H19" t="str">
            <v/>
          </cell>
          <cell r="J19" t="str">
            <v>Ázerbájdžánská republika</v>
          </cell>
          <cell r="Q19" t="str">
            <v/>
          </cell>
          <cell r="T19" t="str">
            <v/>
          </cell>
          <cell r="W19" t="str">
            <v/>
          </cell>
          <cell r="Z19" t="str">
            <v/>
          </cell>
        </row>
        <row r="20">
          <cell r="H20" t="str">
            <v/>
          </cell>
          <cell r="J20" t="str">
            <v>Bahamské společenství</v>
          </cell>
          <cell r="Q20" t="str">
            <v/>
          </cell>
          <cell r="T20" t="str">
            <v/>
          </cell>
          <cell r="W20" t="str">
            <v/>
          </cell>
          <cell r="Z20" t="str">
            <v/>
          </cell>
        </row>
        <row r="21">
          <cell r="H21" t="str">
            <v/>
          </cell>
          <cell r="J21" t="str">
            <v>Království Bahrajn</v>
          </cell>
          <cell r="Q21" t="str">
            <v/>
          </cell>
          <cell r="T21" t="str">
            <v/>
          </cell>
          <cell r="W21" t="str">
            <v/>
          </cell>
          <cell r="Z21" t="str">
            <v/>
          </cell>
        </row>
        <row r="22">
          <cell r="H22" t="str">
            <v/>
          </cell>
          <cell r="J22" t="str">
            <v>Bangladéšská lidová republika</v>
          </cell>
          <cell r="Q22" t="str">
            <v/>
          </cell>
          <cell r="T22" t="str">
            <v/>
          </cell>
          <cell r="W22" t="str">
            <v/>
          </cell>
          <cell r="Z22" t="str">
            <v/>
          </cell>
        </row>
        <row r="23">
          <cell r="H23" t="str">
            <v/>
          </cell>
          <cell r="J23" t="str">
            <v>Barbados</v>
          </cell>
          <cell r="Q23" t="str">
            <v/>
          </cell>
          <cell r="T23" t="str">
            <v/>
          </cell>
          <cell r="W23" t="str">
            <v/>
          </cell>
          <cell r="Z23" t="str">
            <v/>
          </cell>
        </row>
        <row r="24">
          <cell r="H24" t="str">
            <v/>
          </cell>
          <cell r="J24" t="str">
            <v>Belgické království</v>
          </cell>
          <cell r="Q24" t="str">
            <v/>
          </cell>
          <cell r="T24" t="str">
            <v/>
          </cell>
          <cell r="W24" t="str">
            <v/>
          </cell>
          <cell r="Z24" t="str">
            <v/>
          </cell>
        </row>
        <row r="25">
          <cell r="H25" t="str">
            <v/>
          </cell>
          <cell r="J25" t="str">
            <v>Belize</v>
          </cell>
          <cell r="Q25" t="str">
            <v/>
          </cell>
          <cell r="T25" t="str">
            <v/>
          </cell>
          <cell r="W25" t="str">
            <v/>
          </cell>
          <cell r="Z25" t="str">
            <v/>
          </cell>
        </row>
        <row r="26">
          <cell r="H26" t="str">
            <v/>
          </cell>
          <cell r="J26" t="str">
            <v>Běloruská republika</v>
          </cell>
          <cell r="Q26" t="str">
            <v/>
          </cell>
          <cell r="T26" t="str">
            <v/>
          </cell>
          <cell r="W26" t="str">
            <v/>
          </cell>
          <cell r="Z26" t="str">
            <v/>
          </cell>
        </row>
        <row r="27">
          <cell r="H27" t="str">
            <v/>
          </cell>
          <cell r="J27" t="str">
            <v>Beninská republika</v>
          </cell>
          <cell r="Q27" t="str">
            <v/>
          </cell>
          <cell r="T27" t="str">
            <v/>
          </cell>
          <cell r="W27" t="str">
            <v/>
          </cell>
          <cell r="Z27" t="str">
            <v/>
          </cell>
        </row>
        <row r="28">
          <cell r="H28" t="str">
            <v/>
          </cell>
          <cell r="J28" t="str">
            <v>Bermudy</v>
          </cell>
          <cell r="Q28" t="str">
            <v/>
          </cell>
          <cell r="T28" t="str">
            <v/>
          </cell>
          <cell r="W28" t="str">
            <v/>
          </cell>
          <cell r="Z28" t="str">
            <v/>
          </cell>
        </row>
        <row r="29">
          <cell r="H29" t="str">
            <v/>
          </cell>
          <cell r="J29" t="str">
            <v>Bhútánské království</v>
          </cell>
          <cell r="Q29" t="str">
            <v/>
          </cell>
          <cell r="T29" t="str">
            <v/>
          </cell>
          <cell r="W29" t="str">
            <v/>
          </cell>
          <cell r="Z29" t="str">
            <v/>
          </cell>
        </row>
        <row r="30">
          <cell r="H30" t="str">
            <v/>
          </cell>
          <cell r="J30" t="str">
            <v>Mnohonárodní stát Bolívie</v>
          </cell>
          <cell r="Q30" t="str">
            <v/>
          </cell>
          <cell r="T30" t="str">
            <v/>
          </cell>
          <cell r="W30" t="str">
            <v/>
          </cell>
          <cell r="Z30" t="str">
            <v/>
          </cell>
        </row>
        <row r="31">
          <cell r="H31" t="str">
            <v/>
          </cell>
          <cell r="J31" t="str">
            <v>Bonaire, Svatý Eustach a Saba</v>
          </cell>
          <cell r="Q31" t="str">
            <v/>
          </cell>
          <cell r="T31" t="str">
            <v/>
          </cell>
          <cell r="W31" t="str">
            <v/>
          </cell>
          <cell r="Z31" t="str">
            <v/>
          </cell>
        </row>
        <row r="32">
          <cell r="H32" t="str">
            <v/>
          </cell>
          <cell r="J32" t="str">
            <v>Bosna a Hercegovina</v>
          </cell>
          <cell r="Q32" t="str">
            <v/>
          </cell>
          <cell r="T32" t="str">
            <v/>
          </cell>
          <cell r="W32" t="str">
            <v/>
          </cell>
          <cell r="Z32" t="str">
            <v/>
          </cell>
        </row>
        <row r="33">
          <cell r="H33" t="str">
            <v/>
          </cell>
          <cell r="J33" t="str">
            <v>Botswanská republika</v>
          </cell>
          <cell r="Q33" t="str">
            <v/>
          </cell>
          <cell r="T33" t="str">
            <v/>
          </cell>
          <cell r="W33" t="str">
            <v/>
          </cell>
          <cell r="Z33" t="str">
            <v/>
          </cell>
        </row>
        <row r="34">
          <cell r="H34" t="str">
            <v/>
          </cell>
          <cell r="J34" t="str">
            <v>Bouvetův ostrov</v>
          </cell>
          <cell r="Q34" t="str">
            <v/>
          </cell>
          <cell r="T34" t="str">
            <v/>
          </cell>
          <cell r="W34" t="str">
            <v/>
          </cell>
          <cell r="Z34" t="str">
            <v/>
          </cell>
        </row>
        <row r="35">
          <cell r="H35" t="str">
            <v/>
          </cell>
          <cell r="J35" t="str">
            <v>Brazilská federativní republika</v>
          </cell>
          <cell r="Q35" t="str">
            <v/>
          </cell>
          <cell r="T35" t="str">
            <v/>
          </cell>
          <cell r="W35" t="str">
            <v/>
          </cell>
          <cell r="Z35" t="str">
            <v/>
          </cell>
        </row>
        <row r="36">
          <cell r="H36" t="str">
            <v/>
          </cell>
          <cell r="J36" t="str">
            <v>Britské území v Indickém oceánu</v>
          </cell>
          <cell r="Q36" t="str">
            <v/>
          </cell>
          <cell r="T36" t="str">
            <v/>
          </cell>
          <cell r="W36" t="str">
            <v/>
          </cell>
          <cell r="Z36" t="str">
            <v/>
          </cell>
        </row>
        <row r="37">
          <cell r="H37" t="str">
            <v/>
          </cell>
          <cell r="J37" t="str">
            <v>Britské Panenské ostrovy</v>
          </cell>
          <cell r="Q37" t="str">
            <v/>
          </cell>
          <cell r="T37" t="str">
            <v/>
          </cell>
          <cell r="W37" t="str">
            <v/>
          </cell>
          <cell r="Z37" t="str">
            <v/>
          </cell>
        </row>
        <row r="38">
          <cell r="H38" t="str">
            <v/>
          </cell>
          <cell r="J38" t="str">
            <v>Stát Brunej Darussalam</v>
          </cell>
          <cell r="Q38" t="str">
            <v/>
          </cell>
          <cell r="T38" t="str">
            <v/>
          </cell>
          <cell r="W38" t="str">
            <v/>
          </cell>
          <cell r="Z38" t="str">
            <v/>
          </cell>
        </row>
        <row r="39">
          <cell r="H39" t="str">
            <v/>
          </cell>
          <cell r="J39" t="str">
            <v>Bulharská republika</v>
          </cell>
          <cell r="Q39" t="str">
            <v/>
          </cell>
          <cell r="T39" t="str">
            <v/>
          </cell>
          <cell r="W39" t="str">
            <v/>
          </cell>
          <cell r="Z39" t="str">
            <v/>
          </cell>
        </row>
        <row r="40">
          <cell r="H40" t="str">
            <v/>
          </cell>
          <cell r="J40" t="str">
            <v>Burkina Faso</v>
          </cell>
          <cell r="Q40" t="str">
            <v/>
          </cell>
          <cell r="T40" t="str">
            <v/>
          </cell>
          <cell r="W40" t="str">
            <v/>
          </cell>
          <cell r="Z40" t="str">
            <v/>
          </cell>
        </row>
        <row r="41">
          <cell r="H41" t="str">
            <v/>
          </cell>
          <cell r="J41" t="str">
            <v>Burundská republika</v>
          </cell>
          <cell r="Q41" t="str">
            <v/>
          </cell>
          <cell r="T41" t="str">
            <v/>
          </cell>
          <cell r="W41" t="str">
            <v/>
          </cell>
          <cell r="Z41" t="str">
            <v/>
          </cell>
        </row>
        <row r="42">
          <cell r="H42" t="str">
            <v/>
          </cell>
          <cell r="J42" t="str">
            <v>Cookovy ostrovy</v>
          </cell>
          <cell r="Q42" t="str">
            <v/>
          </cell>
          <cell r="T42" t="str">
            <v/>
          </cell>
          <cell r="W42" t="str">
            <v/>
          </cell>
          <cell r="Z42" t="str">
            <v/>
          </cell>
        </row>
        <row r="43">
          <cell r="H43" t="str">
            <v/>
          </cell>
          <cell r="J43" t="str">
            <v>Curaçao</v>
          </cell>
          <cell r="Q43" t="str">
            <v/>
          </cell>
          <cell r="T43" t="str">
            <v/>
          </cell>
          <cell r="W43" t="str">
            <v/>
          </cell>
          <cell r="Z43" t="str">
            <v/>
          </cell>
        </row>
        <row r="44">
          <cell r="H44" t="str">
            <v/>
          </cell>
          <cell r="J44" t="str">
            <v>Čadská republika</v>
          </cell>
          <cell r="Q44" t="str">
            <v/>
          </cell>
          <cell r="T44" t="str">
            <v/>
          </cell>
          <cell r="W44" t="str">
            <v/>
          </cell>
          <cell r="Z44" t="str">
            <v/>
          </cell>
        </row>
        <row r="45">
          <cell r="H45" t="str">
            <v/>
          </cell>
          <cell r="J45" t="str">
            <v>Černá Hora</v>
          </cell>
          <cell r="Q45" t="str">
            <v/>
          </cell>
          <cell r="T45" t="str">
            <v/>
          </cell>
          <cell r="W45" t="str">
            <v/>
          </cell>
          <cell r="Z45" t="str">
            <v/>
          </cell>
        </row>
        <row r="46">
          <cell r="H46" t="str">
            <v/>
          </cell>
          <cell r="J46" t="str">
            <v>Česká republika</v>
          </cell>
          <cell r="Q46" t="str">
            <v/>
          </cell>
          <cell r="T46" t="str">
            <v/>
          </cell>
          <cell r="W46" t="str">
            <v/>
          </cell>
          <cell r="Z46" t="str">
            <v/>
          </cell>
        </row>
        <row r="47">
          <cell r="H47" t="str">
            <v/>
          </cell>
          <cell r="J47" t="str">
            <v>Čínská lidová republika</v>
          </cell>
          <cell r="Q47" t="str">
            <v/>
          </cell>
          <cell r="T47" t="str">
            <v/>
          </cell>
          <cell r="W47" t="str">
            <v/>
          </cell>
          <cell r="Z47" t="str">
            <v/>
          </cell>
        </row>
        <row r="48">
          <cell r="H48" t="str">
            <v/>
          </cell>
          <cell r="J48" t="str">
            <v>Dánské království</v>
          </cell>
          <cell r="Q48" t="str">
            <v/>
          </cell>
          <cell r="T48" t="str">
            <v/>
          </cell>
          <cell r="W48" t="str">
            <v/>
          </cell>
          <cell r="Z48" t="str">
            <v/>
          </cell>
        </row>
        <row r="49">
          <cell r="H49" t="str">
            <v/>
          </cell>
          <cell r="J49" t="str">
            <v>Demokratická republika Kongo</v>
          </cell>
          <cell r="Q49" t="str">
            <v/>
          </cell>
          <cell r="T49" t="str">
            <v/>
          </cell>
          <cell r="W49" t="str">
            <v/>
          </cell>
          <cell r="Z49" t="str">
            <v/>
          </cell>
        </row>
        <row r="50">
          <cell r="H50" t="str">
            <v/>
          </cell>
          <cell r="J50" t="str">
            <v>Dominické společenství</v>
          </cell>
          <cell r="Q50" t="str">
            <v/>
          </cell>
          <cell r="T50" t="str">
            <v/>
          </cell>
          <cell r="W50" t="str">
            <v/>
          </cell>
          <cell r="Z50" t="str">
            <v/>
          </cell>
        </row>
        <row r="51">
          <cell r="H51" t="str">
            <v/>
          </cell>
          <cell r="J51" t="str">
            <v>Dominikánská republika</v>
          </cell>
          <cell r="Q51" t="str">
            <v/>
          </cell>
          <cell r="T51" t="str">
            <v/>
          </cell>
          <cell r="W51" t="str">
            <v/>
          </cell>
          <cell r="Z51" t="str">
            <v/>
          </cell>
        </row>
        <row r="52">
          <cell r="H52" t="str">
            <v/>
          </cell>
          <cell r="J52" t="str">
            <v>Džibutská republika</v>
          </cell>
          <cell r="Q52" t="str">
            <v/>
          </cell>
          <cell r="T52" t="str">
            <v/>
          </cell>
          <cell r="W52" t="str">
            <v/>
          </cell>
          <cell r="Z52" t="str">
            <v/>
          </cell>
        </row>
        <row r="53">
          <cell r="H53" t="str">
            <v/>
          </cell>
          <cell r="J53" t="str">
            <v>Egyptská arabská republika</v>
          </cell>
          <cell r="Q53" t="str">
            <v/>
          </cell>
          <cell r="T53" t="str">
            <v/>
          </cell>
          <cell r="W53" t="str">
            <v/>
          </cell>
          <cell r="Z53" t="str">
            <v/>
          </cell>
        </row>
        <row r="54">
          <cell r="H54" t="str">
            <v/>
          </cell>
          <cell r="J54" t="str">
            <v>Ekvádorská republika</v>
          </cell>
          <cell r="Q54" t="str">
            <v/>
          </cell>
          <cell r="T54" t="str">
            <v/>
          </cell>
          <cell r="W54" t="str">
            <v/>
          </cell>
          <cell r="Z54" t="str">
            <v/>
          </cell>
        </row>
        <row r="55">
          <cell r="H55" t="str">
            <v/>
          </cell>
          <cell r="J55" t="str">
            <v>Stát Eritrea</v>
          </cell>
          <cell r="Q55" t="str">
            <v/>
          </cell>
          <cell r="T55" t="str">
            <v/>
          </cell>
          <cell r="W55" t="str">
            <v/>
          </cell>
          <cell r="Z55" t="str">
            <v/>
          </cell>
        </row>
        <row r="56">
          <cell r="H56" t="str">
            <v/>
          </cell>
          <cell r="J56" t="str">
            <v>Estonská republika</v>
          </cell>
          <cell r="Q56" t="str">
            <v/>
          </cell>
          <cell r="T56" t="str">
            <v/>
          </cell>
          <cell r="W56" t="str">
            <v/>
          </cell>
          <cell r="Z56" t="str">
            <v/>
          </cell>
        </row>
        <row r="57">
          <cell r="H57" t="str">
            <v/>
          </cell>
          <cell r="J57" t="str">
            <v>Etiopská federativní demokratická republika</v>
          </cell>
          <cell r="Q57" t="str">
            <v/>
          </cell>
          <cell r="T57" t="str">
            <v/>
          </cell>
          <cell r="W57" t="str">
            <v/>
          </cell>
          <cell r="Z57" t="str">
            <v/>
          </cell>
        </row>
        <row r="58">
          <cell r="H58" t="str">
            <v/>
          </cell>
          <cell r="J58" t="str">
            <v>Faerské ostrovy</v>
          </cell>
          <cell r="Q58" t="str">
            <v/>
          </cell>
          <cell r="T58" t="str">
            <v/>
          </cell>
          <cell r="W58" t="str">
            <v/>
          </cell>
          <cell r="Z58" t="str">
            <v/>
          </cell>
        </row>
        <row r="59">
          <cell r="H59" t="str">
            <v/>
          </cell>
          <cell r="J59" t="str">
            <v>Falklandské ostrovy</v>
          </cell>
          <cell r="Q59" t="str">
            <v/>
          </cell>
          <cell r="T59" t="str">
            <v/>
          </cell>
          <cell r="W59" t="str">
            <v/>
          </cell>
          <cell r="Z59" t="str">
            <v/>
          </cell>
        </row>
        <row r="60">
          <cell r="H60" t="str">
            <v/>
          </cell>
          <cell r="J60" t="str">
            <v>Fidžijská republika</v>
          </cell>
          <cell r="Q60" t="str">
            <v/>
          </cell>
          <cell r="T60" t="str">
            <v/>
          </cell>
          <cell r="W60" t="str">
            <v/>
          </cell>
          <cell r="Z60" t="str">
            <v/>
          </cell>
        </row>
        <row r="61">
          <cell r="H61" t="str">
            <v/>
          </cell>
          <cell r="J61" t="str">
            <v>Filipínská republika</v>
          </cell>
          <cell r="Q61" t="str">
            <v/>
          </cell>
          <cell r="T61" t="str">
            <v/>
          </cell>
          <cell r="W61" t="str">
            <v/>
          </cell>
          <cell r="Z61" t="str">
            <v/>
          </cell>
        </row>
        <row r="62">
          <cell r="H62" t="str">
            <v/>
          </cell>
          <cell r="J62" t="str">
            <v>Finská republika</v>
          </cell>
          <cell r="Q62" t="str">
            <v/>
          </cell>
          <cell r="T62" t="str">
            <v/>
          </cell>
          <cell r="W62" t="str">
            <v/>
          </cell>
          <cell r="Z62" t="str">
            <v/>
          </cell>
        </row>
        <row r="63">
          <cell r="H63" t="str">
            <v/>
          </cell>
          <cell r="J63" t="str">
            <v>Francouzská republika</v>
          </cell>
          <cell r="Q63" t="str">
            <v/>
          </cell>
          <cell r="T63" t="str">
            <v/>
          </cell>
          <cell r="W63" t="str">
            <v/>
          </cell>
          <cell r="Z63" t="str">
            <v/>
          </cell>
        </row>
        <row r="64">
          <cell r="H64" t="str">
            <v/>
          </cell>
          <cell r="J64" t="str">
            <v>Region Francouzská Guyana</v>
          </cell>
          <cell r="Q64" t="str">
            <v/>
          </cell>
          <cell r="T64" t="str">
            <v/>
          </cell>
          <cell r="W64" t="str">
            <v/>
          </cell>
          <cell r="Z64" t="str">
            <v/>
          </cell>
        </row>
        <row r="65">
          <cell r="H65" t="str">
            <v/>
          </cell>
          <cell r="J65" t="str">
            <v>Teritorium Francouzská jižní a antarktická území</v>
          </cell>
          <cell r="Q65" t="str">
            <v/>
          </cell>
          <cell r="T65" t="str">
            <v/>
          </cell>
          <cell r="W65" t="str">
            <v/>
          </cell>
          <cell r="Z65" t="str">
            <v/>
          </cell>
        </row>
        <row r="66">
          <cell r="H66" t="str">
            <v/>
          </cell>
          <cell r="J66" t="str">
            <v>Francouzská Polynésie</v>
          </cell>
          <cell r="Q66" t="str">
            <v/>
          </cell>
          <cell r="T66" t="str">
            <v/>
          </cell>
          <cell r="W66" t="str">
            <v/>
          </cell>
          <cell r="Z66" t="str">
            <v/>
          </cell>
        </row>
        <row r="67">
          <cell r="H67" t="str">
            <v/>
          </cell>
          <cell r="J67" t="str">
            <v>Gabonská republika</v>
          </cell>
          <cell r="Q67" t="str">
            <v/>
          </cell>
          <cell r="T67" t="str">
            <v/>
          </cell>
          <cell r="W67" t="str">
            <v/>
          </cell>
          <cell r="Z67" t="str">
            <v/>
          </cell>
        </row>
        <row r="68">
          <cell r="H68" t="str">
            <v/>
          </cell>
          <cell r="J68" t="str">
            <v>Gambijská republika</v>
          </cell>
          <cell r="Q68" t="str">
            <v/>
          </cell>
          <cell r="T68" t="str">
            <v/>
          </cell>
          <cell r="W68" t="str">
            <v/>
          </cell>
          <cell r="Z68" t="str">
            <v/>
          </cell>
        </row>
        <row r="69">
          <cell r="H69" t="str">
            <v/>
          </cell>
          <cell r="J69" t="str">
            <v>Ghanská republika</v>
          </cell>
          <cell r="Q69" t="str">
            <v/>
          </cell>
          <cell r="T69" t="str">
            <v/>
          </cell>
          <cell r="W69" t="str">
            <v/>
          </cell>
          <cell r="Z69" t="str">
            <v/>
          </cell>
        </row>
        <row r="70">
          <cell r="H70" t="str">
            <v/>
          </cell>
          <cell r="J70" t="str">
            <v>Gibraltar</v>
          </cell>
          <cell r="Q70" t="str">
            <v/>
          </cell>
          <cell r="T70" t="str">
            <v/>
          </cell>
          <cell r="W70" t="str">
            <v/>
          </cell>
          <cell r="Z70" t="str">
            <v/>
          </cell>
        </row>
        <row r="71">
          <cell r="H71" t="str">
            <v/>
          </cell>
          <cell r="J71" t="str">
            <v>Grenadský stát</v>
          </cell>
          <cell r="Q71" t="str">
            <v/>
          </cell>
          <cell r="T71" t="str">
            <v/>
          </cell>
          <cell r="W71" t="str">
            <v/>
          </cell>
          <cell r="Z71" t="str">
            <v/>
          </cell>
        </row>
        <row r="72">
          <cell r="H72" t="str">
            <v/>
          </cell>
          <cell r="J72" t="str">
            <v>Grónsko</v>
          </cell>
          <cell r="Q72" t="str">
            <v/>
          </cell>
          <cell r="T72" t="str">
            <v/>
          </cell>
          <cell r="W72" t="str">
            <v/>
          </cell>
          <cell r="Z72" t="str">
            <v/>
          </cell>
        </row>
        <row r="73">
          <cell r="H73" t="str">
            <v/>
          </cell>
          <cell r="J73" t="str">
            <v>Gruzie</v>
          </cell>
          <cell r="Q73" t="str">
            <v/>
          </cell>
          <cell r="T73" t="str">
            <v/>
          </cell>
          <cell r="W73" t="str">
            <v/>
          </cell>
          <cell r="Z73" t="str">
            <v/>
          </cell>
        </row>
        <row r="74">
          <cell r="H74" t="str">
            <v/>
          </cell>
          <cell r="J74" t="str">
            <v>Region Guadeloupe</v>
          </cell>
          <cell r="Q74" t="str">
            <v/>
          </cell>
          <cell r="T74" t="str">
            <v/>
          </cell>
          <cell r="W74" t="str">
            <v/>
          </cell>
          <cell r="Z74" t="str">
            <v/>
          </cell>
        </row>
        <row r="75">
          <cell r="H75" t="str">
            <v/>
          </cell>
          <cell r="J75" t="str">
            <v>Teritorium Guam</v>
          </cell>
          <cell r="Q75" t="str">
            <v/>
          </cell>
          <cell r="T75" t="str">
            <v/>
          </cell>
          <cell r="W75" t="str">
            <v/>
          </cell>
          <cell r="Z75" t="str">
            <v/>
          </cell>
        </row>
        <row r="76">
          <cell r="H76" t="str">
            <v/>
          </cell>
          <cell r="J76" t="str">
            <v>Guatemalská republika</v>
          </cell>
          <cell r="Q76" t="str">
            <v/>
          </cell>
          <cell r="T76" t="str">
            <v/>
          </cell>
          <cell r="W76" t="str">
            <v/>
          </cell>
          <cell r="Z76" t="str">
            <v/>
          </cell>
        </row>
        <row r="77">
          <cell r="H77" t="str">
            <v/>
          </cell>
          <cell r="J77" t="str">
            <v>Bailiwick Guernsey</v>
          </cell>
          <cell r="Q77" t="str">
            <v/>
          </cell>
          <cell r="T77" t="str">
            <v/>
          </cell>
          <cell r="W77" t="str">
            <v/>
          </cell>
          <cell r="Z77" t="str">
            <v/>
          </cell>
        </row>
        <row r="78">
          <cell r="H78" t="str">
            <v/>
          </cell>
          <cell r="J78" t="str">
            <v>Guinejská republika</v>
          </cell>
          <cell r="Q78" t="str">
            <v/>
          </cell>
          <cell r="T78" t="str">
            <v/>
          </cell>
          <cell r="W78" t="str">
            <v/>
          </cell>
          <cell r="Z78" t="str">
            <v/>
          </cell>
        </row>
        <row r="79">
          <cell r="H79" t="str">
            <v/>
          </cell>
          <cell r="J79" t="str">
            <v>Republika Guinea-Bissau</v>
          </cell>
          <cell r="Q79" t="str">
            <v/>
          </cell>
          <cell r="T79" t="str">
            <v/>
          </cell>
          <cell r="W79" t="str">
            <v/>
          </cell>
          <cell r="Z79" t="str">
            <v/>
          </cell>
        </row>
        <row r="80">
          <cell r="H80" t="str">
            <v/>
          </cell>
          <cell r="J80" t="str">
            <v>Guyanská kooperativní republika</v>
          </cell>
          <cell r="Q80" t="str">
            <v/>
          </cell>
          <cell r="T80" t="str">
            <v/>
          </cell>
          <cell r="W80" t="str">
            <v/>
          </cell>
          <cell r="Z80" t="str">
            <v/>
          </cell>
        </row>
        <row r="81">
          <cell r="H81" t="str">
            <v/>
          </cell>
          <cell r="J81" t="str">
            <v>Republika Haiti</v>
          </cell>
          <cell r="Q81" t="str">
            <v/>
          </cell>
          <cell r="T81" t="str">
            <v/>
          </cell>
          <cell r="W81" t="str">
            <v/>
          </cell>
          <cell r="Z81" t="str">
            <v/>
          </cell>
        </row>
        <row r="82">
          <cell r="H82" t="str">
            <v/>
          </cell>
          <cell r="J82" t="str">
            <v>Heardův ostrov a MacDonaldovy ostrovy</v>
          </cell>
          <cell r="Q82" t="str">
            <v/>
          </cell>
          <cell r="T82" t="str">
            <v/>
          </cell>
          <cell r="W82" t="str">
            <v/>
          </cell>
          <cell r="Z82" t="str">
            <v/>
          </cell>
        </row>
        <row r="83">
          <cell r="H83" t="str">
            <v/>
          </cell>
          <cell r="J83" t="str">
            <v>Honduraská republika</v>
          </cell>
          <cell r="Q83" t="str">
            <v/>
          </cell>
          <cell r="T83" t="str">
            <v/>
          </cell>
          <cell r="W83" t="str">
            <v/>
          </cell>
          <cell r="Z83" t="str">
            <v/>
          </cell>
        </row>
        <row r="84">
          <cell r="H84" t="str">
            <v/>
          </cell>
          <cell r="J84" t="str">
            <v>Zvláštní administrativní oblast Čínské lidové republiky Hongkong</v>
          </cell>
          <cell r="Q84" t="str">
            <v/>
          </cell>
          <cell r="T84" t="str">
            <v/>
          </cell>
          <cell r="W84" t="str">
            <v/>
          </cell>
          <cell r="Z84" t="str">
            <v/>
          </cell>
        </row>
        <row r="85">
          <cell r="H85" t="str">
            <v/>
          </cell>
          <cell r="J85" t="str">
            <v>Chilská republika</v>
          </cell>
          <cell r="Q85" t="str">
            <v/>
          </cell>
          <cell r="T85" t="str">
            <v/>
          </cell>
          <cell r="W85" t="str">
            <v/>
          </cell>
          <cell r="Z85" t="str">
            <v/>
          </cell>
        </row>
        <row r="86">
          <cell r="H86" t="str">
            <v/>
          </cell>
          <cell r="J86" t="str">
            <v>Chorvatská republika</v>
          </cell>
          <cell r="Q86" t="str">
            <v/>
          </cell>
          <cell r="T86" t="str">
            <v/>
          </cell>
          <cell r="W86" t="str">
            <v/>
          </cell>
          <cell r="Z86" t="str">
            <v/>
          </cell>
        </row>
        <row r="87">
          <cell r="H87" t="str">
            <v/>
          </cell>
          <cell r="J87" t="str">
            <v>Indická republika</v>
          </cell>
          <cell r="Q87" t="str">
            <v/>
          </cell>
          <cell r="T87" t="str">
            <v/>
          </cell>
          <cell r="W87" t="str">
            <v/>
          </cell>
          <cell r="Z87" t="str">
            <v/>
          </cell>
        </row>
        <row r="88">
          <cell r="H88" t="str">
            <v/>
          </cell>
          <cell r="J88" t="str">
            <v>Indonéská republika</v>
          </cell>
          <cell r="Q88" t="str">
            <v/>
          </cell>
          <cell r="T88" t="str">
            <v/>
          </cell>
          <cell r="W88" t="str">
            <v/>
          </cell>
          <cell r="Z88" t="str">
            <v/>
          </cell>
        </row>
        <row r="89">
          <cell r="H89" t="str">
            <v/>
          </cell>
          <cell r="J89" t="str">
            <v>Irácká republika</v>
          </cell>
          <cell r="Q89" t="str">
            <v/>
          </cell>
          <cell r="T89" t="str">
            <v/>
          </cell>
          <cell r="W89" t="str">
            <v/>
          </cell>
          <cell r="Z89" t="str">
            <v/>
          </cell>
        </row>
        <row r="90">
          <cell r="H90" t="str">
            <v/>
          </cell>
          <cell r="J90" t="str">
            <v>Íránská islámská republika</v>
          </cell>
          <cell r="Q90" t="str">
            <v/>
          </cell>
          <cell r="T90" t="str">
            <v/>
          </cell>
          <cell r="W90" t="str">
            <v/>
          </cell>
          <cell r="Z90" t="str">
            <v/>
          </cell>
        </row>
        <row r="91">
          <cell r="H91" t="str">
            <v/>
          </cell>
          <cell r="J91" t="str">
            <v>Irsko</v>
          </cell>
          <cell r="Q91" t="str">
            <v/>
          </cell>
          <cell r="T91" t="str">
            <v/>
          </cell>
          <cell r="W91" t="str">
            <v/>
          </cell>
          <cell r="Z91" t="str">
            <v/>
          </cell>
        </row>
        <row r="92">
          <cell r="H92" t="str">
            <v/>
          </cell>
          <cell r="J92" t="str">
            <v>Islandská republika</v>
          </cell>
          <cell r="Q92" t="str">
            <v/>
          </cell>
          <cell r="T92" t="str">
            <v/>
          </cell>
          <cell r="W92" t="str">
            <v/>
          </cell>
          <cell r="Z92" t="str">
            <v/>
          </cell>
        </row>
        <row r="93">
          <cell r="H93" t="str">
            <v/>
          </cell>
          <cell r="J93" t="str">
            <v>Italská republika</v>
          </cell>
          <cell r="Q93" t="str">
            <v/>
          </cell>
          <cell r="T93" t="str">
            <v/>
          </cell>
          <cell r="W93" t="str">
            <v/>
          </cell>
          <cell r="Z93" t="str">
            <v/>
          </cell>
        </row>
        <row r="94">
          <cell r="H94" t="str">
            <v/>
          </cell>
          <cell r="J94" t="str">
            <v>Stát Izrael</v>
          </cell>
          <cell r="Q94" t="str">
            <v/>
          </cell>
          <cell r="T94" t="str">
            <v/>
          </cell>
          <cell r="W94" t="str">
            <v/>
          </cell>
          <cell r="Z94" t="str">
            <v/>
          </cell>
        </row>
        <row r="95">
          <cell r="H95" t="str">
            <v/>
          </cell>
          <cell r="J95" t="str">
            <v>Jamajka</v>
          </cell>
          <cell r="Q95" t="str">
            <v/>
          </cell>
          <cell r="T95" t="str">
            <v/>
          </cell>
          <cell r="W95" t="str">
            <v/>
          </cell>
          <cell r="Z95" t="str">
            <v/>
          </cell>
        </row>
        <row r="96">
          <cell r="H96" t="str">
            <v/>
          </cell>
          <cell r="J96" t="str">
            <v>Japonsko</v>
          </cell>
          <cell r="Q96" t="str">
            <v/>
          </cell>
          <cell r="T96" t="str">
            <v/>
          </cell>
          <cell r="W96" t="str">
            <v/>
          </cell>
          <cell r="Z96" t="str">
            <v/>
          </cell>
        </row>
        <row r="97">
          <cell r="H97" t="str">
            <v/>
          </cell>
          <cell r="J97" t="str">
            <v>Jemenská republika</v>
          </cell>
          <cell r="Q97" t="str">
            <v/>
          </cell>
          <cell r="T97" t="str">
            <v/>
          </cell>
          <cell r="W97" t="str">
            <v/>
          </cell>
          <cell r="Z97" t="str">
            <v/>
          </cell>
        </row>
        <row r="98">
          <cell r="H98" t="str">
            <v/>
          </cell>
          <cell r="J98" t="str">
            <v>Bailiwick Jersey</v>
          </cell>
          <cell r="Q98" t="str">
            <v/>
          </cell>
          <cell r="T98" t="str">
            <v/>
          </cell>
          <cell r="W98" t="str">
            <v/>
          </cell>
          <cell r="Z98" t="str">
            <v/>
          </cell>
        </row>
        <row r="99">
          <cell r="H99" t="str">
            <v/>
          </cell>
          <cell r="J99" t="str">
            <v>Jihoafrická republika</v>
          </cell>
          <cell r="Q99" t="str">
            <v/>
          </cell>
          <cell r="T99" t="str">
            <v/>
          </cell>
          <cell r="W99" t="str">
            <v/>
          </cell>
          <cell r="Z99" t="str">
            <v/>
          </cell>
        </row>
        <row r="100">
          <cell r="H100" t="str">
            <v/>
          </cell>
          <cell r="J100" t="str">
            <v>Jižní Georgie a Jižní Sandwichovy ostrovy</v>
          </cell>
          <cell r="Q100" t="str">
            <v/>
          </cell>
          <cell r="T100" t="str">
            <v/>
          </cell>
          <cell r="W100" t="str">
            <v/>
          </cell>
          <cell r="Z100" t="str">
            <v/>
          </cell>
        </row>
        <row r="101">
          <cell r="H101" t="str">
            <v/>
          </cell>
          <cell r="J101" t="str">
            <v>Jihosúdánská republika</v>
          </cell>
          <cell r="Q101" t="str">
            <v/>
          </cell>
          <cell r="T101" t="str">
            <v/>
          </cell>
          <cell r="W101" t="str">
            <v/>
          </cell>
          <cell r="Z101" t="str">
            <v/>
          </cell>
        </row>
        <row r="102">
          <cell r="H102" t="str">
            <v/>
          </cell>
          <cell r="J102" t="str">
            <v>Jordánské hášimovské království</v>
          </cell>
          <cell r="Q102" t="str">
            <v/>
          </cell>
          <cell r="T102" t="str">
            <v/>
          </cell>
          <cell r="W102" t="str">
            <v/>
          </cell>
          <cell r="Z102" t="str">
            <v/>
          </cell>
        </row>
        <row r="103">
          <cell r="H103" t="str">
            <v/>
          </cell>
          <cell r="J103" t="str">
            <v>Kajmanské ostrovy</v>
          </cell>
          <cell r="Q103" t="str">
            <v/>
          </cell>
          <cell r="T103" t="str">
            <v/>
          </cell>
          <cell r="W103" t="str">
            <v/>
          </cell>
          <cell r="Z103" t="str">
            <v/>
          </cell>
        </row>
        <row r="104">
          <cell r="H104" t="str">
            <v/>
          </cell>
          <cell r="J104" t="str">
            <v>Kambodžské království</v>
          </cell>
          <cell r="Q104" t="str">
            <v/>
          </cell>
          <cell r="T104" t="str">
            <v/>
          </cell>
          <cell r="W104" t="str">
            <v/>
          </cell>
          <cell r="Z104" t="str">
            <v/>
          </cell>
        </row>
        <row r="105">
          <cell r="H105" t="str">
            <v/>
          </cell>
          <cell r="J105" t="str">
            <v>Kamerunská republika</v>
          </cell>
          <cell r="Q105" t="str">
            <v/>
          </cell>
          <cell r="T105" t="str">
            <v/>
          </cell>
          <cell r="W105" t="str">
            <v/>
          </cell>
          <cell r="Z105" t="str">
            <v/>
          </cell>
        </row>
        <row r="106">
          <cell r="H106" t="str">
            <v/>
          </cell>
          <cell r="J106" t="str">
            <v>Kanada</v>
          </cell>
          <cell r="Q106" t="str">
            <v/>
          </cell>
          <cell r="T106" t="str">
            <v/>
          </cell>
          <cell r="W106" t="str">
            <v/>
          </cell>
          <cell r="Z106" t="str">
            <v/>
          </cell>
        </row>
        <row r="107">
          <cell r="H107" t="str">
            <v/>
          </cell>
          <cell r="J107" t="str">
            <v>Kapverdská republika</v>
          </cell>
          <cell r="Q107" t="str">
            <v/>
          </cell>
          <cell r="T107" t="str">
            <v/>
          </cell>
          <cell r="W107" t="str">
            <v/>
          </cell>
          <cell r="Z107" t="str">
            <v/>
          </cell>
        </row>
        <row r="108">
          <cell r="H108" t="str">
            <v/>
          </cell>
          <cell r="J108" t="str">
            <v>Stát Katar</v>
          </cell>
          <cell r="Q108" t="str">
            <v/>
          </cell>
          <cell r="T108" t="str">
            <v/>
          </cell>
          <cell r="W108" t="str">
            <v/>
          </cell>
          <cell r="Z108" t="str">
            <v/>
          </cell>
        </row>
        <row r="109">
          <cell r="H109" t="str">
            <v/>
          </cell>
          <cell r="J109" t="str">
            <v>Republika Kazachstán</v>
          </cell>
          <cell r="Q109" t="str">
            <v/>
          </cell>
          <cell r="T109" t="str">
            <v/>
          </cell>
          <cell r="W109" t="str">
            <v/>
          </cell>
          <cell r="Z109" t="str">
            <v/>
          </cell>
        </row>
        <row r="110">
          <cell r="H110" t="str">
            <v/>
          </cell>
          <cell r="J110" t="str">
            <v>Keňská republika</v>
          </cell>
          <cell r="Q110" t="str">
            <v/>
          </cell>
          <cell r="T110" t="str">
            <v/>
          </cell>
          <cell r="W110" t="str">
            <v/>
          </cell>
          <cell r="Z110" t="str">
            <v/>
          </cell>
        </row>
        <row r="111">
          <cell r="H111" t="str">
            <v/>
          </cell>
          <cell r="J111" t="str">
            <v>Republika Kiribati</v>
          </cell>
          <cell r="Q111" t="str">
            <v/>
          </cell>
          <cell r="T111" t="str">
            <v/>
          </cell>
          <cell r="W111" t="str">
            <v/>
          </cell>
          <cell r="Z111" t="str">
            <v/>
          </cell>
        </row>
        <row r="112">
          <cell r="H112" t="str">
            <v/>
          </cell>
          <cell r="J112" t="str">
            <v>Území Kokosové (Keelingovy) ostrovy</v>
          </cell>
          <cell r="Q112" t="str">
            <v/>
          </cell>
          <cell r="T112" t="str">
            <v/>
          </cell>
          <cell r="W112" t="str">
            <v/>
          </cell>
          <cell r="Z112" t="str">
            <v/>
          </cell>
        </row>
        <row r="113">
          <cell r="H113" t="str">
            <v/>
          </cell>
          <cell r="J113" t="str">
            <v>Kolumbijská republika</v>
          </cell>
          <cell r="Q113" t="str">
            <v/>
          </cell>
          <cell r="T113" t="str">
            <v/>
          </cell>
          <cell r="W113" t="str">
            <v/>
          </cell>
          <cell r="Z113" t="str">
            <v/>
          </cell>
        </row>
        <row r="114">
          <cell r="H114" t="str">
            <v/>
          </cell>
          <cell r="J114" t="str">
            <v>Komorský svaz</v>
          </cell>
          <cell r="Q114" t="str">
            <v/>
          </cell>
          <cell r="T114" t="str">
            <v/>
          </cell>
          <cell r="W114" t="str">
            <v/>
          </cell>
          <cell r="Z114" t="str">
            <v/>
          </cell>
        </row>
        <row r="115">
          <cell r="H115" t="str">
            <v/>
          </cell>
          <cell r="J115" t="str">
            <v>Konžská republika</v>
          </cell>
          <cell r="Q115" t="str">
            <v/>
          </cell>
          <cell r="T115" t="str">
            <v/>
          </cell>
          <cell r="W115" t="str">
            <v/>
          </cell>
          <cell r="Z115" t="str">
            <v/>
          </cell>
        </row>
        <row r="116">
          <cell r="H116" t="str">
            <v/>
          </cell>
          <cell r="J116" t="str">
            <v>Korejská lidově demokratická republika</v>
          </cell>
          <cell r="Q116" t="str">
            <v/>
          </cell>
          <cell r="T116" t="str">
            <v/>
          </cell>
          <cell r="W116" t="str">
            <v/>
          </cell>
          <cell r="Z116" t="str">
            <v/>
          </cell>
        </row>
        <row r="117">
          <cell r="H117" t="str">
            <v/>
          </cell>
          <cell r="J117" t="str">
            <v>Korejská republika</v>
          </cell>
          <cell r="Q117" t="str">
            <v/>
          </cell>
          <cell r="T117" t="str">
            <v/>
          </cell>
          <cell r="W117" t="str">
            <v/>
          </cell>
          <cell r="Z117" t="str">
            <v/>
          </cell>
        </row>
        <row r="118">
          <cell r="H118" t="str">
            <v/>
          </cell>
          <cell r="J118" t="str">
            <v>Kosovská republika</v>
          </cell>
          <cell r="Q118" t="str">
            <v/>
          </cell>
          <cell r="T118" t="str">
            <v/>
          </cell>
          <cell r="W118" t="str">
            <v/>
          </cell>
          <cell r="Z118" t="str">
            <v/>
          </cell>
        </row>
        <row r="119">
          <cell r="H119" t="str">
            <v/>
          </cell>
          <cell r="J119" t="str">
            <v>Kostarická republika</v>
          </cell>
          <cell r="Q119" t="str">
            <v/>
          </cell>
          <cell r="T119" t="str">
            <v/>
          </cell>
          <cell r="W119" t="str">
            <v/>
          </cell>
          <cell r="Z119" t="str">
            <v/>
          </cell>
        </row>
        <row r="120">
          <cell r="H120" t="str">
            <v/>
          </cell>
          <cell r="J120" t="str">
            <v>Kubánská republika</v>
          </cell>
          <cell r="Q120" t="str">
            <v/>
          </cell>
          <cell r="T120" t="str">
            <v/>
          </cell>
          <cell r="W120" t="str">
            <v/>
          </cell>
          <cell r="Z120" t="str">
            <v/>
          </cell>
        </row>
        <row r="121">
          <cell r="H121" t="str">
            <v/>
          </cell>
          <cell r="J121" t="str">
            <v>Kuvajtský stát</v>
          </cell>
          <cell r="Q121" t="str">
            <v/>
          </cell>
          <cell r="T121" t="str">
            <v/>
          </cell>
          <cell r="W121" t="str">
            <v/>
          </cell>
          <cell r="Z121" t="str">
            <v/>
          </cell>
        </row>
        <row r="122">
          <cell r="H122" t="str">
            <v/>
          </cell>
          <cell r="J122" t="str">
            <v>Kyperská republika</v>
          </cell>
          <cell r="Q122" t="str">
            <v/>
          </cell>
          <cell r="T122" t="str">
            <v/>
          </cell>
          <cell r="W122" t="str">
            <v/>
          </cell>
          <cell r="Z122" t="str">
            <v/>
          </cell>
        </row>
        <row r="123">
          <cell r="H123" t="str">
            <v/>
          </cell>
          <cell r="J123" t="str">
            <v>Kyrgyzská republika</v>
          </cell>
          <cell r="Q123" t="str">
            <v/>
          </cell>
          <cell r="T123" t="str">
            <v/>
          </cell>
          <cell r="W123" t="str">
            <v/>
          </cell>
          <cell r="Z123" t="str">
            <v/>
          </cell>
        </row>
        <row r="124">
          <cell r="H124" t="str">
            <v/>
          </cell>
          <cell r="J124" t="str">
            <v>Laoská lidově demokratická republika</v>
          </cell>
          <cell r="Q124" t="str">
            <v/>
          </cell>
          <cell r="T124" t="str">
            <v/>
          </cell>
          <cell r="W124" t="str">
            <v/>
          </cell>
          <cell r="Z124" t="str">
            <v/>
          </cell>
        </row>
        <row r="125">
          <cell r="H125" t="str">
            <v/>
          </cell>
          <cell r="J125" t="str">
            <v>Lesothské království</v>
          </cell>
          <cell r="Q125" t="str">
            <v/>
          </cell>
          <cell r="T125" t="str">
            <v/>
          </cell>
          <cell r="W125" t="str">
            <v/>
          </cell>
          <cell r="Z125" t="str">
            <v/>
          </cell>
        </row>
        <row r="126">
          <cell r="H126" t="str">
            <v/>
          </cell>
          <cell r="J126" t="str">
            <v>Libanonská republika</v>
          </cell>
          <cell r="Q126" t="str">
            <v/>
          </cell>
          <cell r="T126" t="str">
            <v/>
          </cell>
          <cell r="W126" t="str">
            <v/>
          </cell>
          <cell r="Z126" t="str">
            <v/>
          </cell>
        </row>
        <row r="127">
          <cell r="H127" t="str">
            <v/>
          </cell>
          <cell r="J127" t="str">
            <v>Liberijská republika</v>
          </cell>
          <cell r="Q127" t="str">
            <v/>
          </cell>
          <cell r="T127" t="str">
            <v/>
          </cell>
          <cell r="W127" t="str">
            <v/>
          </cell>
          <cell r="Z127" t="str">
            <v/>
          </cell>
        </row>
        <row r="128">
          <cell r="H128" t="str">
            <v/>
          </cell>
          <cell r="J128" t="str">
            <v>Libyjský stát</v>
          </cell>
          <cell r="Q128" t="str">
            <v/>
          </cell>
          <cell r="T128" t="str">
            <v/>
          </cell>
          <cell r="W128" t="str">
            <v/>
          </cell>
          <cell r="Z128" t="str">
            <v/>
          </cell>
        </row>
        <row r="129">
          <cell r="H129" t="str">
            <v/>
          </cell>
          <cell r="J129" t="str">
            <v>Lichtenštejnské knížectví</v>
          </cell>
          <cell r="Q129" t="str">
            <v/>
          </cell>
          <cell r="T129" t="str">
            <v/>
          </cell>
          <cell r="W129" t="str">
            <v/>
          </cell>
          <cell r="Z129" t="str">
            <v/>
          </cell>
        </row>
        <row r="130">
          <cell r="H130" t="str">
            <v/>
          </cell>
          <cell r="J130" t="str">
            <v>Litevská republika</v>
          </cell>
          <cell r="Q130" t="str">
            <v/>
          </cell>
          <cell r="T130" t="str">
            <v/>
          </cell>
          <cell r="W130" t="str">
            <v/>
          </cell>
          <cell r="Z130" t="str">
            <v/>
          </cell>
        </row>
        <row r="131">
          <cell r="H131" t="str">
            <v/>
          </cell>
          <cell r="J131" t="str">
            <v>Lotyšská republika</v>
          </cell>
          <cell r="Q131" t="str">
            <v/>
          </cell>
          <cell r="T131" t="str">
            <v/>
          </cell>
          <cell r="W131" t="str">
            <v/>
          </cell>
          <cell r="Z131" t="str">
            <v/>
          </cell>
        </row>
        <row r="132">
          <cell r="H132" t="str">
            <v/>
          </cell>
          <cell r="J132" t="str">
            <v>Lucemburské velkovévodství</v>
          </cell>
          <cell r="Q132" t="str">
            <v/>
          </cell>
          <cell r="T132" t="str">
            <v/>
          </cell>
          <cell r="W132" t="str">
            <v/>
          </cell>
          <cell r="Z132" t="str">
            <v/>
          </cell>
        </row>
        <row r="133">
          <cell r="H133" t="str">
            <v/>
          </cell>
          <cell r="J133" t="str">
            <v>Zvláštní administrativní oblast Čínské lidové republiky Macao</v>
          </cell>
          <cell r="Q133" t="str">
            <v/>
          </cell>
          <cell r="T133" t="str">
            <v/>
          </cell>
          <cell r="W133" t="str">
            <v/>
          </cell>
          <cell r="Z133" t="str">
            <v/>
          </cell>
        </row>
        <row r="134">
          <cell r="H134" t="str">
            <v/>
          </cell>
          <cell r="J134" t="str">
            <v>Madagaskarská republika</v>
          </cell>
          <cell r="Q134" t="str">
            <v/>
          </cell>
          <cell r="T134" t="str">
            <v/>
          </cell>
          <cell r="W134" t="str">
            <v/>
          </cell>
          <cell r="Z134" t="str">
            <v/>
          </cell>
        </row>
        <row r="135">
          <cell r="H135" t="str">
            <v/>
          </cell>
          <cell r="J135" t="str">
            <v>Maďarsko</v>
          </cell>
          <cell r="Q135" t="str">
            <v/>
          </cell>
          <cell r="T135" t="str">
            <v/>
          </cell>
          <cell r="W135" t="str">
            <v/>
          </cell>
          <cell r="Z135" t="str">
            <v/>
          </cell>
        </row>
        <row r="136">
          <cell r="H136" t="str">
            <v/>
          </cell>
          <cell r="J136" t="str">
            <v>Bývalá jugoslávská republika Makedonie</v>
          </cell>
          <cell r="Q136" t="str">
            <v/>
          </cell>
          <cell r="T136" t="str">
            <v/>
          </cell>
          <cell r="W136" t="str">
            <v/>
          </cell>
          <cell r="Z136" t="str">
            <v/>
          </cell>
        </row>
        <row r="137">
          <cell r="H137" t="str">
            <v/>
          </cell>
          <cell r="J137" t="str">
            <v>Malajsie</v>
          </cell>
          <cell r="Q137" t="str">
            <v/>
          </cell>
          <cell r="T137" t="str">
            <v/>
          </cell>
          <cell r="W137" t="str">
            <v/>
          </cell>
          <cell r="Z137" t="str">
            <v/>
          </cell>
        </row>
        <row r="138">
          <cell r="H138" t="str">
            <v/>
          </cell>
          <cell r="J138" t="str">
            <v>Malawiská republika</v>
          </cell>
          <cell r="Q138" t="str">
            <v/>
          </cell>
          <cell r="T138" t="str">
            <v/>
          </cell>
          <cell r="W138" t="str">
            <v/>
          </cell>
          <cell r="Z138" t="str">
            <v/>
          </cell>
        </row>
        <row r="139">
          <cell r="H139" t="str">
            <v/>
          </cell>
          <cell r="J139" t="str">
            <v>Maledivská republika</v>
          </cell>
          <cell r="Q139" t="str">
            <v/>
          </cell>
          <cell r="T139" t="str">
            <v/>
          </cell>
          <cell r="W139" t="str">
            <v/>
          </cell>
          <cell r="Z139" t="str">
            <v/>
          </cell>
        </row>
        <row r="140">
          <cell r="H140" t="str">
            <v/>
          </cell>
          <cell r="J140" t="str">
            <v>Republika Mali</v>
          </cell>
          <cell r="Q140" t="str">
            <v/>
          </cell>
          <cell r="T140" t="str">
            <v/>
          </cell>
          <cell r="W140" t="str">
            <v/>
          </cell>
          <cell r="Z140" t="str">
            <v/>
          </cell>
        </row>
        <row r="141">
          <cell r="H141" t="str">
            <v/>
          </cell>
          <cell r="J141" t="str">
            <v>Maltská republika</v>
          </cell>
          <cell r="Q141" t="str">
            <v/>
          </cell>
          <cell r="T141" t="str">
            <v/>
          </cell>
          <cell r="W141" t="str">
            <v/>
          </cell>
          <cell r="Z141" t="str">
            <v/>
          </cell>
        </row>
        <row r="142">
          <cell r="H142" t="str">
            <v/>
          </cell>
          <cell r="J142" t="str">
            <v>Ostrov Man</v>
          </cell>
          <cell r="Q142" t="str">
            <v/>
          </cell>
          <cell r="T142" t="str">
            <v/>
          </cell>
          <cell r="W142" t="str">
            <v/>
          </cell>
          <cell r="Z142" t="str">
            <v/>
          </cell>
        </row>
        <row r="143">
          <cell r="H143" t="str">
            <v/>
          </cell>
          <cell r="J143" t="str">
            <v>Marocké království</v>
          </cell>
          <cell r="Q143" t="str">
            <v/>
          </cell>
          <cell r="T143" t="str">
            <v/>
          </cell>
          <cell r="W143" t="str">
            <v/>
          </cell>
          <cell r="Z143" t="str">
            <v/>
          </cell>
        </row>
        <row r="144">
          <cell r="H144" t="str">
            <v/>
          </cell>
          <cell r="J144" t="str">
            <v>Republika Marshallovy ostrovy</v>
          </cell>
          <cell r="Q144" t="str">
            <v/>
          </cell>
          <cell r="T144" t="str">
            <v/>
          </cell>
          <cell r="W144" t="str">
            <v/>
          </cell>
          <cell r="Z144" t="str">
            <v/>
          </cell>
        </row>
        <row r="145">
          <cell r="H145" t="str">
            <v/>
          </cell>
          <cell r="J145" t="str">
            <v>Region Martinik</v>
          </cell>
          <cell r="Q145" t="str">
            <v/>
          </cell>
          <cell r="T145" t="str">
            <v/>
          </cell>
          <cell r="W145" t="str">
            <v/>
          </cell>
          <cell r="Z145" t="str">
            <v/>
          </cell>
        </row>
        <row r="146">
          <cell r="H146" t="str">
            <v/>
          </cell>
          <cell r="J146" t="str">
            <v>Mauricijská republika</v>
          </cell>
          <cell r="Q146" t="str">
            <v/>
          </cell>
          <cell r="T146" t="str">
            <v/>
          </cell>
          <cell r="W146" t="str">
            <v/>
          </cell>
          <cell r="Z146" t="str">
            <v/>
          </cell>
        </row>
        <row r="147">
          <cell r="H147" t="str">
            <v/>
          </cell>
          <cell r="J147" t="str">
            <v>Mauritánská islámská republika</v>
          </cell>
          <cell r="Q147" t="str">
            <v/>
          </cell>
          <cell r="T147" t="str">
            <v/>
          </cell>
          <cell r="W147" t="str">
            <v/>
          </cell>
          <cell r="Z147" t="str">
            <v/>
          </cell>
        </row>
        <row r="148">
          <cell r="H148" t="str">
            <v/>
          </cell>
          <cell r="J148" t="str">
            <v>Departementní společenství Mayotte</v>
          </cell>
          <cell r="Q148" t="str">
            <v/>
          </cell>
          <cell r="T148" t="str">
            <v/>
          </cell>
          <cell r="W148" t="str">
            <v/>
          </cell>
          <cell r="Z148" t="str">
            <v/>
          </cell>
        </row>
        <row r="149">
          <cell r="H149" t="str">
            <v/>
          </cell>
          <cell r="J149" t="str">
            <v>Menší odlehlé ostrovy USA</v>
          </cell>
          <cell r="Q149" t="str">
            <v/>
          </cell>
          <cell r="T149" t="str">
            <v/>
          </cell>
          <cell r="W149" t="str">
            <v/>
          </cell>
          <cell r="Z149" t="str">
            <v/>
          </cell>
        </row>
        <row r="150">
          <cell r="H150" t="str">
            <v/>
          </cell>
          <cell r="J150" t="str">
            <v>Spojené státy mexické</v>
          </cell>
          <cell r="Q150" t="str">
            <v/>
          </cell>
          <cell r="T150" t="str">
            <v/>
          </cell>
          <cell r="W150" t="str">
            <v/>
          </cell>
          <cell r="Z150" t="str">
            <v/>
          </cell>
        </row>
        <row r="151">
          <cell r="H151" t="str">
            <v/>
          </cell>
          <cell r="J151" t="str">
            <v>Federativní státy Mikronésie</v>
          </cell>
          <cell r="Q151" t="str">
            <v/>
          </cell>
          <cell r="T151" t="str">
            <v/>
          </cell>
          <cell r="W151" t="str">
            <v/>
          </cell>
          <cell r="Z151" t="str">
            <v/>
          </cell>
        </row>
        <row r="152">
          <cell r="H152" t="str">
            <v/>
          </cell>
          <cell r="J152" t="str">
            <v>Moldavská republika</v>
          </cell>
          <cell r="Q152" t="str">
            <v/>
          </cell>
          <cell r="T152" t="str">
            <v/>
          </cell>
          <cell r="W152" t="str">
            <v/>
          </cell>
          <cell r="Z152" t="str">
            <v/>
          </cell>
        </row>
        <row r="153">
          <cell r="H153" t="str">
            <v/>
          </cell>
          <cell r="J153" t="str">
            <v>Monacké knížectví</v>
          </cell>
          <cell r="Q153" t="str">
            <v/>
          </cell>
          <cell r="T153" t="str">
            <v/>
          </cell>
          <cell r="W153" t="str">
            <v/>
          </cell>
          <cell r="Z153" t="str">
            <v/>
          </cell>
        </row>
        <row r="154">
          <cell r="H154" t="str">
            <v/>
          </cell>
          <cell r="J154" t="str">
            <v>Mongolsko</v>
          </cell>
          <cell r="Q154" t="str">
            <v/>
          </cell>
          <cell r="T154" t="str">
            <v/>
          </cell>
          <cell r="W154" t="str">
            <v/>
          </cell>
          <cell r="Z154" t="str">
            <v/>
          </cell>
        </row>
        <row r="155">
          <cell r="H155" t="str">
            <v/>
          </cell>
          <cell r="J155" t="str">
            <v>Montserrat</v>
          </cell>
          <cell r="Q155" t="str">
            <v/>
          </cell>
          <cell r="T155" t="str">
            <v/>
          </cell>
          <cell r="W155" t="str">
            <v/>
          </cell>
          <cell r="Z155" t="str">
            <v/>
          </cell>
        </row>
        <row r="156">
          <cell r="H156" t="str">
            <v/>
          </cell>
          <cell r="J156" t="str">
            <v>Mosambická republika</v>
          </cell>
          <cell r="Q156" t="str">
            <v/>
          </cell>
          <cell r="T156" t="str">
            <v/>
          </cell>
          <cell r="W156" t="str">
            <v/>
          </cell>
          <cell r="Z156" t="str">
            <v/>
          </cell>
        </row>
        <row r="157">
          <cell r="H157" t="str">
            <v/>
          </cell>
          <cell r="J157" t="str">
            <v>Republika Myanmarský svaz</v>
          </cell>
          <cell r="Q157" t="str">
            <v/>
          </cell>
          <cell r="T157" t="str">
            <v/>
          </cell>
          <cell r="W157" t="str">
            <v/>
          </cell>
          <cell r="Z157" t="str">
            <v/>
          </cell>
        </row>
        <row r="158">
          <cell r="H158" t="str">
            <v/>
          </cell>
          <cell r="J158" t="str">
            <v>Namibijská republika</v>
          </cell>
          <cell r="Q158" t="str">
            <v/>
          </cell>
          <cell r="T158" t="str">
            <v/>
          </cell>
          <cell r="W158" t="str">
            <v/>
          </cell>
          <cell r="Z158" t="str">
            <v/>
          </cell>
        </row>
        <row r="159">
          <cell r="H159" t="str">
            <v/>
          </cell>
          <cell r="J159" t="str">
            <v>Republika Nauru</v>
          </cell>
          <cell r="Q159" t="str">
            <v/>
          </cell>
          <cell r="T159" t="str">
            <v/>
          </cell>
          <cell r="W159" t="str">
            <v/>
          </cell>
          <cell r="Z159" t="str">
            <v/>
          </cell>
        </row>
        <row r="160">
          <cell r="H160" t="str">
            <v/>
          </cell>
          <cell r="J160" t="str">
            <v>Spolková republika Německo</v>
          </cell>
          <cell r="Q160" t="str">
            <v/>
          </cell>
          <cell r="T160" t="str">
            <v/>
          </cell>
          <cell r="W160" t="str">
            <v/>
          </cell>
          <cell r="Z160" t="str">
            <v/>
          </cell>
        </row>
        <row r="161">
          <cell r="H161" t="str">
            <v/>
          </cell>
          <cell r="J161" t="str">
            <v>Nepálská federativní demokratická republika</v>
          </cell>
          <cell r="Q161" t="str">
            <v/>
          </cell>
          <cell r="T161" t="str">
            <v/>
          </cell>
          <cell r="W161" t="str">
            <v/>
          </cell>
          <cell r="Z161" t="str">
            <v/>
          </cell>
        </row>
        <row r="162">
          <cell r="H162" t="str">
            <v/>
          </cell>
          <cell r="J162" t="str">
            <v>Nigerská republika</v>
          </cell>
          <cell r="Q162" t="str">
            <v/>
          </cell>
          <cell r="T162" t="str">
            <v/>
          </cell>
          <cell r="W162" t="str">
            <v/>
          </cell>
          <cell r="Z162" t="str">
            <v/>
          </cell>
        </row>
        <row r="163">
          <cell r="H163" t="str">
            <v/>
          </cell>
          <cell r="J163" t="str">
            <v>Nigerijská federativní republika</v>
          </cell>
          <cell r="Q163" t="str">
            <v/>
          </cell>
          <cell r="T163" t="str">
            <v/>
          </cell>
          <cell r="W163" t="str">
            <v/>
          </cell>
          <cell r="Z163" t="str">
            <v/>
          </cell>
        </row>
        <row r="164">
          <cell r="H164" t="str">
            <v/>
          </cell>
          <cell r="J164" t="str">
            <v>Nikaragujská republika</v>
          </cell>
          <cell r="Q164" t="str">
            <v/>
          </cell>
          <cell r="T164" t="str">
            <v/>
          </cell>
          <cell r="W164" t="str">
            <v/>
          </cell>
          <cell r="Z164" t="str">
            <v/>
          </cell>
        </row>
        <row r="165">
          <cell r="H165" t="str">
            <v/>
          </cell>
          <cell r="J165" t="str">
            <v>Niue</v>
          </cell>
          <cell r="Q165" t="str">
            <v/>
          </cell>
          <cell r="T165" t="str">
            <v/>
          </cell>
          <cell r="W165" t="str">
            <v/>
          </cell>
          <cell r="Z165" t="str">
            <v/>
          </cell>
        </row>
        <row r="166">
          <cell r="H166" t="str">
            <v/>
          </cell>
          <cell r="J166" t="str">
            <v>Nizozemsko</v>
          </cell>
          <cell r="Q166" t="str">
            <v/>
          </cell>
          <cell r="T166" t="str">
            <v/>
          </cell>
          <cell r="W166" t="str">
            <v/>
          </cell>
          <cell r="Z166" t="str">
            <v/>
          </cell>
        </row>
        <row r="167">
          <cell r="H167" t="str">
            <v/>
          </cell>
          <cell r="J167" t="str">
            <v>Území Norfolk</v>
          </cell>
          <cell r="Q167" t="str">
            <v/>
          </cell>
          <cell r="T167" t="str">
            <v/>
          </cell>
          <cell r="W167" t="str">
            <v/>
          </cell>
          <cell r="Z167" t="str">
            <v/>
          </cell>
        </row>
        <row r="168">
          <cell r="H168" t="str">
            <v/>
          </cell>
          <cell r="J168" t="str">
            <v>Norské království</v>
          </cell>
          <cell r="Q168" t="str">
            <v/>
          </cell>
          <cell r="T168" t="str">
            <v/>
          </cell>
          <cell r="W168" t="str">
            <v/>
          </cell>
          <cell r="Z168" t="str">
            <v/>
          </cell>
        </row>
        <row r="169">
          <cell r="H169" t="str">
            <v/>
          </cell>
          <cell r="J169" t="str">
            <v>Nová Kaledonie</v>
          </cell>
          <cell r="Q169" t="str">
            <v/>
          </cell>
          <cell r="T169" t="str">
            <v/>
          </cell>
          <cell r="W169" t="str">
            <v/>
          </cell>
          <cell r="Z169" t="str">
            <v/>
          </cell>
        </row>
        <row r="170">
          <cell r="H170" t="str">
            <v/>
          </cell>
          <cell r="J170" t="str">
            <v>Nový Zéland</v>
          </cell>
          <cell r="Q170" t="str">
            <v/>
          </cell>
          <cell r="T170" t="str">
            <v/>
          </cell>
          <cell r="W170" t="str">
            <v/>
          </cell>
          <cell r="Z170" t="str">
            <v/>
          </cell>
        </row>
        <row r="171">
          <cell r="H171" t="str">
            <v/>
          </cell>
          <cell r="J171" t="str">
            <v>Sultanát Omán</v>
          </cell>
          <cell r="Q171" t="str">
            <v/>
          </cell>
          <cell r="T171" t="str">
            <v/>
          </cell>
          <cell r="W171" t="str">
            <v/>
          </cell>
          <cell r="Z171" t="str">
            <v/>
          </cell>
        </row>
        <row r="172">
          <cell r="H172" t="str">
            <v/>
          </cell>
          <cell r="J172" t="str">
            <v>Pákistánská islámská republika</v>
          </cell>
          <cell r="Q172" t="str">
            <v/>
          </cell>
          <cell r="T172" t="str">
            <v/>
          </cell>
          <cell r="W172" t="str">
            <v/>
          </cell>
          <cell r="Z172" t="str">
            <v/>
          </cell>
        </row>
        <row r="173">
          <cell r="H173" t="str">
            <v/>
          </cell>
          <cell r="J173" t="str">
            <v>Republika Palau</v>
          </cell>
          <cell r="Q173" t="str">
            <v/>
          </cell>
          <cell r="T173" t="str">
            <v/>
          </cell>
          <cell r="W173" t="str">
            <v/>
          </cell>
          <cell r="Z173" t="str">
            <v/>
          </cell>
        </row>
        <row r="174">
          <cell r="H174" t="str">
            <v/>
          </cell>
          <cell r="J174" t="str">
            <v>Palestinská autonomní území</v>
          </cell>
          <cell r="Q174" t="str">
            <v/>
          </cell>
          <cell r="T174" t="str">
            <v/>
          </cell>
          <cell r="W174" t="str">
            <v/>
          </cell>
          <cell r="Z174" t="str">
            <v/>
          </cell>
        </row>
        <row r="175">
          <cell r="H175" t="str">
            <v/>
          </cell>
          <cell r="J175" t="str">
            <v>Panamská republika</v>
          </cell>
          <cell r="Q175" t="str">
            <v/>
          </cell>
          <cell r="T175" t="str">
            <v/>
          </cell>
          <cell r="W175" t="str">
            <v/>
          </cell>
          <cell r="Z175" t="str">
            <v/>
          </cell>
        </row>
        <row r="176">
          <cell r="H176" t="str">
            <v/>
          </cell>
          <cell r="J176" t="str">
            <v>Nezávislý stát Papua Nová Guinea</v>
          </cell>
          <cell r="Q176" t="str">
            <v/>
          </cell>
          <cell r="T176" t="str">
            <v/>
          </cell>
          <cell r="W176" t="str">
            <v/>
          </cell>
          <cell r="Z176" t="str">
            <v/>
          </cell>
        </row>
        <row r="177">
          <cell r="H177" t="str">
            <v/>
          </cell>
          <cell r="J177" t="str">
            <v>Paraguayská republika</v>
          </cell>
          <cell r="Q177" t="str">
            <v/>
          </cell>
          <cell r="T177" t="str">
            <v/>
          </cell>
          <cell r="W177" t="str">
            <v/>
          </cell>
          <cell r="Z177" t="str">
            <v/>
          </cell>
        </row>
        <row r="178">
          <cell r="H178" t="str">
            <v/>
          </cell>
          <cell r="J178" t="str">
            <v>Peruánská republika</v>
          </cell>
          <cell r="Q178" t="str">
            <v/>
          </cell>
          <cell r="T178" t="str">
            <v/>
          </cell>
          <cell r="W178" t="str">
            <v/>
          </cell>
          <cell r="Z178" t="str">
            <v/>
          </cell>
        </row>
        <row r="179">
          <cell r="H179" t="str">
            <v/>
          </cell>
          <cell r="J179" t="str">
            <v>Pitcairnovy ostrovy</v>
          </cell>
          <cell r="Q179" t="str">
            <v/>
          </cell>
          <cell r="T179" t="str">
            <v/>
          </cell>
          <cell r="W179" t="str">
            <v/>
          </cell>
          <cell r="Z179" t="str">
            <v/>
          </cell>
        </row>
        <row r="180">
          <cell r="H180" t="str">
            <v/>
          </cell>
          <cell r="J180" t="str">
            <v>Republika Pobřeží slonoviny</v>
          </cell>
          <cell r="Q180" t="str">
            <v/>
          </cell>
          <cell r="T180" t="str">
            <v/>
          </cell>
          <cell r="W180" t="str">
            <v/>
          </cell>
          <cell r="Z180" t="str">
            <v/>
          </cell>
        </row>
        <row r="181">
          <cell r="H181" t="str">
            <v/>
          </cell>
          <cell r="J181" t="str">
            <v>Polská republika</v>
          </cell>
          <cell r="Q181" t="str">
            <v/>
          </cell>
          <cell r="T181" t="str">
            <v/>
          </cell>
          <cell r="W181" t="str">
            <v/>
          </cell>
          <cell r="Z181" t="str">
            <v/>
          </cell>
        </row>
        <row r="182">
          <cell r="H182" t="str">
            <v/>
          </cell>
          <cell r="J182" t="str">
            <v>Portorické společenství</v>
          </cell>
          <cell r="Q182" t="str">
            <v/>
          </cell>
          <cell r="T182" t="str">
            <v/>
          </cell>
          <cell r="W182" t="str">
            <v/>
          </cell>
          <cell r="Z182" t="str">
            <v/>
          </cell>
        </row>
        <row r="183">
          <cell r="H183" t="str">
            <v/>
          </cell>
          <cell r="J183" t="str">
            <v>Portugalská republika</v>
          </cell>
          <cell r="Q183" t="str">
            <v/>
          </cell>
          <cell r="T183" t="str">
            <v/>
          </cell>
          <cell r="W183" t="str">
            <v/>
          </cell>
          <cell r="Z183" t="str">
            <v/>
          </cell>
        </row>
        <row r="184">
          <cell r="H184" t="str">
            <v/>
          </cell>
          <cell r="J184" t="str">
            <v>Rakouská republika</v>
          </cell>
          <cell r="Q184" t="str">
            <v/>
          </cell>
          <cell r="T184" t="str">
            <v/>
          </cell>
          <cell r="W184" t="str">
            <v/>
          </cell>
          <cell r="Z184" t="str">
            <v/>
          </cell>
        </row>
        <row r="185">
          <cell r="H185" t="str">
            <v/>
          </cell>
          <cell r="J185" t="str">
            <v>Region Réunion</v>
          </cell>
          <cell r="Q185" t="str">
            <v/>
          </cell>
          <cell r="T185" t="str">
            <v/>
          </cell>
          <cell r="W185" t="str">
            <v/>
          </cell>
          <cell r="Z185" t="str">
            <v/>
          </cell>
        </row>
        <row r="186">
          <cell r="H186" t="str">
            <v/>
          </cell>
          <cell r="J186" t="str">
            <v>Republika Rovníková Guinea</v>
          </cell>
          <cell r="Q186" t="str">
            <v/>
          </cell>
          <cell r="T186" t="str">
            <v/>
          </cell>
          <cell r="W186" t="str">
            <v/>
          </cell>
          <cell r="Z186" t="str">
            <v/>
          </cell>
        </row>
        <row r="187">
          <cell r="H187" t="str">
            <v/>
          </cell>
          <cell r="J187" t="str">
            <v>Rumunsko</v>
          </cell>
          <cell r="Q187" t="str">
            <v/>
          </cell>
          <cell r="T187" t="str">
            <v/>
          </cell>
          <cell r="W187" t="str">
            <v/>
          </cell>
          <cell r="Z187" t="str">
            <v/>
          </cell>
        </row>
        <row r="188">
          <cell r="H188" t="str">
            <v/>
          </cell>
          <cell r="J188" t="str">
            <v>Ruská federace</v>
          </cell>
          <cell r="Q188" t="str">
            <v/>
          </cell>
          <cell r="T188" t="str">
            <v/>
          </cell>
          <cell r="W188" t="str">
            <v/>
          </cell>
          <cell r="Z188" t="str">
            <v/>
          </cell>
        </row>
        <row r="189">
          <cell r="H189" t="str">
            <v/>
          </cell>
          <cell r="J189" t="str">
            <v>Rwandská republika</v>
          </cell>
          <cell r="Q189" t="str">
            <v/>
          </cell>
          <cell r="T189" t="str">
            <v/>
          </cell>
          <cell r="W189" t="str">
            <v/>
          </cell>
          <cell r="Z189" t="str">
            <v/>
          </cell>
        </row>
        <row r="190">
          <cell r="H190" t="str">
            <v/>
          </cell>
          <cell r="J190" t="str">
            <v>Řecká republika</v>
          </cell>
          <cell r="Q190" t="str">
            <v/>
          </cell>
          <cell r="T190" t="str">
            <v/>
          </cell>
          <cell r="W190" t="str">
            <v/>
          </cell>
          <cell r="Z190" t="str">
            <v/>
          </cell>
        </row>
        <row r="191">
          <cell r="H191" t="str">
            <v/>
          </cell>
          <cell r="J191" t="str">
            <v>Územní společenství Saint Pierre a Miquelon</v>
          </cell>
          <cell r="Q191" t="str">
            <v/>
          </cell>
          <cell r="T191" t="str">
            <v/>
          </cell>
          <cell r="W191" t="str">
            <v/>
          </cell>
          <cell r="Z191" t="str">
            <v/>
          </cell>
        </row>
        <row r="192">
          <cell r="H192" t="str">
            <v/>
          </cell>
          <cell r="J192" t="str">
            <v>Salvadorská republika</v>
          </cell>
          <cell r="Q192" t="str">
            <v/>
          </cell>
          <cell r="T192" t="str">
            <v/>
          </cell>
          <cell r="W192" t="str">
            <v/>
          </cell>
          <cell r="Z192" t="str">
            <v/>
          </cell>
        </row>
        <row r="193">
          <cell r="H193" t="str">
            <v/>
          </cell>
          <cell r="J193" t="str">
            <v>Nezávislý stát Samoa</v>
          </cell>
          <cell r="Q193" t="str">
            <v/>
          </cell>
          <cell r="T193" t="str">
            <v/>
          </cell>
          <cell r="W193" t="str">
            <v/>
          </cell>
          <cell r="Z193" t="str">
            <v/>
          </cell>
        </row>
        <row r="194">
          <cell r="H194" t="str">
            <v/>
          </cell>
          <cell r="J194" t="str">
            <v>Republika San Marino</v>
          </cell>
          <cell r="Q194" t="str">
            <v/>
          </cell>
          <cell r="T194" t="str">
            <v/>
          </cell>
          <cell r="W194" t="str">
            <v/>
          </cell>
          <cell r="Z194" t="str">
            <v/>
          </cell>
        </row>
        <row r="195">
          <cell r="H195" t="str">
            <v/>
          </cell>
          <cell r="J195" t="str">
            <v>Království Saúdská Arábie</v>
          </cell>
          <cell r="Q195" t="str">
            <v/>
          </cell>
          <cell r="T195" t="str">
            <v/>
          </cell>
          <cell r="W195" t="str">
            <v/>
          </cell>
          <cell r="Z195" t="str">
            <v/>
          </cell>
        </row>
        <row r="196">
          <cell r="H196" t="str">
            <v/>
          </cell>
          <cell r="J196" t="str">
            <v>Senegalská republika</v>
          </cell>
          <cell r="Q196" t="str">
            <v/>
          </cell>
          <cell r="T196" t="str">
            <v/>
          </cell>
          <cell r="W196" t="str">
            <v/>
          </cell>
          <cell r="Z196" t="str">
            <v/>
          </cell>
        </row>
        <row r="197">
          <cell r="H197" t="str">
            <v/>
          </cell>
          <cell r="J197" t="str">
            <v>Společenství Severní Mariany</v>
          </cell>
          <cell r="Q197" t="str">
            <v/>
          </cell>
          <cell r="T197" t="str">
            <v/>
          </cell>
          <cell r="W197" t="str">
            <v/>
          </cell>
          <cell r="Z197" t="str">
            <v/>
          </cell>
        </row>
        <row r="198">
          <cell r="H198" t="str">
            <v/>
          </cell>
          <cell r="J198" t="str">
            <v>Seychelská republika</v>
          </cell>
          <cell r="Q198" t="str">
            <v/>
          </cell>
          <cell r="T198" t="str">
            <v/>
          </cell>
          <cell r="W198" t="str">
            <v/>
          </cell>
          <cell r="Z198" t="str">
            <v/>
          </cell>
        </row>
        <row r="199">
          <cell r="H199" t="str">
            <v/>
          </cell>
          <cell r="J199" t="str">
            <v>Republika Sierra Leone</v>
          </cell>
          <cell r="Q199" t="str">
            <v/>
          </cell>
          <cell r="T199" t="str">
            <v/>
          </cell>
          <cell r="W199" t="str">
            <v/>
          </cell>
          <cell r="Z199" t="str">
            <v/>
          </cell>
        </row>
        <row r="200">
          <cell r="H200" t="str">
            <v/>
          </cell>
          <cell r="J200" t="str">
            <v>Singapurská republika</v>
          </cell>
          <cell r="Q200" t="str">
            <v/>
          </cell>
          <cell r="T200" t="str">
            <v/>
          </cell>
          <cell r="W200" t="str">
            <v/>
          </cell>
          <cell r="Z200" t="str">
            <v/>
          </cell>
        </row>
        <row r="201">
          <cell r="H201" t="str">
            <v/>
          </cell>
          <cell r="J201" t="str">
            <v>Slovenská republika</v>
          </cell>
          <cell r="Q201" t="str">
            <v/>
          </cell>
          <cell r="T201" t="str">
            <v/>
          </cell>
          <cell r="W201" t="str">
            <v/>
          </cell>
          <cell r="Z201" t="str">
            <v/>
          </cell>
        </row>
        <row r="202">
          <cell r="H202" t="str">
            <v/>
          </cell>
          <cell r="J202" t="str">
            <v>Slovinská republika</v>
          </cell>
          <cell r="Q202" t="str">
            <v/>
          </cell>
          <cell r="T202" t="str">
            <v/>
          </cell>
          <cell r="W202" t="str">
            <v/>
          </cell>
          <cell r="Z202" t="str">
            <v/>
          </cell>
        </row>
        <row r="203">
          <cell r="H203" t="str">
            <v/>
          </cell>
          <cell r="J203" t="str">
            <v>Somálská federativní republika</v>
          </cell>
          <cell r="Q203" t="str">
            <v/>
          </cell>
          <cell r="T203" t="str">
            <v/>
          </cell>
          <cell r="W203" t="str">
            <v/>
          </cell>
          <cell r="Z203" t="str">
            <v/>
          </cell>
        </row>
        <row r="204">
          <cell r="H204" t="str">
            <v/>
          </cell>
          <cell r="J204" t="str">
            <v>Stát Spojené arabské emiráty</v>
          </cell>
          <cell r="Q204" t="str">
            <v/>
          </cell>
          <cell r="T204" t="str">
            <v/>
          </cell>
          <cell r="W204" t="str">
            <v/>
          </cell>
          <cell r="Z204" t="str">
            <v/>
          </cell>
        </row>
        <row r="205">
          <cell r="J205" t="str">
            <v>Spojené státy americké</v>
          </cell>
          <cell r="Q205" t="str">
            <v/>
          </cell>
          <cell r="T205" t="str">
            <v/>
          </cell>
          <cell r="W205" t="str">
            <v/>
          </cell>
          <cell r="Z205" t="str">
            <v/>
          </cell>
        </row>
        <row r="206">
          <cell r="J206" t="str">
            <v>Srbská republika</v>
          </cell>
          <cell r="Q206" t="str">
            <v/>
          </cell>
          <cell r="T206" t="str">
            <v/>
          </cell>
          <cell r="W206" t="str">
            <v/>
          </cell>
          <cell r="Z206" t="str">
            <v/>
          </cell>
        </row>
        <row r="207">
          <cell r="J207" t="str">
            <v>Středoafrická republika</v>
          </cell>
          <cell r="Q207" t="str">
            <v/>
          </cell>
          <cell r="T207" t="str">
            <v/>
          </cell>
          <cell r="W207" t="str">
            <v/>
          </cell>
          <cell r="Z207" t="str">
            <v/>
          </cell>
        </row>
        <row r="208">
          <cell r="J208" t="str">
            <v>Súdánská republika</v>
          </cell>
          <cell r="Q208" t="str">
            <v/>
          </cell>
          <cell r="T208" t="str">
            <v/>
          </cell>
          <cell r="W208" t="str">
            <v/>
          </cell>
          <cell r="Z208" t="str">
            <v/>
          </cell>
        </row>
        <row r="209">
          <cell r="J209" t="str">
            <v>Surinamská republika</v>
          </cell>
          <cell r="Q209" t="str">
            <v/>
          </cell>
          <cell r="T209" t="str">
            <v/>
          </cell>
          <cell r="W209" t="str">
            <v/>
          </cell>
          <cell r="Z209" t="str">
            <v/>
          </cell>
        </row>
        <row r="210">
          <cell r="J210" t="str">
            <v>Svatá Helena, Ascension a Tristan da Cunha</v>
          </cell>
          <cell r="Q210" t="str">
            <v/>
          </cell>
          <cell r="T210" t="str">
            <v/>
          </cell>
          <cell r="W210" t="str">
            <v/>
          </cell>
          <cell r="Z210" t="str">
            <v/>
          </cell>
        </row>
        <row r="211">
          <cell r="J211" t="str">
            <v>Svatá Lucie</v>
          </cell>
          <cell r="Q211" t="str">
            <v/>
          </cell>
          <cell r="T211" t="str">
            <v/>
          </cell>
          <cell r="W211" t="str">
            <v/>
          </cell>
          <cell r="Z211" t="str">
            <v/>
          </cell>
        </row>
        <row r="212">
          <cell r="J212" t="str">
            <v>Společenství Svatý Bartoloměj</v>
          </cell>
          <cell r="Q212" t="str">
            <v/>
          </cell>
          <cell r="T212" t="str">
            <v/>
          </cell>
          <cell r="W212" t="str">
            <v/>
          </cell>
          <cell r="Z212" t="str">
            <v/>
          </cell>
        </row>
        <row r="213">
          <cell r="J213" t="str">
            <v>Federace Svatý Kryštof a Nevis</v>
          </cell>
          <cell r="Q213" t="str">
            <v/>
          </cell>
          <cell r="T213" t="str">
            <v/>
          </cell>
          <cell r="W213" t="str">
            <v/>
          </cell>
          <cell r="Z213" t="str">
            <v/>
          </cell>
        </row>
        <row r="214">
          <cell r="J214" t="str">
            <v>Společenství Svatý Martin</v>
          </cell>
          <cell r="Q214" t="str">
            <v/>
          </cell>
          <cell r="T214" t="str">
            <v/>
          </cell>
          <cell r="W214" t="str">
            <v/>
          </cell>
          <cell r="Z214" t="str">
            <v/>
          </cell>
        </row>
        <row r="215">
          <cell r="J215" t="str">
            <v>Svatý Martin (NL)</v>
          </cell>
          <cell r="Q215" t="str">
            <v/>
          </cell>
          <cell r="T215" t="str">
            <v/>
          </cell>
          <cell r="W215" t="str">
            <v/>
          </cell>
          <cell r="Z215" t="str">
            <v/>
          </cell>
        </row>
        <row r="216">
          <cell r="J216" t="str">
            <v>Demokratická republika Svatý Tomáš a Princův ostrov</v>
          </cell>
          <cell r="Q216" t="str">
            <v/>
          </cell>
          <cell r="T216" t="str">
            <v/>
          </cell>
          <cell r="W216" t="str">
            <v/>
          </cell>
          <cell r="Z216" t="str">
            <v/>
          </cell>
        </row>
        <row r="217">
          <cell r="J217" t="str">
            <v>Svatý Vincenc a Grenadiny</v>
          </cell>
          <cell r="Q217" t="str">
            <v/>
          </cell>
          <cell r="T217" t="str">
            <v/>
          </cell>
          <cell r="W217" t="str">
            <v/>
          </cell>
          <cell r="Z217" t="str">
            <v/>
          </cell>
        </row>
        <row r="218">
          <cell r="J218" t="str">
            <v>Svazijské království</v>
          </cell>
          <cell r="Q218" t="str">
            <v/>
          </cell>
          <cell r="T218" t="str">
            <v/>
          </cell>
          <cell r="W218" t="str">
            <v/>
          </cell>
          <cell r="Z218" t="str">
            <v/>
          </cell>
        </row>
        <row r="219">
          <cell r="J219" t="str">
            <v>Syrská arabská republika</v>
          </cell>
          <cell r="Q219" t="str">
            <v/>
          </cell>
          <cell r="T219" t="str">
            <v/>
          </cell>
          <cell r="W219" t="str">
            <v/>
          </cell>
          <cell r="Z219" t="str">
            <v/>
          </cell>
        </row>
        <row r="220">
          <cell r="J220" t="str">
            <v>Šalomounovy ostrovy</v>
          </cell>
          <cell r="Q220" t="str">
            <v/>
          </cell>
          <cell r="T220" t="str">
            <v/>
          </cell>
          <cell r="W220" t="str">
            <v/>
          </cell>
          <cell r="Z220" t="str">
            <v/>
          </cell>
        </row>
        <row r="221">
          <cell r="J221" t="str">
            <v>Španělské království</v>
          </cell>
          <cell r="Q221" t="str">
            <v/>
          </cell>
          <cell r="T221" t="str">
            <v/>
          </cell>
          <cell r="W221" t="str">
            <v/>
          </cell>
          <cell r="Z221" t="str">
            <v/>
          </cell>
        </row>
        <row r="222">
          <cell r="J222" t="str">
            <v>Špicberky a Jan Mayen</v>
          </cell>
          <cell r="Q222" t="str">
            <v/>
          </cell>
          <cell r="T222" t="str">
            <v/>
          </cell>
          <cell r="W222" t="str">
            <v/>
          </cell>
          <cell r="Z222" t="str">
            <v/>
          </cell>
        </row>
        <row r="223">
          <cell r="J223" t="str">
            <v>Šrílanská demokratická socialistická republika</v>
          </cell>
          <cell r="Q223" t="str">
            <v/>
          </cell>
          <cell r="T223" t="str">
            <v/>
          </cell>
          <cell r="W223" t="str">
            <v/>
          </cell>
          <cell r="Z223" t="str">
            <v/>
          </cell>
        </row>
        <row r="224">
          <cell r="J224" t="str">
            <v>Švédské království</v>
          </cell>
          <cell r="Q224" t="str">
            <v/>
          </cell>
          <cell r="T224" t="str">
            <v/>
          </cell>
          <cell r="W224" t="str">
            <v/>
          </cell>
          <cell r="Z224" t="str">
            <v/>
          </cell>
        </row>
        <row r="225">
          <cell r="J225" t="str">
            <v>Švýcarská konfederace</v>
          </cell>
          <cell r="Q225" t="str">
            <v/>
          </cell>
          <cell r="T225" t="str">
            <v/>
          </cell>
          <cell r="W225" t="str">
            <v/>
          </cell>
          <cell r="Z225" t="str">
            <v/>
          </cell>
        </row>
        <row r="226">
          <cell r="J226" t="str">
            <v>Republika Tádžikistán</v>
          </cell>
          <cell r="Q226" t="str">
            <v/>
          </cell>
          <cell r="T226" t="str">
            <v/>
          </cell>
          <cell r="W226" t="str">
            <v/>
          </cell>
          <cell r="Z226" t="str">
            <v/>
          </cell>
        </row>
        <row r="227">
          <cell r="J227" t="str">
            <v>Tanzanská sjednocená republika</v>
          </cell>
          <cell r="Q227" t="str">
            <v/>
          </cell>
          <cell r="T227" t="str">
            <v/>
          </cell>
          <cell r="W227" t="str">
            <v/>
          </cell>
          <cell r="Z227" t="str">
            <v/>
          </cell>
        </row>
        <row r="228">
          <cell r="J228" t="str">
            <v>Thajské království</v>
          </cell>
          <cell r="Q228" t="str">
            <v/>
          </cell>
          <cell r="T228" t="str">
            <v/>
          </cell>
          <cell r="W228" t="str">
            <v/>
          </cell>
          <cell r="Z228" t="str">
            <v/>
          </cell>
        </row>
        <row r="229">
          <cell r="J229" t="str">
            <v>Čínská republika (Tchaj-wan)</v>
          </cell>
          <cell r="Q229" t="str">
            <v/>
          </cell>
          <cell r="T229" t="str">
            <v/>
          </cell>
          <cell r="W229" t="str">
            <v/>
          </cell>
          <cell r="Z229" t="str">
            <v/>
          </cell>
        </row>
        <row r="230">
          <cell r="J230" t="str">
            <v>Tožská republika</v>
          </cell>
          <cell r="Q230" t="str">
            <v/>
          </cell>
          <cell r="T230" t="str">
            <v/>
          </cell>
          <cell r="W230" t="str">
            <v/>
          </cell>
          <cell r="Z230" t="str">
            <v/>
          </cell>
        </row>
        <row r="231">
          <cell r="J231" t="str">
            <v>Tokelau</v>
          </cell>
          <cell r="Q231" t="str">
            <v/>
          </cell>
          <cell r="T231" t="str">
            <v/>
          </cell>
          <cell r="W231" t="str">
            <v/>
          </cell>
          <cell r="Z231" t="str">
            <v/>
          </cell>
        </row>
        <row r="232">
          <cell r="J232" t="str">
            <v>Království Tonga</v>
          </cell>
          <cell r="Q232" t="str">
            <v/>
          </cell>
          <cell r="T232" t="str">
            <v/>
          </cell>
          <cell r="W232" t="str">
            <v/>
          </cell>
          <cell r="Z232" t="str">
            <v/>
          </cell>
        </row>
        <row r="233">
          <cell r="J233" t="str">
            <v>Republika Trinidad a Tobago</v>
          </cell>
          <cell r="Q233" t="str">
            <v/>
          </cell>
          <cell r="T233" t="str">
            <v/>
          </cell>
          <cell r="W233" t="str">
            <v/>
          </cell>
          <cell r="Z233" t="str">
            <v/>
          </cell>
        </row>
        <row r="234">
          <cell r="J234" t="str">
            <v>Tuniská republika</v>
          </cell>
          <cell r="Q234" t="str">
            <v/>
          </cell>
          <cell r="T234" t="str">
            <v/>
          </cell>
          <cell r="W234" t="str">
            <v/>
          </cell>
          <cell r="Z234" t="str">
            <v/>
          </cell>
        </row>
        <row r="235">
          <cell r="J235" t="str">
            <v>Turecká republika</v>
          </cell>
          <cell r="Q235" t="str">
            <v/>
          </cell>
          <cell r="T235" t="str">
            <v/>
          </cell>
          <cell r="W235" t="str">
            <v/>
          </cell>
          <cell r="Z235" t="str">
            <v/>
          </cell>
        </row>
        <row r="236">
          <cell r="J236" t="str">
            <v>Turkmenistán</v>
          </cell>
          <cell r="Q236" t="str">
            <v/>
          </cell>
          <cell r="T236" t="str">
            <v/>
          </cell>
          <cell r="W236" t="str">
            <v/>
          </cell>
          <cell r="Z236" t="str">
            <v/>
          </cell>
        </row>
        <row r="237">
          <cell r="J237" t="str">
            <v>Ostrovy Turks a Caicos</v>
          </cell>
          <cell r="Q237" t="str">
            <v/>
          </cell>
          <cell r="T237" t="str">
            <v/>
          </cell>
          <cell r="W237" t="str">
            <v/>
          </cell>
          <cell r="Z237" t="str">
            <v/>
          </cell>
        </row>
        <row r="238">
          <cell r="J238" t="str">
            <v>Tuvalu</v>
          </cell>
          <cell r="Q238" t="str">
            <v/>
          </cell>
          <cell r="T238" t="str">
            <v/>
          </cell>
          <cell r="W238" t="str">
            <v/>
          </cell>
          <cell r="Z238" t="str">
            <v/>
          </cell>
        </row>
        <row r="239">
          <cell r="J239" t="str">
            <v>Ugandská republika</v>
          </cell>
          <cell r="Q239" t="str">
            <v/>
          </cell>
          <cell r="T239" t="str">
            <v/>
          </cell>
          <cell r="W239" t="str">
            <v/>
          </cell>
          <cell r="Z239" t="str">
            <v/>
          </cell>
        </row>
        <row r="240">
          <cell r="J240" t="str">
            <v>Ukrajina</v>
          </cell>
          <cell r="Q240" t="str">
            <v/>
          </cell>
          <cell r="T240" t="str">
            <v/>
          </cell>
          <cell r="W240" t="str">
            <v/>
          </cell>
          <cell r="Z240" t="str">
            <v/>
          </cell>
        </row>
        <row r="241">
          <cell r="J241" t="str">
            <v>Uruguayská východní republika</v>
          </cell>
          <cell r="Q241" t="str">
            <v/>
          </cell>
          <cell r="T241" t="str">
            <v/>
          </cell>
          <cell r="W241" t="str">
            <v/>
          </cell>
          <cell r="Z241" t="str">
            <v/>
          </cell>
        </row>
        <row r="242">
          <cell r="J242" t="str">
            <v>Republika Uzbekistán</v>
          </cell>
          <cell r="Q242" t="str">
            <v/>
          </cell>
          <cell r="T242" t="str">
            <v/>
          </cell>
          <cell r="W242" t="str">
            <v/>
          </cell>
          <cell r="Z242" t="str">
            <v/>
          </cell>
        </row>
        <row r="243">
          <cell r="J243" t="str">
            <v>Území Vánoční ostrov</v>
          </cell>
          <cell r="Q243" t="str">
            <v/>
          </cell>
          <cell r="T243" t="str">
            <v/>
          </cell>
          <cell r="W243" t="str">
            <v/>
          </cell>
          <cell r="Z243" t="str">
            <v/>
          </cell>
        </row>
        <row r="244">
          <cell r="J244" t="str">
            <v>Republika Vanuatu</v>
          </cell>
          <cell r="Q244" t="str">
            <v/>
          </cell>
          <cell r="T244" t="str">
            <v/>
          </cell>
          <cell r="W244" t="str">
            <v/>
          </cell>
          <cell r="Z244" t="str">
            <v/>
          </cell>
        </row>
        <row r="245">
          <cell r="J245" t="str">
            <v>Vatikánský městský stát</v>
          </cell>
          <cell r="Q245" t="str">
            <v/>
          </cell>
          <cell r="T245" t="str">
            <v/>
          </cell>
          <cell r="W245" t="str">
            <v/>
          </cell>
          <cell r="Z245" t="str">
            <v/>
          </cell>
        </row>
        <row r="246">
          <cell r="J246" t="str">
            <v>Spojené království Velké Británie a Severního Irska</v>
          </cell>
          <cell r="Q246" t="str">
            <v/>
          </cell>
          <cell r="T246" t="str">
            <v/>
          </cell>
          <cell r="W246" t="str">
            <v/>
          </cell>
          <cell r="Z246" t="str">
            <v/>
          </cell>
        </row>
        <row r="247">
          <cell r="J247" t="str">
            <v>Bolívarovská republika Venezuela</v>
          </cell>
          <cell r="Q247" t="str">
            <v/>
          </cell>
          <cell r="T247" t="str">
            <v/>
          </cell>
          <cell r="W247" t="str">
            <v/>
          </cell>
          <cell r="Z247" t="str">
            <v/>
          </cell>
        </row>
        <row r="248">
          <cell r="J248" t="str">
            <v>Vietnamská socialistická republika</v>
          </cell>
          <cell r="Q248" t="str">
            <v/>
          </cell>
          <cell r="T248" t="str">
            <v/>
          </cell>
          <cell r="W248" t="str">
            <v/>
          </cell>
          <cell r="Z248" t="str">
            <v/>
          </cell>
        </row>
        <row r="249">
          <cell r="J249" t="str">
            <v>Demokratická republika Východní Timor</v>
          </cell>
          <cell r="Q249" t="str">
            <v/>
          </cell>
          <cell r="T249" t="str">
            <v/>
          </cell>
          <cell r="W249" t="str">
            <v/>
          </cell>
          <cell r="Z249" t="str">
            <v/>
          </cell>
        </row>
        <row r="250">
          <cell r="J250" t="str">
            <v>Teritorium Wallisovy ostrovy a Futuna</v>
          </cell>
          <cell r="Q250" t="str">
            <v/>
          </cell>
          <cell r="T250" t="str">
            <v/>
          </cell>
          <cell r="W250" t="str">
            <v/>
          </cell>
          <cell r="Z250" t="str">
            <v/>
          </cell>
        </row>
        <row r="251">
          <cell r="J251" t="str">
            <v>Zambijská republika</v>
          </cell>
          <cell r="Q251" t="str">
            <v/>
          </cell>
          <cell r="T251" t="str">
            <v/>
          </cell>
          <cell r="W251" t="str">
            <v/>
          </cell>
          <cell r="Z251" t="str">
            <v/>
          </cell>
        </row>
        <row r="252">
          <cell r="J252" t="str">
            <v>Saharská arabská demokratická republika</v>
          </cell>
          <cell r="Q252" t="str">
            <v/>
          </cell>
          <cell r="T252" t="str">
            <v/>
          </cell>
          <cell r="W252" t="str">
            <v/>
          </cell>
          <cell r="Z252" t="str">
            <v/>
          </cell>
        </row>
        <row r="253">
          <cell r="J253" t="str">
            <v>Zimbabwská republika</v>
          </cell>
          <cell r="Q253" t="str">
            <v/>
          </cell>
          <cell r="T253" t="str">
            <v/>
          </cell>
          <cell r="W253" t="str">
            <v/>
          </cell>
          <cell r="Z253" t="str">
            <v/>
          </cell>
        </row>
        <row r="254">
          <cell r="Q254" t="str">
            <v/>
          </cell>
          <cell r="T254" t="str">
            <v/>
          </cell>
          <cell r="W254" t="str">
            <v/>
          </cell>
          <cell r="Z254" t="str">
            <v/>
          </cell>
        </row>
        <row r="255">
          <cell r="Q255" t="str">
            <v/>
          </cell>
          <cell r="T255" t="str">
            <v/>
          </cell>
          <cell r="W255" t="str">
            <v/>
          </cell>
          <cell r="Z255" t="str">
            <v/>
          </cell>
        </row>
        <row r="256">
          <cell r="Q256" t="str">
            <v/>
          </cell>
          <cell r="T256" t="str">
            <v/>
          </cell>
          <cell r="W256" t="str">
            <v/>
          </cell>
          <cell r="Z256" t="str">
            <v/>
          </cell>
        </row>
        <row r="257">
          <cell r="Q257" t="str">
            <v/>
          </cell>
          <cell r="T257" t="str">
            <v/>
          </cell>
          <cell r="W257" t="str">
            <v/>
          </cell>
          <cell r="Z257" t="str">
            <v/>
          </cell>
        </row>
        <row r="258">
          <cell r="Q258" t="str">
            <v/>
          </cell>
          <cell r="T258" t="str">
            <v/>
          </cell>
          <cell r="W258" t="str">
            <v/>
          </cell>
          <cell r="Z258" t="str">
            <v/>
          </cell>
        </row>
        <row r="259">
          <cell r="Q259" t="str">
            <v/>
          </cell>
          <cell r="T259" t="str">
            <v/>
          </cell>
          <cell r="W259" t="str">
            <v/>
          </cell>
          <cell r="Z259" t="str">
            <v/>
          </cell>
        </row>
        <row r="260">
          <cell r="Q260" t="str">
            <v/>
          </cell>
          <cell r="T260" t="str">
            <v/>
          </cell>
          <cell r="W260" t="str">
            <v/>
          </cell>
          <cell r="Z260" t="str">
            <v/>
          </cell>
        </row>
        <row r="261">
          <cell r="Q261" t="str">
            <v/>
          </cell>
          <cell r="T261" t="str">
            <v/>
          </cell>
          <cell r="W261" t="str">
            <v/>
          </cell>
          <cell r="Z261" t="str">
            <v/>
          </cell>
        </row>
        <row r="262">
          <cell r="Q262" t="str">
            <v/>
          </cell>
          <cell r="T262" t="str">
            <v/>
          </cell>
          <cell r="W262" t="str">
            <v/>
          </cell>
          <cell r="Z262" t="str">
            <v/>
          </cell>
        </row>
        <row r="263">
          <cell r="Q263" t="str">
            <v/>
          </cell>
          <cell r="T263" t="str">
            <v/>
          </cell>
          <cell r="W263" t="str">
            <v/>
          </cell>
          <cell r="Z263" t="str">
            <v/>
          </cell>
        </row>
        <row r="264">
          <cell r="Q264" t="str">
            <v/>
          </cell>
          <cell r="T264" t="str">
            <v/>
          </cell>
          <cell r="W264" t="str">
            <v/>
          </cell>
          <cell r="Z264" t="str">
            <v/>
          </cell>
        </row>
        <row r="265">
          <cell r="Q265" t="str">
            <v/>
          </cell>
          <cell r="T265" t="str">
            <v/>
          </cell>
          <cell r="W265" t="str">
            <v/>
          </cell>
          <cell r="Z265" t="str">
            <v/>
          </cell>
        </row>
        <row r="266">
          <cell r="Q266" t="str">
            <v/>
          </cell>
          <cell r="T266" t="str">
            <v/>
          </cell>
          <cell r="W266" t="str">
            <v/>
          </cell>
          <cell r="Z266" t="str">
            <v/>
          </cell>
        </row>
        <row r="267">
          <cell r="Q267" t="str">
            <v/>
          </cell>
          <cell r="T267" t="str">
            <v/>
          </cell>
          <cell r="W267" t="str">
            <v/>
          </cell>
          <cell r="Z267" t="str">
            <v/>
          </cell>
        </row>
        <row r="268">
          <cell r="Q268" t="str">
            <v/>
          </cell>
          <cell r="T268" t="str">
            <v/>
          </cell>
          <cell r="W268" t="str">
            <v/>
          </cell>
          <cell r="Z268" t="str">
            <v/>
          </cell>
        </row>
        <row r="269">
          <cell r="Q269" t="str">
            <v/>
          </cell>
          <cell r="T269" t="str">
            <v/>
          </cell>
          <cell r="W269" t="str">
            <v/>
          </cell>
          <cell r="Z269" t="str">
            <v/>
          </cell>
        </row>
        <row r="270">
          <cell r="Q270" t="str">
            <v/>
          </cell>
          <cell r="T270" t="str">
            <v/>
          </cell>
          <cell r="W270" t="str">
            <v/>
          </cell>
          <cell r="Z270" t="str">
            <v/>
          </cell>
        </row>
        <row r="271">
          <cell r="Q271" t="str">
            <v/>
          </cell>
          <cell r="T271" t="str">
            <v/>
          </cell>
          <cell r="W271" t="str">
            <v/>
          </cell>
          <cell r="Z271" t="str">
            <v/>
          </cell>
        </row>
        <row r="272">
          <cell r="Q272" t="str">
            <v/>
          </cell>
          <cell r="T272" t="str">
            <v/>
          </cell>
          <cell r="W272" t="str">
            <v/>
          </cell>
          <cell r="Z272" t="str">
            <v/>
          </cell>
        </row>
        <row r="273">
          <cell r="Q273" t="str">
            <v/>
          </cell>
          <cell r="T273" t="str">
            <v/>
          </cell>
          <cell r="W273" t="str">
            <v/>
          </cell>
          <cell r="Z273" t="str">
            <v/>
          </cell>
        </row>
        <row r="274">
          <cell r="Q274" t="str">
            <v/>
          </cell>
          <cell r="T274" t="str">
            <v/>
          </cell>
          <cell r="W274" t="str">
            <v/>
          </cell>
          <cell r="Z274" t="str">
            <v/>
          </cell>
        </row>
        <row r="275">
          <cell r="Q275" t="str">
            <v/>
          </cell>
          <cell r="T275" t="str">
            <v/>
          </cell>
          <cell r="W275" t="str">
            <v/>
          </cell>
          <cell r="Z275" t="str">
            <v/>
          </cell>
        </row>
        <row r="276">
          <cell r="Q276" t="str">
            <v/>
          </cell>
          <cell r="T276" t="str">
            <v/>
          </cell>
          <cell r="W276" t="str">
            <v/>
          </cell>
          <cell r="Z276" t="str">
            <v/>
          </cell>
        </row>
        <row r="277">
          <cell r="Q277" t="str">
            <v/>
          </cell>
          <cell r="T277" t="str">
            <v/>
          </cell>
          <cell r="W277" t="str">
            <v/>
          </cell>
          <cell r="Z277" t="str">
            <v/>
          </cell>
        </row>
        <row r="278">
          <cell r="Q278" t="str">
            <v/>
          </cell>
          <cell r="T278" t="str">
            <v/>
          </cell>
          <cell r="W278" t="str">
            <v/>
          </cell>
          <cell r="Z278" t="str">
            <v/>
          </cell>
        </row>
        <row r="279">
          <cell r="Q279" t="str">
            <v/>
          </cell>
          <cell r="T279" t="str">
            <v/>
          </cell>
          <cell r="W279" t="str">
            <v/>
          </cell>
          <cell r="Z279" t="str">
            <v/>
          </cell>
        </row>
        <row r="280">
          <cell r="Q280" t="str">
            <v/>
          </cell>
          <cell r="T280" t="str">
            <v/>
          </cell>
          <cell r="W280" t="str">
            <v/>
          </cell>
          <cell r="Z280" t="str">
            <v/>
          </cell>
        </row>
        <row r="281">
          <cell r="Q281" t="str">
            <v/>
          </cell>
          <cell r="T281" t="str">
            <v/>
          </cell>
          <cell r="W281" t="str">
            <v/>
          </cell>
          <cell r="Z281" t="str">
            <v/>
          </cell>
        </row>
        <row r="282">
          <cell r="Q282" t="str">
            <v/>
          </cell>
          <cell r="T282" t="str">
            <v/>
          </cell>
          <cell r="W282" t="str">
            <v/>
          </cell>
          <cell r="Z282" t="str">
            <v/>
          </cell>
        </row>
        <row r="283">
          <cell r="Q283" t="str">
            <v/>
          </cell>
          <cell r="T283" t="str">
            <v/>
          </cell>
          <cell r="W283" t="str">
            <v/>
          </cell>
          <cell r="Z283" t="str">
            <v/>
          </cell>
        </row>
        <row r="284">
          <cell r="Q284" t="str">
            <v/>
          </cell>
          <cell r="T284" t="str">
            <v/>
          </cell>
          <cell r="W284" t="str">
            <v/>
          </cell>
          <cell r="Z284" t="str">
            <v/>
          </cell>
        </row>
        <row r="285">
          <cell r="Q285" t="str">
            <v/>
          </cell>
          <cell r="T285" t="str">
            <v/>
          </cell>
          <cell r="W285" t="str">
            <v/>
          </cell>
          <cell r="Z285" t="str">
            <v/>
          </cell>
        </row>
        <row r="286">
          <cell r="Q286" t="str">
            <v/>
          </cell>
          <cell r="T286" t="str">
            <v/>
          </cell>
          <cell r="W286" t="str">
            <v/>
          </cell>
          <cell r="Z286" t="str">
            <v/>
          </cell>
        </row>
        <row r="287">
          <cell r="Q287" t="str">
            <v/>
          </cell>
          <cell r="T287" t="str">
            <v/>
          </cell>
          <cell r="W287" t="str">
            <v/>
          </cell>
          <cell r="Z287" t="str">
            <v/>
          </cell>
        </row>
        <row r="288">
          <cell r="Q288" t="str">
            <v/>
          </cell>
          <cell r="T288" t="str">
            <v/>
          </cell>
          <cell r="W288" t="str">
            <v/>
          </cell>
          <cell r="Z288" t="str">
            <v/>
          </cell>
        </row>
        <row r="289">
          <cell r="Q289" t="str">
            <v/>
          </cell>
          <cell r="T289" t="str">
            <v/>
          </cell>
          <cell r="W289" t="str">
            <v/>
          </cell>
          <cell r="Z289" t="str">
            <v/>
          </cell>
        </row>
        <row r="290">
          <cell r="Q290" t="str">
            <v/>
          </cell>
          <cell r="T290" t="str">
            <v/>
          </cell>
          <cell r="W290" t="str">
            <v/>
          </cell>
          <cell r="Z290" t="str">
            <v/>
          </cell>
        </row>
        <row r="291">
          <cell r="Q291" t="str">
            <v/>
          </cell>
          <cell r="T291" t="str">
            <v/>
          </cell>
          <cell r="W291" t="str">
            <v/>
          </cell>
          <cell r="Z291" t="str">
            <v/>
          </cell>
        </row>
        <row r="292">
          <cell r="Q292" t="str">
            <v/>
          </cell>
          <cell r="T292" t="str">
            <v/>
          </cell>
          <cell r="W292" t="str">
            <v/>
          </cell>
          <cell r="Z292" t="str">
            <v/>
          </cell>
        </row>
        <row r="293">
          <cell r="Q293" t="str">
            <v/>
          </cell>
          <cell r="T293" t="str">
            <v/>
          </cell>
          <cell r="W293" t="str">
            <v/>
          </cell>
          <cell r="Z293" t="str">
            <v/>
          </cell>
        </row>
        <row r="294">
          <cell r="Q294" t="str">
            <v/>
          </cell>
          <cell r="T294" t="str">
            <v/>
          </cell>
          <cell r="W294" t="str">
            <v/>
          </cell>
          <cell r="Z294" t="str">
            <v/>
          </cell>
        </row>
        <row r="295">
          <cell r="Q295" t="str">
            <v/>
          </cell>
          <cell r="T295" t="str">
            <v/>
          </cell>
          <cell r="W295" t="str">
            <v/>
          </cell>
          <cell r="Z295" t="str">
            <v/>
          </cell>
        </row>
        <row r="296">
          <cell r="Q296" t="str">
            <v/>
          </cell>
          <cell r="T296" t="str">
            <v/>
          </cell>
          <cell r="W296" t="str">
            <v/>
          </cell>
          <cell r="Z296" t="str">
            <v/>
          </cell>
        </row>
        <row r="297">
          <cell r="Q297" t="str">
            <v/>
          </cell>
          <cell r="T297" t="str">
            <v/>
          </cell>
          <cell r="W297" t="str">
            <v/>
          </cell>
          <cell r="Z297" t="str">
            <v/>
          </cell>
        </row>
        <row r="298">
          <cell r="Q298" t="str">
            <v/>
          </cell>
          <cell r="T298" t="str">
            <v/>
          </cell>
          <cell r="W298" t="str">
            <v/>
          </cell>
          <cell r="Z298" t="str">
            <v/>
          </cell>
        </row>
        <row r="299">
          <cell r="Q299" t="str">
            <v/>
          </cell>
          <cell r="T299" t="str">
            <v/>
          </cell>
          <cell r="W299" t="str">
            <v/>
          </cell>
          <cell r="Z299" t="str">
            <v/>
          </cell>
        </row>
        <row r="300">
          <cell r="Q300" t="str">
            <v/>
          </cell>
          <cell r="T300" t="str">
            <v/>
          </cell>
          <cell r="W300" t="str">
            <v/>
          </cell>
          <cell r="Z300" t="str">
            <v/>
          </cell>
        </row>
        <row r="301">
          <cell r="Q301" t="str">
            <v/>
          </cell>
          <cell r="T301" t="str">
            <v/>
          </cell>
          <cell r="W301" t="str">
            <v/>
          </cell>
          <cell r="Z301" t="str">
            <v/>
          </cell>
        </row>
        <row r="302">
          <cell r="Q302" t="str">
            <v/>
          </cell>
          <cell r="T302" t="str">
            <v/>
          </cell>
          <cell r="W302" t="str">
            <v/>
          </cell>
          <cell r="Z302" t="str">
            <v/>
          </cell>
        </row>
        <row r="303">
          <cell r="Q303" t="str">
            <v/>
          </cell>
          <cell r="T303" t="str">
            <v/>
          </cell>
          <cell r="W303" t="str">
            <v/>
          </cell>
          <cell r="Z303" t="str">
            <v/>
          </cell>
        </row>
        <row r="304">
          <cell r="Q304" t="str">
            <v/>
          </cell>
          <cell r="T304" t="str">
            <v/>
          </cell>
          <cell r="W304" t="str">
            <v/>
          </cell>
          <cell r="Z304" t="str">
            <v/>
          </cell>
        </row>
        <row r="305">
          <cell r="Q305" t="str">
            <v/>
          </cell>
          <cell r="T305" t="str">
            <v/>
          </cell>
          <cell r="W305" t="str">
            <v/>
          </cell>
          <cell r="Z305" t="str">
            <v/>
          </cell>
        </row>
        <row r="306">
          <cell r="Q306" t="str">
            <v/>
          </cell>
          <cell r="T306" t="str">
            <v/>
          </cell>
          <cell r="W306" t="str">
            <v/>
          </cell>
          <cell r="Z306" t="str">
            <v/>
          </cell>
        </row>
        <row r="307">
          <cell r="Q307" t="str">
            <v/>
          </cell>
          <cell r="T307" t="str">
            <v/>
          </cell>
          <cell r="W307" t="str">
            <v/>
          </cell>
          <cell r="Z307" t="str">
            <v/>
          </cell>
        </row>
        <row r="308">
          <cell r="Q308" t="str">
            <v/>
          </cell>
          <cell r="T308" t="str">
            <v/>
          </cell>
          <cell r="W308" t="str">
            <v/>
          </cell>
          <cell r="Z308" t="str">
            <v/>
          </cell>
        </row>
        <row r="309">
          <cell r="Q309" t="str">
            <v/>
          </cell>
          <cell r="T309" t="str">
            <v/>
          </cell>
          <cell r="W309" t="str">
            <v/>
          </cell>
          <cell r="Z309" t="str">
            <v/>
          </cell>
        </row>
        <row r="310">
          <cell r="Q310" t="str">
            <v/>
          </cell>
          <cell r="T310" t="str">
            <v/>
          </cell>
          <cell r="W310" t="str">
            <v/>
          </cell>
          <cell r="Z310" t="str">
            <v/>
          </cell>
        </row>
        <row r="311">
          <cell r="Q311" t="str">
            <v/>
          </cell>
          <cell r="T311" t="str">
            <v/>
          </cell>
          <cell r="W311" t="str">
            <v/>
          </cell>
          <cell r="Z311" t="str">
            <v/>
          </cell>
        </row>
        <row r="312">
          <cell r="Q312" t="str">
            <v/>
          </cell>
          <cell r="T312" t="str">
            <v/>
          </cell>
          <cell r="W312" t="str">
            <v/>
          </cell>
          <cell r="Z312" t="str">
            <v/>
          </cell>
        </row>
        <row r="313">
          <cell r="Q313" t="str">
            <v/>
          </cell>
          <cell r="T313" t="str">
            <v/>
          </cell>
          <cell r="W313" t="str">
            <v/>
          </cell>
          <cell r="Z313" t="str">
            <v/>
          </cell>
        </row>
        <row r="314">
          <cell r="Q314" t="str">
            <v/>
          </cell>
          <cell r="T314" t="str">
            <v/>
          </cell>
          <cell r="W314" t="str">
            <v/>
          </cell>
          <cell r="Z314" t="str">
            <v/>
          </cell>
        </row>
        <row r="315">
          <cell r="Q315" t="str">
            <v/>
          </cell>
          <cell r="T315" t="str">
            <v/>
          </cell>
          <cell r="W315" t="str">
            <v/>
          </cell>
          <cell r="Z315" t="str">
            <v/>
          </cell>
        </row>
        <row r="316">
          <cell r="Q316" t="str">
            <v/>
          </cell>
          <cell r="T316" t="str">
            <v/>
          </cell>
          <cell r="W316" t="str">
            <v/>
          </cell>
          <cell r="Z316" t="str">
            <v/>
          </cell>
        </row>
        <row r="317">
          <cell r="Q317" t="str">
            <v/>
          </cell>
          <cell r="T317" t="str">
            <v/>
          </cell>
          <cell r="W317" t="str">
            <v/>
          </cell>
          <cell r="Z317" t="str">
            <v/>
          </cell>
        </row>
        <row r="318">
          <cell r="Q318" t="str">
            <v/>
          </cell>
          <cell r="T318" t="str">
            <v/>
          </cell>
          <cell r="W318" t="str">
            <v/>
          </cell>
          <cell r="Z318" t="str">
            <v/>
          </cell>
        </row>
        <row r="319">
          <cell r="Q319" t="str">
            <v/>
          </cell>
          <cell r="T319" t="str">
            <v/>
          </cell>
          <cell r="W319" t="str">
            <v/>
          </cell>
          <cell r="Z319" t="str">
            <v/>
          </cell>
        </row>
        <row r="320">
          <cell r="Q320" t="str">
            <v/>
          </cell>
          <cell r="T320" t="str">
            <v/>
          </cell>
          <cell r="W320" t="str">
            <v/>
          </cell>
          <cell r="Z320" t="str">
            <v/>
          </cell>
        </row>
        <row r="321">
          <cell r="Q321" t="str">
            <v/>
          </cell>
          <cell r="T321" t="str">
            <v/>
          </cell>
          <cell r="W321" t="str">
            <v/>
          </cell>
          <cell r="Z321" t="str">
            <v/>
          </cell>
        </row>
        <row r="322">
          <cell r="Q322" t="str">
            <v/>
          </cell>
          <cell r="T322" t="str">
            <v/>
          </cell>
          <cell r="W322" t="str">
            <v/>
          </cell>
          <cell r="Z322" t="str">
            <v/>
          </cell>
        </row>
        <row r="323">
          <cell r="Q323" t="str">
            <v/>
          </cell>
          <cell r="T323" t="str">
            <v/>
          </cell>
          <cell r="W323" t="str">
            <v/>
          </cell>
          <cell r="Z323" t="str">
            <v/>
          </cell>
        </row>
        <row r="324">
          <cell r="Q324" t="str">
            <v/>
          </cell>
          <cell r="T324" t="str">
            <v/>
          </cell>
          <cell r="W324" t="str">
            <v/>
          </cell>
          <cell r="Z324" t="str">
            <v/>
          </cell>
        </row>
        <row r="325">
          <cell r="Q325" t="str">
            <v/>
          </cell>
          <cell r="T325" t="str">
            <v/>
          </cell>
          <cell r="W325" t="str">
            <v/>
          </cell>
          <cell r="Z325" t="str">
            <v/>
          </cell>
        </row>
        <row r="326">
          <cell r="Q326" t="str">
            <v/>
          </cell>
          <cell r="T326" t="str">
            <v/>
          </cell>
          <cell r="W326" t="str">
            <v/>
          </cell>
          <cell r="Z326" t="str">
            <v/>
          </cell>
        </row>
        <row r="327">
          <cell r="Q327" t="str">
            <v/>
          </cell>
          <cell r="T327" t="str">
            <v/>
          </cell>
          <cell r="W327" t="str">
            <v/>
          </cell>
          <cell r="Z327" t="str">
            <v/>
          </cell>
        </row>
        <row r="328">
          <cell r="Q328" t="str">
            <v/>
          </cell>
          <cell r="T328" t="str">
            <v/>
          </cell>
          <cell r="W328" t="str">
            <v/>
          </cell>
          <cell r="Z328" t="str">
            <v/>
          </cell>
        </row>
        <row r="329">
          <cell r="Q329" t="str">
            <v/>
          </cell>
          <cell r="T329" t="str">
            <v/>
          </cell>
          <cell r="W329" t="str">
            <v/>
          </cell>
          <cell r="Z329" t="str">
            <v/>
          </cell>
        </row>
        <row r="330">
          <cell r="Q330" t="str">
            <v/>
          </cell>
          <cell r="T330" t="str">
            <v/>
          </cell>
          <cell r="W330" t="str">
            <v/>
          </cell>
          <cell r="Z330" t="str">
            <v/>
          </cell>
        </row>
        <row r="331">
          <cell r="Q331" t="str">
            <v/>
          </cell>
          <cell r="T331" t="str">
            <v/>
          </cell>
          <cell r="W331" t="str">
            <v/>
          </cell>
          <cell r="Z331" t="str">
            <v/>
          </cell>
        </row>
        <row r="332">
          <cell r="Q332" t="str">
            <v/>
          </cell>
          <cell r="T332" t="str">
            <v/>
          </cell>
          <cell r="W332" t="str">
            <v/>
          </cell>
          <cell r="Z332" t="str">
            <v/>
          </cell>
        </row>
        <row r="333">
          <cell r="Q333" t="str">
            <v/>
          </cell>
          <cell r="T333" t="str">
            <v/>
          </cell>
          <cell r="W333" t="str">
            <v/>
          </cell>
          <cell r="Z333" t="str">
            <v/>
          </cell>
        </row>
        <row r="334">
          <cell r="Q334" t="str">
            <v/>
          </cell>
          <cell r="T334" t="str">
            <v/>
          </cell>
          <cell r="W334" t="str">
            <v/>
          </cell>
          <cell r="Z334" t="str">
            <v/>
          </cell>
        </row>
        <row r="335">
          <cell r="Q335" t="str">
            <v/>
          </cell>
          <cell r="T335" t="str">
            <v/>
          </cell>
          <cell r="W335" t="str">
            <v/>
          </cell>
          <cell r="Z335" t="str">
            <v/>
          </cell>
        </row>
        <row r="336">
          <cell r="Q336" t="str">
            <v/>
          </cell>
          <cell r="T336" t="str">
            <v/>
          </cell>
          <cell r="W336" t="str">
            <v/>
          </cell>
          <cell r="Z336" t="str">
            <v/>
          </cell>
        </row>
        <row r="337">
          <cell r="Q337" t="str">
            <v/>
          </cell>
          <cell r="T337" t="str">
            <v/>
          </cell>
          <cell r="W337" t="str">
            <v/>
          </cell>
          <cell r="Z337" t="str">
            <v/>
          </cell>
        </row>
        <row r="338">
          <cell r="Q338" t="str">
            <v/>
          </cell>
          <cell r="T338" t="str">
            <v/>
          </cell>
          <cell r="W338" t="str">
            <v/>
          </cell>
          <cell r="Z338" t="str">
            <v/>
          </cell>
        </row>
        <row r="339">
          <cell r="Q339" t="str">
            <v/>
          </cell>
          <cell r="T339" t="str">
            <v/>
          </cell>
          <cell r="W339" t="str">
            <v/>
          </cell>
          <cell r="Z339" t="str">
            <v/>
          </cell>
        </row>
        <row r="340">
          <cell r="Q340" t="str">
            <v/>
          </cell>
          <cell r="T340" t="str">
            <v/>
          </cell>
          <cell r="W340" t="str">
            <v/>
          </cell>
          <cell r="Z340" t="str">
            <v/>
          </cell>
        </row>
        <row r="341">
          <cell r="Q341" t="str">
            <v/>
          </cell>
          <cell r="T341" t="str">
            <v/>
          </cell>
          <cell r="W341" t="str">
            <v/>
          </cell>
          <cell r="Z341" t="str">
            <v/>
          </cell>
        </row>
        <row r="342">
          <cell r="Q342" t="str">
            <v/>
          </cell>
          <cell r="T342" t="str">
            <v/>
          </cell>
          <cell r="W342" t="str">
            <v/>
          </cell>
          <cell r="Z342" t="str">
            <v/>
          </cell>
        </row>
        <row r="343">
          <cell r="Q343" t="str">
            <v/>
          </cell>
          <cell r="T343" t="str">
            <v/>
          </cell>
          <cell r="W343" t="str">
            <v/>
          </cell>
          <cell r="Z343" t="str">
            <v/>
          </cell>
        </row>
        <row r="344">
          <cell r="Q344" t="str">
            <v/>
          </cell>
          <cell r="T344" t="str">
            <v/>
          </cell>
          <cell r="W344" t="str">
            <v/>
          </cell>
          <cell r="Z344" t="str">
            <v/>
          </cell>
        </row>
        <row r="345">
          <cell r="Q345" t="str">
            <v/>
          </cell>
          <cell r="T345" t="str">
            <v/>
          </cell>
          <cell r="W345" t="str">
            <v/>
          </cell>
          <cell r="Z345" t="str">
            <v/>
          </cell>
        </row>
        <row r="346">
          <cell r="Q346" t="str">
            <v/>
          </cell>
          <cell r="T346" t="str">
            <v/>
          </cell>
          <cell r="W346" t="str">
            <v/>
          </cell>
          <cell r="Z346" t="str">
            <v/>
          </cell>
        </row>
        <row r="347">
          <cell r="Q347" t="str">
            <v/>
          </cell>
          <cell r="T347" t="str">
            <v/>
          </cell>
          <cell r="W347" t="str">
            <v/>
          </cell>
          <cell r="Z347" t="str">
            <v/>
          </cell>
        </row>
        <row r="348">
          <cell r="Q348" t="str">
            <v/>
          </cell>
          <cell r="T348" t="str">
            <v/>
          </cell>
          <cell r="W348" t="str">
            <v/>
          </cell>
          <cell r="Z348" t="str">
            <v/>
          </cell>
        </row>
        <row r="349">
          <cell r="Q349" t="str">
            <v/>
          </cell>
          <cell r="T349" t="str">
            <v/>
          </cell>
          <cell r="W349" t="str">
            <v/>
          </cell>
          <cell r="Z349" t="str">
            <v/>
          </cell>
        </row>
        <row r="350">
          <cell r="Q350" t="str">
            <v/>
          </cell>
          <cell r="T350" t="str">
            <v/>
          </cell>
          <cell r="W350" t="str">
            <v/>
          </cell>
          <cell r="Z350" t="str">
            <v/>
          </cell>
        </row>
        <row r="351">
          <cell r="Q351" t="str">
            <v/>
          </cell>
          <cell r="T351" t="str">
            <v/>
          </cell>
          <cell r="W351" t="str">
            <v/>
          </cell>
          <cell r="Z351" t="str">
            <v/>
          </cell>
        </row>
        <row r="352">
          <cell r="Q352" t="str">
            <v/>
          </cell>
          <cell r="T352" t="str">
            <v/>
          </cell>
          <cell r="W352" t="str">
            <v/>
          </cell>
          <cell r="Z352" t="str">
            <v/>
          </cell>
        </row>
        <row r="353">
          <cell r="Q353" t="str">
            <v/>
          </cell>
          <cell r="T353" t="str">
            <v/>
          </cell>
          <cell r="W353" t="str">
            <v/>
          </cell>
          <cell r="Z353" t="str">
            <v/>
          </cell>
        </row>
        <row r="354">
          <cell r="Q354" t="str">
            <v/>
          </cell>
          <cell r="T354" t="str">
            <v/>
          </cell>
          <cell r="W354" t="str">
            <v/>
          </cell>
          <cell r="Z354" t="str">
            <v/>
          </cell>
        </row>
        <row r="355">
          <cell r="Q355" t="str">
            <v/>
          </cell>
          <cell r="T355" t="str">
            <v/>
          </cell>
          <cell r="W355" t="str">
            <v/>
          </cell>
          <cell r="Z355" t="str">
            <v/>
          </cell>
        </row>
        <row r="356">
          <cell r="Q356" t="str">
            <v/>
          </cell>
          <cell r="T356" t="str">
            <v/>
          </cell>
          <cell r="W356" t="str">
            <v/>
          </cell>
          <cell r="Z356" t="str">
            <v/>
          </cell>
        </row>
        <row r="357">
          <cell r="Q357" t="str">
            <v/>
          </cell>
          <cell r="T357" t="str">
            <v/>
          </cell>
          <cell r="W357" t="str">
            <v/>
          </cell>
          <cell r="Z357" t="str">
            <v/>
          </cell>
        </row>
        <row r="358">
          <cell r="Q358" t="str">
            <v/>
          </cell>
          <cell r="T358" t="str">
            <v/>
          </cell>
          <cell r="W358" t="str">
            <v/>
          </cell>
          <cell r="Z358" t="str">
            <v/>
          </cell>
        </row>
        <row r="359">
          <cell r="Q359" t="str">
            <v/>
          </cell>
          <cell r="T359" t="str">
            <v/>
          </cell>
          <cell r="W359" t="str">
            <v/>
          </cell>
          <cell r="Z359" t="str">
            <v/>
          </cell>
        </row>
        <row r="360">
          <cell r="Q360" t="str">
            <v/>
          </cell>
          <cell r="T360" t="str">
            <v/>
          </cell>
          <cell r="W360" t="str">
            <v/>
          </cell>
          <cell r="Z360" t="str">
            <v/>
          </cell>
        </row>
        <row r="361">
          <cell r="Q361" t="str">
            <v/>
          </cell>
          <cell r="T361" t="str">
            <v/>
          </cell>
          <cell r="W361" t="str">
            <v/>
          </cell>
          <cell r="Z361" t="str">
            <v/>
          </cell>
        </row>
        <row r="362">
          <cell r="Q362" t="str">
            <v/>
          </cell>
          <cell r="T362" t="str">
            <v/>
          </cell>
          <cell r="W362" t="str">
            <v/>
          </cell>
          <cell r="Z362" t="str">
            <v/>
          </cell>
        </row>
        <row r="363">
          <cell r="Q363" t="str">
            <v/>
          </cell>
          <cell r="T363" t="str">
            <v/>
          </cell>
          <cell r="W363" t="str">
            <v/>
          </cell>
          <cell r="Z363" t="str">
            <v/>
          </cell>
        </row>
        <row r="364">
          <cell r="Q364" t="str">
            <v/>
          </cell>
          <cell r="T364" t="str">
            <v/>
          </cell>
          <cell r="W364" t="str">
            <v/>
          </cell>
          <cell r="Z364" t="str">
            <v/>
          </cell>
        </row>
        <row r="365">
          <cell r="Q365" t="str">
            <v/>
          </cell>
          <cell r="T365" t="str">
            <v/>
          </cell>
          <cell r="W365" t="str">
            <v/>
          </cell>
          <cell r="Z365" t="str">
            <v/>
          </cell>
        </row>
        <row r="366">
          <cell r="Q366" t="str">
            <v/>
          </cell>
          <cell r="T366" t="str">
            <v/>
          </cell>
          <cell r="W366" t="str">
            <v/>
          </cell>
          <cell r="Z366" t="str">
            <v/>
          </cell>
        </row>
        <row r="367">
          <cell r="Q367" t="str">
            <v/>
          </cell>
          <cell r="T367" t="str">
            <v/>
          </cell>
          <cell r="W367" t="str">
            <v/>
          </cell>
          <cell r="Z367" t="str">
            <v/>
          </cell>
        </row>
        <row r="368">
          <cell r="Q368" t="str">
            <v/>
          </cell>
          <cell r="T368" t="str">
            <v/>
          </cell>
          <cell r="W368" t="str">
            <v/>
          </cell>
          <cell r="Z368" t="str">
            <v/>
          </cell>
        </row>
        <row r="369">
          <cell r="Q369" t="str">
            <v/>
          </cell>
          <cell r="T369" t="str">
            <v/>
          </cell>
          <cell r="W369" t="str">
            <v/>
          </cell>
          <cell r="Z369" t="str">
            <v/>
          </cell>
        </row>
        <row r="370">
          <cell r="Q370" t="str">
            <v/>
          </cell>
          <cell r="T370" t="str">
            <v/>
          </cell>
          <cell r="W370" t="str">
            <v/>
          </cell>
          <cell r="Z370" t="str">
            <v/>
          </cell>
        </row>
        <row r="371">
          <cell r="Q371" t="str">
            <v/>
          </cell>
          <cell r="T371" t="str">
            <v/>
          </cell>
          <cell r="W371" t="str">
            <v/>
          </cell>
          <cell r="Z371" t="str">
            <v/>
          </cell>
        </row>
        <row r="372">
          <cell r="Q372" t="str">
            <v/>
          </cell>
          <cell r="T372" t="str">
            <v/>
          </cell>
          <cell r="W372" t="str">
            <v/>
          </cell>
          <cell r="Z372" t="str">
            <v/>
          </cell>
        </row>
        <row r="373">
          <cell r="Q373" t="str">
            <v/>
          </cell>
          <cell r="T373" t="str">
            <v/>
          </cell>
          <cell r="W373" t="str">
            <v/>
          </cell>
          <cell r="Z373" t="str">
            <v/>
          </cell>
        </row>
        <row r="374">
          <cell r="Q374" t="str">
            <v/>
          </cell>
          <cell r="T374" t="str">
            <v/>
          </cell>
          <cell r="W374" t="str">
            <v/>
          </cell>
          <cell r="Z374" t="str">
            <v/>
          </cell>
        </row>
        <row r="375">
          <cell r="Q375" t="str">
            <v/>
          </cell>
          <cell r="T375" t="str">
            <v/>
          </cell>
          <cell r="W375" t="str">
            <v/>
          </cell>
          <cell r="Z375" t="str">
            <v/>
          </cell>
        </row>
        <row r="376">
          <cell r="Q376" t="str">
            <v/>
          </cell>
          <cell r="T376" t="str">
            <v/>
          </cell>
          <cell r="W376" t="str">
            <v/>
          </cell>
          <cell r="Z376" t="str">
            <v/>
          </cell>
        </row>
        <row r="377">
          <cell r="Q377" t="str">
            <v/>
          </cell>
          <cell r="T377" t="str">
            <v/>
          </cell>
          <cell r="W377" t="str">
            <v/>
          </cell>
          <cell r="Z377" t="str">
            <v/>
          </cell>
        </row>
        <row r="378">
          <cell r="Q378" t="str">
            <v/>
          </cell>
          <cell r="T378" t="str">
            <v/>
          </cell>
          <cell r="W378" t="str">
            <v/>
          </cell>
          <cell r="Z378" t="str">
            <v/>
          </cell>
        </row>
        <row r="379">
          <cell r="Q379" t="str">
            <v/>
          </cell>
          <cell r="T379" t="str">
            <v/>
          </cell>
          <cell r="W379" t="str">
            <v/>
          </cell>
          <cell r="Z379" t="str">
            <v/>
          </cell>
        </row>
        <row r="380">
          <cell r="Q380" t="str">
            <v/>
          </cell>
          <cell r="T380" t="str">
            <v/>
          </cell>
          <cell r="W380" t="str">
            <v/>
          </cell>
          <cell r="Z380" t="str">
            <v/>
          </cell>
        </row>
        <row r="381">
          <cell r="Q381" t="str">
            <v/>
          </cell>
          <cell r="T381" t="str">
            <v/>
          </cell>
          <cell r="W381" t="str">
            <v/>
          </cell>
          <cell r="Z381" t="str">
            <v/>
          </cell>
        </row>
        <row r="382">
          <cell r="Q382" t="str">
            <v/>
          </cell>
          <cell r="T382" t="str">
            <v/>
          </cell>
          <cell r="W382" t="str">
            <v/>
          </cell>
          <cell r="Z382" t="str">
            <v/>
          </cell>
        </row>
        <row r="383">
          <cell r="Q383" t="str">
            <v/>
          </cell>
          <cell r="T383" t="str">
            <v/>
          </cell>
          <cell r="W383" t="str">
            <v/>
          </cell>
          <cell r="Z383" t="str">
            <v/>
          </cell>
        </row>
        <row r="384">
          <cell r="Q384" t="str">
            <v/>
          </cell>
          <cell r="T384" t="str">
            <v/>
          </cell>
          <cell r="W384" t="str">
            <v/>
          </cell>
          <cell r="Z384" t="str">
            <v/>
          </cell>
        </row>
        <row r="385">
          <cell r="Q385" t="str">
            <v/>
          </cell>
          <cell r="T385" t="str">
            <v/>
          </cell>
          <cell r="W385" t="str">
            <v/>
          </cell>
          <cell r="Z385" t="str">
            <v/>
          </cell>
        </row>
        <row r="386">
          <cell r="Q386" t="str">
            <v/>
          </cell>
          <cell r="T386" t="str">
            <v/>
          </cell>
          <cell r="W386" t="str">
            <v/>
          </cell>
          <cell r="Z386" t="str">
            <v/>
          </cell>
        </row>
        <row r="387">
          <cell r="Q387" t="str">
            <v/>
          </cell>
          <cell r="T387" t="str">
            <v/>
          </cell>
          <cell r="W387" t="str">
            <v/>
          </cell>
          <cell r="Z387" t="str">
            <v/>
          </cell>
        </row>
        <row r="388">
          <cell r="Q388" t="str">
            <v/>
          </cell>
          <cell r="T388" t="str">
            <v/>
          </cell>
          <cell r="W388" t="str">
            <v/>
          </cell>
          <cell r="Z388" t="str">
            <v/>
          </cell>
        </row>
        <row r="389">
          <cell r="Q389" t="str">
            <v/>
          </cell>
          <cell r="T389" t="str">
            <v/>
          </cell>
          <cell r="W389" t="str">
            <v/>
          </cell>
          <cell r="Z389" t="str">
            <v/>
          </cell>
        </row>
        <row r="390">
          <cell r="Q390" t="str">
            <v/>
          </cell>
          <cell r="T390" t="str">
            <v/>
          </cell>
          <cell r="W390" t="str">
            <v/>
          </cell>
          <cell r="Z390" t="str">
            <v/>
          </cell>
        </row>
        <row r="391">
          <cell r="Q391" t="str">
            <v/>
          </cell>
          <cell r="T391" t="str">
            <v/>
          </cell>
          <cell r="W391" t="str">
            <v/>
          </cell>
          <cell r="Z391" t="str">
            <v/>
          </cell>
        </row>
        <row r="392">
          <cell r="Q392" t="str">
            <v/>
          </cell>
          <cell r="T392" t="str">
            <v/>
          </cell>
          <cell r="W392" t="str">
            <v/>
          </cell>
          <cell r="Z392" t="str">
            <v/>
          </cell>
        </row>
        <row r="393">
          <cell r="Q393" t="str">
            <v/>
          </cell>
          <cell r="T393" t="str">
            <v/>
          </cell>
          <cell r="W393" t="str">
            <v/>
          </cell>
          <cell r="Z393" t="str">
            <v/>
          </cell>
        </row>
        <row r="394">
          <cell r="Q394" t="str">
            <v/>
          </cell>
          <cell r="T394" t="str">
            <v/>
          </cell>
          <cell r="W394" t="str">
            <v/>
          </cell>
          <cell r="Z394" t="str">
            <v/>
          </cell>
        </row>
        <row r="395">
          <cell r="Q395" t="str">
            <v/>
          </cell>
          <cell r="T395" t="str">
            <v/>
          </cell>
          <cell r="W395" t="str">
            <v/>
          </cell>
          <cell r="Z395" t="str">
            <v/>
          </cell>
        </row>
        <row r="396">
          <cell r="Q396" t="str">
            <v/>
          </cell>
          <cell r="T396" t="str">
            <v/>
          </cell>
          <cell r="W396" t="str">
            <v/>
          </cell>
          <cell r="Z396" t="str">
            <v/>
          </cell>
        </row>
        <row r="397">
          <cell r="Q397" t="str">
            <v/>
          </cell>
          <cell r="T397" t="str">
            <v/>
          </cell>
          <cell r="W397" t="str">
            <v/>
          </cell>
          <cell r="Z397" t="str">
            <v/>
          </cell>
        </row>
        <row r="398">
          <cell r="Q398" t="str">
            <v/>
          </cell>
          <cell r="T398" t="str">
            <v/>
          </cell>
          <cell r="W398" t="str">
            <v/>
          </cell>
          <cell r="Z398" t="str">
            <v/>
          </cell>
        </row>
        <row r="399">
          <cell r="Q399" t="str">
            <v/>
          </cell>
          <cell r="T399" t="str">
            <v/>
          </cell>
          <cell r="W399" t="str">
            <v/>
          </cell>
          <cell r="Z399" t="str">
            <v/>
          </cell>
        </row>
        <row r="400">
          <cell r="Q400" t="str">
            <v/>
          </cell>
          <cell r="T400" t="str">
            <v/>
          </cell>
          <cell r="W400" t="str">
            <v/>
          </cell>
          <cell r="Z400" t="str">
            <v/>
          </cell>
        </row>
        <row r="401">
          <cell r="Q401" t="str">
            <v/>
          </cell>
          <cell r="T401" t="str">
            <v/>
          </cell>
          <cell r="W401" t="str">
            <v/>
          </cell>
          <cell r="Z401" t="str">
            <v/>
          </cell>
        </row>
        <row r="402">
          <cell r="Q402" t="str">
            <v/>
          </cell>
          <cell r="T402" t="str">
            <v/>
          </cell>
          <cell r="W402" t="str">
            <v/>
          </cell>
          <cell r="Z402" t="str">
            <v/>
          </cell>
        </row>
        <row r="403">
          <cell r="Q403" t="str">
            <v/>
          </cell>
          <cell r="T403" t="str">
            <v/>
          </cell>
          <cell r="W403" t="str">
            <v/>
          </cell>
          <cell r="Z403" t="str">
            <v/>
          </cell>
        </row>
        <row r="404">
          <cell r="Q404" t="str">
            <v/>
          </cell>
          <cell r="T404" t="str">
            <v/>
          </cell>
          <cell r="W404" t="str">
            <v/>
          </cell>
          <cell r="Z404" t="str">
            <v/>
          </cell>
        </row>
        <row r="405">
          <cell r="Q405" t="str">
            <v/>
          </cell>
          <cell r="T405" t="str">
            <v/>
          </cell>
          <cell r="W405" t="str">
            <v/>
          </cell>
          <cell r="Z405" t="str">
            <v/>
          </cell>
        </row>
        <row r="406">
          <cell r="Q406" t="str">
            <v/>
          </cell>
          <cell r="T406" t="str">
            <v/>
          </cell>
          <cell r="W406" t="str">
            <v/>
          </cell>
          <cell r="Z406" t="str">
            <v/>
          </cell>
        </row>
        <row r="407">
          <cell r="Q407" t="str">
            <v/>
          </cell>
          <cell r="T407" t="str">
            <v/>
          </cell>
          <cell r="W407" t="str">
            <v/>
          </cell>
          <cell r="Z407" t="str">
            <v/>
          </cell>
        </row>
        <row r="408">
          <cell r="Q408" t="str">
            <v/>
          </cell>
          <cell r="T408" t="str">
            <v/>
          </cell>
          <cell r="W408" t="str">
            <v/>
          </cell>
          <cell r="Z408" t="str">
            <v/>
          </cell>
        </row>
        <row r="409">
          <cell r="Q409" t="str">
            <v/>
          </cell>
          <cell r="T409" t="str">
            <v/>
          </cell>
          <cell r="W409" t="str">
            <v/>
          </cell>
          <cell r="Z409" t="str">
            <v/>
          </cell>
        </row>
        <row r="410">
          <cell r="Q410" t="str">
            <v/>
          </cell>
          <cell r="T410" t="str">
            <v/>
          </cell>
          <cell r="W410" t="str">
            <v/>
          </cell>
          <cell r="Z410" t="str">
            <v/>
          </cell>
        </row>
        <row r="411">
          <cell r="Q411" t="str">
            <v/>
          </cell>
          <cell r="T411" t="str">
            <v/>
          </cell>
          <cell r="W411" t="str">
            <v/>
          </cell>
          <cell r="Z411" t="str">
            <v/>
          </cell>
        </row>
        <row r="412">
          <cell r="Q412" t="str">
            <v/>
          </cell>
          <cell r="T412" t="str">
            <v/>
          </cell>
          <cell r="W412" t="str">
            <v/>
          </cell>
          <cell r="Z412" t="str">
            <v/>
          </cell>
        </row>
        <row r="413">
          <cell r="Q413" t="str">
            <v/>
          </cell>
          <cell r="T413" t="str">
            <v/>
          </cell>
          <cell r="W413" t="str">
            <v/>
          </cell>
          <cell r="Z413" t="str">
            <v/>
          </cell>
        </row>
        <row r="414">
          <cell r="Q414" t="str">
            <v/>
          </cell>
          <cell r="T414" t="str">
            <v/>
          </cell>
          <cell r="W414" t="str">
            <v/>
          </cell>
          <cell r="Z414" t="str">
            <v/>
          </cell>
        </row>
        <row r="415">
          <cell r="Q415" t="str">
            <v/>
          </cell>
          <cell r="T415" t="str">
            <v/>
          </cell>
          <cell r="W415" t="str">
            <v/>
          </cell>
          <cell r="Z415" t="str">
            <v/>
          </cell>
        </row>
        <row r="416">
          <cell r="Q416" t="str">
            <v/>
          </cell>
          <cell r="T416" t="str">
            <v/>
          </cell>
          <cell r="W416" t="str">
            <v/>
          </cell>
          <cell r="Z416" t="str">
            <v/>
          </cell>
        </row>
        <row r="417">
          <cell r="Q417" t="str">
            <v/>
          </cell>
          <cell r="T417" t="str">
            <v/>
          </cell>
          <cell r="W417" t="str">
            <v/>
          </cell>
          <cell r="Z417" t="str">
            <v/>
          </cell>
        </row>
        <row r="418">
          <cell r="Q418" t="str">
            <v/>
          </cell>
          <cell r="T418" t="str">
            <v/>
          </cell>
          <cell r="W418" t="str">
            <v/>
          </cell>
          <cell r="Z418" t="str">
            <v/>
          </cell>
        </row>
        <row r="419">
          <cell r="Q419" t="str">
            <v/>
          </cell>
          <cell r="T419" t="str">
            <v/>
          </cell>
          <cell r="W419" t="str">
            <v/>
          </cell>
          <cell r="Z419" t="str">
            <v/>
          </cell>
        </row>
        <row r="420">
          <cell r="Q420" t="str">
            <v/>
          </cell>
          <cell r="T420" t="str">
            <v/>
          </cell>
          <cell r="W420" t="str">
            <v/>
          </cell>
          <cell r="Z420" t="str">
            <v/>
          </cell>
        </row>
        <row r="421">
          <cell r="Q421" t="str">
            <v/>
          </cell>
          <cell r="T421" t="str">
            <v/>
          </cell>
          <cell r="W421" t="str">
            <v/>
          </cell>
          <cell r="Z421" t="str">
            <v/>
          </cell>
        </row>
        <row r="422">
          <cell r="Q422" t="str">
            <v/>
          </cell>
          <cell r="T422" t="str">
            <v/>
          </cell>
          <cell r="W422" t="str">
            <v/>
          </cell>
          <cell r="Z422" t="str">
            <v/>
          </cell>
        </row>
        <row r="423">
          <cell r="Q423" t="str">
            <v/>
          </cell>
          <cell r="T423" t="str">
            <v/>
          </cell>
          <cell r="W423" t="str">
            <v/>
          </cell>
          <cell r="Z423" t="str">
            <v/>
          </cell>
        </row>
        <row r="424">
          <cell r="Q424" t="str">
            <v/>
          </cell>
          <cell r="T424" t="str">
            <v/>
          </cell>
          <cell r="W424" t="str">
            <v/>
          </cell>
          <cell r="Z424" t="str">
            <v/>
          </cell>
        </row>
        <row r="425">
          <cell r="Q425" t="str">
            <v/>
          </cell>
          <cell r="T425" t="str">
            <v/>
          </cell>
          <cell r="W425" t="str">
            <v/>
          </cell>
          <cell r="Z425" t="str">
            <v/>
          </cell>
        </row>
        <row r="426">
          <cell r="Q426" t="str">
            <v/>
          </cell>
          <cell r="T426" t="str">
            <v/>
          </cell>
          <cell r="W426" t="str">
            <v/>
          </cell>
          <cell r="Z426" t="str">
            <v/>
          </cell>
        </row>
        <row r="427">
          <cell r="Q427" t="str">
            <v/>
          </cell>
          <cell r="T427" t="str">
            <v/>
          </cell>
          <cell r="W427" t="str">
            <v/>
          </cell>
          <cell r="Z427" t="str">
            <v/>
          </cell>
        </row>
        <row r="428">
          <cell r="Q428" t="str">
            <v/>
          </cell>
          <cell r="T428" t="str">
            <v/>
          </cell>
          <cell r="W428" t="str">
            <v/>
          </cell>
          <cell r="Z428" t="str">
            <v/>
          </cell>
        </row>
        <row r="429">
          <cell r="Q429" t="str">
            <v/>
          </cell>
          <cell r="T429" t="str">
            <v/>
          </cell>
          <cell r="W429" t="str">
            <v/>
          </cell>
          <cell r="Z429" t="str">
            <v/>
          </cell>
        </row>
        <row r="430">
          <cell r="Q430" t="str">
            <v/>
          </cell>
          <cell r="T430" t="str">
            <v/>
          </cell>
          <cell r="W430" t="str">
            <v/>
          </cell>
          <cell r="Z430" t="str">
            <v/>
          </cell>
        </row>
        <row r="431">
          <cell r="Q431" t="str">
            <v/>
          </cell>
          <cell r="T431" t="str">
            <v/>
          </cell>
          <cell r="W431" t="str">
            <v/>
          </cell>
          <cell r="Z431" t="str">
            <v/>
          </cell>
        </row>
        <row r="432">
          <cell r="Q432" t="str">
            <v/>
          </cell>
          <cell r="T432" t="str">
            <v/>
          </cell>
          <cell r="W432" t="str">
            <v/>
          </cell>
          <cell r="Z432" t="str">
            <v/>
          </cell>
        </row>
        <row r="433">
          <cell r="Q433" t="str">
            <v/>
          </cell>
          <cell r="T433" t="str">
            <v/>
          </cell>
          <cell r="W433" t="str">
            <v/>
          </cell>
          <cell r="Z433" t="str">
            <v/>
          </cell>
        </row>
        <row r="434">
          <cell r="Q434" t="str">
            <v/>
          </cell>
          <cell r="T434" t="str">
            <v/>
          </cell>
          <cell r="W434" t="str">
            <v/>
          </cell>
          <cell r="Z434" t="str">
            <v/>
          </cell>
        </row>
        <row r="435">
          <cell r="Q435" t="str">
            <v/>
          </cell>
          <cell r="T435" t="str">
            <v/>
          </cell>
          <cell r="W435" t="str">
            <v/>
          </cell>
          <cell r="Z435" t="str">
            <v/>
          </cell>
        </row>
        <row r="436">
          <cell r="Q436" t="str">
            <v/>
          </cell>
          <cell r="T436" t="str">
            <v/>
          </cell>
          <cell r="W436" t="str">
            <v/>
          </cell>
          <cell r="Z436" t="str">
            <v/>
          </cell>
        </row>
        <row r="437">
          <cell r="Q437" t="str">
            <v/>
          </cell>
          <cell r="T437" t="str">
            <v/>
          </cell>
          <cell r="W437" t="str">
            <v/>
          </cell>
          <cell r="Z437" t="str">
            <v/>
          </cell>
        </row>
        <row r="438">
          <cell r="Q438" t="str">
            <v/>
          </cell>
          <cell r="T438" t="str">
            <v/>
          </cell>
          <cell r="W438" t="str">
            <v/>
          </cell>
          <cell r="Z438" t="str">
            <v/>
          </cell>
        </row>
        <row r="439">
          <cell r="Q439" t="str">
            <v/>
          </cell>
          <cell r="T439" t="str">
            <v/>
          </cell>
          <cell r="W439" t="str">
            <v/>
          </cell>
          <cell r="Z439" t="str">
            <v/>
          </cell>
        </row>
        <row r="440">
          <cell r="Q440" t="str">
            <v/>
          </cell>
          <cell r="T440" t="str">
            <v/>
          </cell>
          <cell r="W440" t="str">
            <v/>
          </cell>
          <cell r="Z440" t="str">
            <v/>
          </cell>
        </row>
        <row r="441">
          <cell r="Q441" t="str">
            <v/>
          </cell>
          <cell r="T441" t="str">
            <v/>
          </cell>
          <cell r="W441" t="str">
            <v/>
          </cell>
          <cell r="Z441" t="str">
            <v/>
          </cell>
        </row>
        <row r="442">
          <cell r="Q442" t="str">
            <v/>
          </cell>
          <cell r="T442" t="str">
            <v/>
          </cell>
          <cell r="W442" t="str">
            <v/>
          </cell>
          <cell r="Z442" t="str">
            <v/>
          </cell>
        </row>
        <row r="443">
          <cell r="Q443" t="str">
            <v/>
          </cell>
          <cell r="T443" t="str">
            <v/>
          </cell>
          <cell r="W443" t="str">
            <v/>
          </cell>
          <cell r="Z443" t="str">
            <v/>
          </cell>
        </row>
        <row r="444">
          <cell r="Q444" t="str">
            <v/>
          </cell>
          <cell r="T444" t="str">
            <v/>
          </cell>
          <cell r="W444" t="str">
            <v/>
          </cell>
          <cell r="Z444" t="str">
            <v/>
          </cell>
        </row>
        <row r="445">
          <cell r="Q445" t="str">
            <v/>
          </cell>
          <cell r="T445" t="str">
            <v/>
          </cell>
          <cell r="W445" t="str">
            <v/>
          </cell>
          <cell r="Z445" t="str">
            <v/>
          </cell>
        </row>
        <row r="446">
          <cell r="Q446" t="str">
            <v/>
          </cell>
          <cell r="T446" t="str">
            <v/>
          </cell>
          <cell r="W446" t="str">
            <v/>
          </cell>
          <cell r="Z446" t="str">
            <v/>
          </cell>
        </row>
        <row r="447">
          <cell r="Q447" t="str">
            <v/>
          </cell>
          <cell r="T447" t="str">
            <v/>
          </cell>
          <cell r="W447" t="str">
            <v/>
          </cell>
          <cell r="Z447" t="str">
            <v/>
          </cell>
        </row>
        <row r="448">
          <cell r="Q448" t="str">
            <v/>
          </cell>
          <cell r="T448" t="str">
            <v/>
          </cell>
          <cell r="W448" t="str">
            <v/>
          </cell>
          <cell r="Z448" t="str">
            <v/>
          </cell>
        </row>
        <row r="449">
          <cell r="Q449" t="str">
            <v/>
          </cell>
          <cell r="T449" t="str">
            <v/>
          </cell>
          <cell r="W449" t="str">
            <v/>
          </cell>
          <cell r="Z449" t="str">
            <v/>
          </cell>
        </row>
        <row r="450">
          <cell r="Q450" t="str">
            <v/>
          </cell>
          <cell r="T450" t="str">
            <v/>
          </cell>
          <cell r="W450" t="str">
            <v/>
          </cell>
          <cell r="Z450" t="str">
            <v/>
          </cell>
        </row>
        <row r="451">
          <cell r="Q451" t="str">
            <v/>
          </cell>
          <cell r="T451" t="str">
            <v/>
          </cell>
          <cell r="W451" t="str">
            <v/>
          </cell>
          <cell r="Z451" t="str">
            <v/>
          </cell>
        </row>
        <row r="452">
          <cell r="Q452" t="str">
            <v/>
          </cell>
          <cell r="T452" t="str">
            <v/>
          </cell>
          <cell r="W452" t="str">
            <v/>
          </cell>
          <cell r="Z452" t="str">
            <v/>
          </cell>
        </row>
        <row r="453">
          <cell r="Q453" t="str">
            <v/>
          </cell>
          <cell r="T453" t="str">
            <v/>
          </cell>
          <cell r="W453" t="str">
            <v/>
          </cell>
          <cell r="Z453" t="str">
            <v/>
          </cell>
        </row>
        <row r="454">
          <cell r="Q454" t="str">
            <v/>
          </cell>
          <cell r="T454" t="str">
            <v/>
          </cell>
          <cell r="W454" t="str">
            <v/>
          </cell>
          <cell r="Z454" t="str">
            <v/>
          </cell>
        </row>
        <row r="455">
          <cell r="Q455" t="str">
            <v/>
          </cell>
          <cell r="T455" t="str">
            <v/>
          </cell>
          <cell r="W455" t="str">
            <v/>
          </cell>
          <cell r="Z455" t="str">
            <v/>
          </cell>
        </row>
        <row r="456">
          <cell r="Q456" t="str">
            <v/>
          </cell>
          <cell r="T456" t="str">
            <v/>
          </cell>
          <cell r="W456" t="str">
            <v/>
          </cell>
          <cell r="Z456" t="str">
            <v/>
          </cell>
        </row>
        <row r="457">
          <cell r="Q457" t="str">
            <v/>
          </cell>
          <cell r="T457" t="str">
            <v/>
          </cell>
          <cell r="W457" t="str">
            <v/>
          </cell>
          <cell r="Z457" t="str">
            <v/>
          </cell>
        </row>
        <row r="458">
          <cell r="Q458" t="str">
            <v/>
          </cell>
          <cell r="T458" t="str">
            <v/>
          </cell>
          <cell r="W458" t="str">
            <v/>
          </cell>
          <cell r="Z458" t="str">
            <v/>
          </cell>
        </row>
        <row r="459">
          <cell r="Q459" t="str">
            <v/>
          </cell>
          <cell r="T459" t="str">
            <v/>
          </cell>
          <cell r="W459" t="str">
            <v/>
          </cell>
          <cell r="Z459" t="str">
            <v/>
          </cell>
        </row>
        <row r="460">
          <cell r="Q460" t="str">
            <v/>
          </cell>
          <cell r="T460" t="str">
            <v/>
          </cell>
          <cell r="W460" t="str">
            <v/>
          </cell>
          <cell r="Z460" t="str">
            <v/>
          </cell>
        </row>
        <row r="461">
          <cell r="Q461" t="str">
            <v/>
          </cell>
          <cell r="T461" t="str">
            <v/>
          </cell>
          <cell r="W461" t="str">
            <v/>
          </cell>
          <cell r="Z461" t="str">
            <v/>
          </cell>
        </row>
        <row r="462">
          <cell r="Q462" t="str">
            <v/>
          </cell>
          <cell r="T462" t="str">
            <v/>
          </cell>
          <cell r="W462" t="str">
            <v/>
          </cell>
          <cell r="Z462" t="str">
            <v/>
          </cell>
        </row>
        <row r="463">
          <cell r="Q463" t="str">
            <v/>
          </cell>
          <cell r="T463" t="str">
            <v/>
          </cell>
          <cell r="W463" t="str">
            <v/>
          </cell>
          <cell r="Z463" t="str">
            <v/>
          </cell>
        </row>
        <row r="464">
          <cell r="Q464" t="str">
            <v/>
          </cell>
          <cell r="T464" t="str">
            <v/>
          </cell>
          <cell r="W464" t="str">
            <v/>
          </cell>
          <cell r="Z464" t="str">
            <v/>
          </cell>
        </row>
        <row r="465">
          <cell r="Q465" t="str">
            <v/>
          </cell>
          <cell r="T465" t="str">
            <v/>
          </cell>
          <cell r="W465" t="str">
            <v/>
          </cell>
          <cell r="Z465" t="str">
            <v/>
          </cell>
        </row>
        <row r="466">
          <cell r="Q466" t="str">
            <v/>
          </cell>
          <cell r="T466" t="str">
            <v/>
          </cell>
          <cell r="W466" t="str">
            <v/>
          </cell>
          <cell r="Z466" t="str">
            <v/>
          </cell>
        </row>
        <row r="467">
          <cell r="Q467" t="str">
            <v/>
          </cell>
          <cell r="T467" t="str">
            <v/>
          </cell>
          <cell r="W467" t="str">
            <v/>
          </cell>
          <cell r="Z467" t="str">
            <v/>
          </cell>
        </row>
        <row r="468">
          <cell r="Q468" t="str">
            <v/>
          </cell>
          <cell r="T468" t="str">
            <v/>
          </cell>
          <cell r="W468" t="str">
            <v/>
          </cell>
          <cell r="Z468" t="str">
            <v/>
          </cell>
        </row>
        <row r="469">
          <cell r="Q469" t="str">
            <v/>
          </cell>
          <cell r="T469" t="str">
            <v/>
          </cell>
          <cell r="W469" t="str">
            <v/>
          </cell>
          <cell r="Z469" t="str">
            <v/>
          </cell>
        </row>
        <row r="470">
          <cell r="Q470" t="str">
            <v/>
          </cell>
          <cell r="T470" t="str">
            <v/>
          </cell>
          <cell r="W470" t="str">
            <v/>
          </cell>
          <cell r="Z470" t="str">
            <v/>
          </cell>
        </row>
        <row r="471">
          <cell r="Q471" t="str">
            <v/>
          </cell>
          <cell r="T471" t="str">
            <v/>
          </cell>
          <cell r="W471" t="str">
            <v/>
          </cell>
          <cell r="Z471" t="str">
            <v/>
          </cell>
        </row>
        <row r="472">
          <cell r="Q472" t="str">
            <v/>
          </cell>
          <cell r="T472" t="str">
            <v/>
          </cell>
          <cell r="W472" t="str">
            <v/>
          </cell>
          <cell r="Z472" t="str">
            <v/>
          </cell>
        </row>
        <row r="473">
          <cell r="Q473" t="str">
            <v/>
          </cell>
          <cell r="T473" t="str">
            <v/>
          </cell>
          <cell r="W473" t="str">
            <v/>
          </cell>
          <cell r="Z473" t="str">
            <v/>
          </cell>
        </row>
        <row r="474">
          <cell r="Q474" t="str">
            <v/>
          </cell>
          <cell r="T474" t="str">
            <v/>
          </cell>
          <cell r="W474" t="str">
            <v/>
          </cell>
          <cell r="Z474" t="str">
            <v/>
          </cell>
        </row>
        <row r="475">
          <cell r="Q475" t="str">
            <v/>
          </cell>
          <cell r="T475" t="str">
            <v/>
          </cell>
          <cell r="W475" t="str">
            <v/>
          </cell>
          <cell r="Z475" t="str">
            <v/>
          </cell>
        </row>
        <row r="476">
          <cell r="Q476" t="str">
            <v/>
          </cell>
          <cell r="T476" t="str">
            <v/>
          </cell>
          <cell r="W476" t="str">
            <v/>
          </cell>
          <cell r="Z476" t="str">
            <v/>
          </cell>
        </row>
        <row r="477">
          <cell r="Q477" t="str">
            <v/>
          </cell>
          <cell r="T477" t="str">
            <v/>
          </cell>
          <cell r="W477" t="str">
            <v/>
          </cell>
          <cell r="Z477" t="str">
            <v/>
          </cell>
        </row>
        <row r="478">
          <cell r="Q478" t="str">
            <v/>
          </cell>
          <cell r="T478" t="str">
            <v/>
          </cell>
          <cell r="W478" t="str">
            <v/>
          </cell>
          <cell r="Z478" t="str">
            <v/>
          </cell>
        </row>
        <row r="479">
          <cell r="Q479" t="str">
            <v/>
          </cell>
          <cell r="T479" t="str">
            <v/>
          </cell>
          <cell r="W479" t="str">
            <v/>
          </cell>
          <cell r="Z479" t="str">
            <v/>
          </cell>
        </row>
        <row r="480">
          <cell r="Q480" t="str">
            <v/>
          </cell>
          <cell r="T480" t="str">
            <v/>
          </cell>
          <cell r="W480" t="str">
            <v/>
          </cell>
          <cell r="Z480" t="str">
            <v/>
          </cell>
        </row>
        <row r="481">
          <cell r="Q481" t="str">
            <v/>
          </cell>
          <cell r="T481" t="str">
            <v/>
          </cell>
          <cell r="W481" t="str">
            <v/>
          </cell>
          <cell r="Z481" t="str">
            <v/>
          </cell>
        </row>
        <row r="482">
          <cell r="Q482" t="str">
            <v/>
          </cell>
          <cell r="T482" t="str">
            <v/>
          </cell>
          <cell r="W482" t="str">
            <v/>
          </cell>
          <cell r="Z482" t="str">
            <v/>
          </cell>
        </row>
        <row r="483">
          <cell r="Q483" t="str">
            <v/>
          </cell>
          <cell r="T483" t="str">
            <v/>
          </cell>
          <cell r="W483" t="str">
            <v/>
          </cell>
          <cell r="Z483" t="str">
            <v/>
          </cell>
        </row>
        <row r="484">
          <cell r="Q484" t="str">
            <v/>
          </cell>
          <cell r="T484" t="str">
            <v/>
          </cell>
          <cell r="W484" t="str">
            <v/>
          </cell>
          <cell r="Z484" t="str">
            <v/>
          </cell>
        </row>
        <row r="485">
          <cell r="Q485" t="str">
            <v/>
          </cell>
          <cell r="T485" t="str">
            <v/>
          </cell>
          <cell r="W485" t="str">
            <v/>
          </cell>
          <cell r="Z485" t="str">
            <v/>
          </cell>
        </row>
        <row r="486">
          <cell r="Q486" t="str">
            <v/>
          </cell>
          <cell r="T486" t="str">
            <v/>
          </cell>
          <cell r="W486" t="str">
            <v/>
          </cell>
          <cell r="Z486" t="str">
            <v/>
          </cell>
        </row>
        <row r="487">
          <cell r="Q487" t="str">
            <v/>
          </cell>
          <cell r="T487" t="str">
            <v/>
          </cell>
          <cell r="W487" t="str">
            <v/>
          </cell>
          <cell r="Z487" t="str">
            <v/>
          </cell>
        </row>
        <row r="488">
          <cell r="Q488" t="str">
            <v/>
          </cell>
          <cell r="T488" t="str">
            <v/>
          </cell>
          <cell r="W488" t="str">
            <v/>
          </cell>
          <cell r="Z488" t="str">
            <v/>
          </cell>
        </row>
        <row r="489">
          <cell r="Q489" t="str">
            <v/>
          </cell>
          <cell r="T489" t="str">
            <v/>
          </cell>
          <cell r="W489" t="str">
            <v/>
          </cell>
          <cell r="Z489" t="str">
            <v/>
          </cell>
        </row>
        <row r="490">
          <cell r="Q490" t="str">
            <v/>
          </cell>
          <cell r="T490" t="str">
            <v/>
          </cell>
          <cell r="W490" t="str">
            <v/>
          </cell>
          <cell r="Z490" t="str">
            <v/>
          </cell>
        </row>
        <row r="491">
          <cell r="Q491" t="str">
            <v/>
          </cell>
          <cell r="T491" t="str">
            <v/>
          </cell>
          <cell r="W491" t="str">
            <v/>
          </cell>
          <cell r="Z491" t="str">
            <v/>
          </cell>
        </row>
        <row r="492">
          <cell r="Q492" t="str">
            <v/>
          </cell>
          <cell r="T492" t="str">
            <v/>
          </cell>
          <cell r="W492" t="str">
            <v/>
          </cell>
          <cell r="Z492" t="str">
            <v/>
          </cell>
        </row>
        <row r="493">
          <cell r="Q493" t="str">
            <v/>
          </cell>
          <cell r="T493" t="str">
            <v/>
          </cell>
          <cell r="W493" t="str">
            <v/>
          </cell>
          <cell r="Z493" t="str">
            <v/>
          </cell>
        </row>
        <row r="494">
          <cell r="Q494" t="str">
            <v/>
          </cell>
          <cell r="T494" t="str">
            <v/>
          </cell>
          <cell r="W494" t="str">
            <v/>
          </cell>
          <cell r="Z494" t="str">
            <v/>
          </cell>
        </row>
        <row r="495">
          <cell r="Q495" t="str">
            <v/>
          </cell>
          <cell r="T495" t="str">
            <v/>
          </cell>
          <cell r="W495" t="str">
            <v/>
          </cell>
          <cell r="Z495" t="str">
            <v/>
          </cell>
        </row>
        <row r="496">
          <cell r="Q496" t="str">
            <v/>
          </cell>
          <cell r="T496" t="str">
            <v/>
          </cell>
          <cell r="W496" t="str">
            <v/>
          </cell>
          <cell r="Z496" t="str">
            <v/>
          </cell>
        </row>
        <row r="497">
          <cell r="Q497" t="str">
            <v/>
          </cell>
          <cell r="T497" t="str">
            <v/>
          </cell>
          <cell r="W497" t="str">
            <v/>
          </cell>
          <cell r="Z497" t="str">
            <v/>
          </cell>
        </row>
        <row r="498">
          <cell r="Q498" t="str">
            <v/>
          </cell>
          <cell r="T498" t="str">
            <v/>
          </cell>
          <cell r="W498" t="str">
            <v/>
          </cell>
          <cell r="Z498" t="str">
            <v/>
          </cell>
        </row>
        <row r="499">
          <cell r="Q499" t="str">
            <v/>
          </cell>
          <cell r="T499" t="str">
            <v/>
          </cell>
          <cell r="W499" t="str">
            <v/>
          </cell>
          <cell r="Z499" t="str">
            <v/>
          </cell>
        </row>
        <row r="500">
          <cell r="Q500" t="str">
            <v/>
          </cell>
          <cell r="T500" t="str">
            <v/>
          </cell>
          <cell r="W500" t="str">
            <v/>
          </cell>
          <cell r="Z500" t="str">
            <v/>
          </cell>
        </row>
        <row r="501">
          <cell r="Q501" t="str">
            <v/>
          </cell>
          <cell r="T501" t="str">
            <v/>
          </cell>
          <cell r="W501" t="str">
            <v/>
          </cell>
          <cell r="Z501" t="str">
            <v/>
          </cell>
        </row>
        <row r="502">
          <cell r="Q502" t="str">
            <v/>
          </cell>
          <cell r="T502" t="str">
            <v/>
          </cell>
          <cell r="W502" t="str">
            <v/>
          </cell>
          <cell r="Z502" t="str">
            <v/>
          </cell>
        </row>
        <row r="503">
          <cell r="Q503" t="str">
            <v/>
          </cell>
          <cell r="T503" t="str">
            <v/>
          </cell>
          <cell r="W503" t="str">
            <v/>
          </cell>
          <cell r="Z503" t="str">
            <v/>
          </cell>
        </row>
        <row r="504">
          <cell r="Q504" t="str">
            <v/>
          </cell>
          <cell r="T504" t="str">
            <v/>
          </cell>
          <cell r="W504" t="str">
            <v/>
          </cell>
          <cell r="Z504" t="str">
            <v/>
          </cell>
        </row>
        <row r="505">
          <cell r="Q505" t="str">
            <v/>
          </cell>
          <cell r="T505" t="str">
            <v/>
          </cell>
          <cell r="W505" t="str">
            <v/>
          </cell>
          <cell r="Z505" t="str">
            <v/>
          </cell>
        </row>
        <row r="506">
          <cell r="Q506" t="str">
            <v/>
          </cell>
          <cell r="T506" t="str">
            <v/>
          </cell>
          <cell r="W506" t="str">
            <v/>
          </cell>
          <cell r="Z506" t="str">
            <v/>
          </cell>
        </row>
        <row r="507">
          <cell r="Q507" t="str">
            <v/>
          </cell>
          <cell r="T507" t="str">
            <v/>
          </cell>
          <cell r="W507" t="str">
            <v/>
          </cell>
          <cell r="Z507" t="str">
            <v/>
          </cell>
        </row>
        <row r="508">
          <cell r="Q508" t="str">
            <v/>
          </cell>
          <cell r="T508" t="str">
            <v/>
          </cell>
          <cell r="W508" t="str">
            <v/>
          </cell>
          <cell r="Z508" t="str">
            <v/>
          </cell>
        </row>
        <row r="509">
          <cell r="Q509" t="str">
            <v/>
          </cell>
          <cell r="T509" t="str">
            <v/>
          </cell>
          <cell r="W509" t="str">
            <v/>
          </cell>
          <cell r="Z509" t="str">
            <v/>
          </cell>
        </row>
        <row r="510">
          <cell r="Q510" t="str">
            <v/>
          </cell>
          <cell r="T510" t="str">
            <v/>
          </cell>
          <cell r="W510" t="str">
            <v/>
          </cell>
          <cell r="Z510" t="str">
            <v/>
          </cell>
        </row>
        <row r="511">
          <cell r="Q511" t="str">
            <v/>
          </cell>
          <cell r="T511" t="str">
            <v/>
          </cell>
          <cell r="W511" t="str">
            <v/>
          </cell>
          <cell r="Z511" t="str">
            <v/>
          </cell>
        </row>
        <row r="512">
          <cell r="Q512" t="str">
            <v/>
          </cell>
          <cell r="T512" t="str">
            <v/>
          </cell>
          <cell r="W512" t="str">
            <v/>
          </cell>
          <cell r="Z512" t="str">
            <v/>
          </cell>
        </row>
        <row r="513">
          <cell r="Q513" t="str">
            <v/>
          </cell>
          <cell r="T513" t="str">
            <v/>
          </cell>
          <cell r="W513" t="str">
            <v/>
          </cell>
          <cell r="Z513" t="str">
            <v/>
          </cell>
        </row>
        <row r="514">
          <cell r="Q514" t="str">
            <v/>
          </cell>
          <cell r="T514" t="str">
            <v/>
          </cell>
          <cell r="W514" t="str">
            <v/>
          </cell>
          <cell r="Z514" t="str">
            <v/>
          </cell>
        </row>
        <row r="515">
          <cell r="Q515" t="str">
            <v/>
          </cell>
          <cell r="T515" t="str">
            <v/>
          </cell>
          <cell r="W515" t="str">
            <v/>
          </cell>
          <cell r="Z515" t="str">
            <v/>
          </cell>
        </row>
        <row r="516">
          <cell r="Q516" t="str">
            <v/>
          </cell>
          <cell r="T516" t="str">
            <v/>
          </cell>
          <cell r="W516" t="str">
            <v/>
          </cell>
          <cell r="Z516" t="str">
            <v/>
          </cell>
        </row>
        <row r="517">
          <cell r="Q517" t="str">
            <v/>
          </cell>
          <cell r="T517" t="str">
            <v/>
          </cell>
          <cell r="W517" t="str">
            <v/>
          </cell>
          <cell r="Z517" t="str">
            <v/>
          </cell>
        </row>
        <row r="518">
          <cell r="Q518" t="str">
            <v/>
          </cell>
          <cell r="T518" t="str">
            <v/>
          </cell>
          <cell r="W518" t="str">
            <v/>
          </cell>
          <cell r="Z518" t="str">
            <v/>
          </cell>
        </row>
        <row r="519">
          <cell r="Q519" t="str">
            <v/>
          </cell>
          <cell r="T519" t="str">
            <v/>
          </cell>
          <cell r="W519" t="str">
            <v/>
          </cell>
          <cell r="Z519" t="str">
            <v/>
          </cell>
        </row>
        <row r="520">
          <cell r="Q520" t="str">
            <v/>
          </cell>
          <cell r="T520" t="str">
            <v/>
          </cell>
          <cell r="W520" t="str">
            <v/>
          </cell>
          <cell r="Z520" t="str">
            <v/>
          </cell>
        </row>
        <row r="521">
          <cell r="Q521" t="str">
            <v/>
          </cell>
          <cell r="T521" t="str">
            <v/>
          </cell>
          <cell r="W521" t="str">
            <v/>
          </cell>
          <cell r="Z521" t="str">
            <v/>
          </cell>
        </row>
        <row r="522">
          <cell r="Q522" t="str">
            <v/>
          </cell>
          <cell r="T522" t="str">
            <v/>
          </cell>
          <cell r="W522" t="str">
            <v/>
          </cell>
          <cell r="Z522" t="str">
            <v/>
          </cell>
        </row>
        <row r="523">
          <cell r="Q523" t="str">
            <v/>
          </cell>
          <cell r="T523" t="str">
            <v/>
          </cell>
          <cell r="W523" t="str">
            <v/>
          </cell>
          <cell r="Z523" t="str">
            <v/>
          </cell>
        </row>
        <row r="524">
          <cell r="Q524" t="str">
            <v/>
          </cell>
          <cell r="T524" t="str">
            <v/>
          </cell>
          <cell r="W524" t="str">
            <v/>
          </cell>
          <cell r="Z524" t="str">
            <v/>
          </cell>
        </row>
        <row r="525">
          <cell r="Q525" t="str">
            <v/>
          </cell>
          <cell r="T525" t="str">
            <v/>
          </cell>
          <cell r="W525" t="str">
            <v/>
          </cell>
          <cell r="Z525" t="str">
            <v/>
          </cell>
        </row>
        <row r="526">
          <cell r="Q526" t="str">
            <v/>
          </cell>
          <cell r="T526" t="str">
            <v/>
          </cell>
          <cell r="W526" t="str">
            <v/>
          </cell>
          <cell r="Z526" t="str">
            <v/>
          </cell>
        </row>
        <row r="527">
          <cell r="Q527" t="str">
            <v/>
          </cell>
          <cell r="T527" t="str">
            <v/>
          </cell>
          <cell r="W527" t="str">
            <v/>
          </cell>
          <cell r="Z527" t="str">
            <v/>
          </cell>
        </row>
        <row r="528">
          <cell r="Q528" t="str">
            <v/>
          </cell>
          <cell r="T528" t="str">
            <v/>
          </cell>
          <cell r="W528" t="str">
            <v/>
          </cell>
          <cell r="Z528" t="str">
            <v/>
          </cell>
        </row>
        <row r="529">
          <cell r="Q529" t="str">
            <v/>
          </cell>
          <cell r="T529" t="str">
            <v/>
          </cell>
          <cell r="W529" t="str">
            <v/>
          </cell>
          <cell r="Z529" t="str">
            <v/>
          </cell>
        </row>
        <row r="530">
          <cell r="Q530" t="str">
            <v/>
          </cell>
          <cell r="T530" t="str">
            <v/>
          </cell>
          <cell r="W530" t="str">
            <v/>
          </cell>
          <cell r="Z530" t="str">
            <v/>
          </cell>
        </row>
        <row r="531">
          <cell r="Q531" t="str">
            <v/>
          </cell>
          <cell r="T531" t="str">
            <v/>
          </cell>
          <cell r="W531" t="str">
            <v/>
          </cell>
          <cell r="Z531" t="str">
            <v/>
          </cell>
        </row>
        <row r="532">
          <cell r="Q532" t="str">
            <v/>
          </cell>
          <cell r="T532" t="str">
            <v/>
          </cell>
          <cell r="W532" t="str">
            <v/>
          </cell>
          <cell r="Z532" t="str">
            <v/>
          </cell>
        </row>
        <row r="533">
          <cell r="Q533" t="str">
            <v/>
          </cell>
          <cell r="T533" t="str">
            <v/>
          </cell>
          <cell r="W533" t="str">
            <v/>
          </cell>
          <cell r="Z533" t="str">
            <v/>
          </cell>
        </row>
        <row r="534">
          <cell r="Q534" t="str">
            <v/>
          </cell>
          <cell r="T534" t="str">
            <v/>
          </cell>
          <cell r="W534" t="str">
            <v/>
          </cell>
          <cell r="Z534" t="str">
            <v/>
          </cell>
        </row>
        <row r="535">
          <cell r="Q535" t="str">
            <v/>
          </cell>
          <cell r="T535" t="str">
            <v/>
          </cell>
          <cell r="W535" t="str">
            <v/>
          </cell>
          <cell r="Z535" t="str">
            <v/>
          </cell>
        </row>
        <row r="536">
          <cell r="Q536" t="str">
            <v/>
          </cell>
          <cell r="T536" t="str">
            <v/>
          </cell>
          <cell r="W536" t="str">
            <v/>
          </cell>
          <cell r="Z536" t="str">
            <v/>
          </cell>
        </row>
        <row r="537">
          <cell r="Q537" t="str">
            <v/>
          </cell>
          <cell r="T537" t="str">
            <v/>
          </cell>
          <cell r="W537" t="str">
            <v/>
          </cell>
          <cell r="Z537" t="str">
            <v/>
          </cell>
        </row>
        <row r="538">
          <cell r="Q538" t="str">
            <v/>
          </cell>
          <cell r="T538" t="str">
            <v/>
          </cell>
          <cell r="W538" t="str">
            <v/>
          </cell>
          <cell r="Z538" t="str">
            <v/>
          </cell>
        </row>
        <row r="539">
          <cell r="Q539" t="str">
            <v/>
          </cell>
          <cell r="T539" t="str">
            <v/>
          </cell>
          <cell r="W539" t="str">
            <v/>
          </cell>
          <cell r="Z539" t="str">
            <v/>
          </cell>
        </row>
        <row r="540">
          <cell r="Q540" t="str">
            <v/>
          </cell>
          <cell r="T540" t="str">
            <v/>
          </cell>
          <cell r="W540" t="str">
            <v/>
          </cell>
          <cell r="Z540" t="str">
            <v/>
          </cell>
        </row>
        <row r="541">
          <cell r="Q541" t="str">
            <v/>
          </cell>
          <cell r="T541" t="str">
            <v/>
          </cell>
          <cell r="W541" t="str">
            <v/>
          </cell>
          <cell r="Z541" t="str">
            <v/>
          </cell>
        </row>
        <row r="542">
          <cell r="Q542" t="str">
            <v/>
          </cell>
          <cell r="T542" t="str">
            <v/>
          </cell>
          <cell r="W542" t="str">
            <v/>
          </cell>
          <cell r="Z542" t="str">
            <v/>
          </cell>
        </row>
        <row r="543">
          <cell r="Q543" t="str">
            <v/>
          </cell>
          <cell r="T543" t="str">
            <v/>
          </cell>
          <cell r="W543" t="str">
            <v/>
          </cell>
          <cell r="Z543" t="str">
            <v/>
          </cell>
        </row>
        <row r="544">
          <cell r="Q544" t="str">
            <v/>
          </cell>
          <cell r="T544" t="str">
            <v/>
          </cell>
          <cell r="W544" t="str">
            <v/>
          </cell>
          <cell r="Z544" t="str">
            <v/>
          </cell>
        </row>
        <row r="545">
          <cell r="Q545" t="str">
            <v/>
          </cell>
          <cell r="T545" t="str">
            <v/>
          </cell>
          <cell r="W545" t="str">
            <v/>
          </cell>
          <cell r="Z545" t="str">
            <v/>
          </cell>
        </row>
        <row r="546">
          <cell r="Q546" t="str">
            <v/>
          </cell>
          <cell r="T546" t="str">
            <v/>
          </cell>
          <cell r="W546" t="str">
            <v/>
          </cell>
          <cell r="Z546" t="str">
            <v/>
          </cell>
        </row>
        <row r="547">
          <cell r="Q547" t="str">
            <v/>
          </cell>
          <cell r="T547" t="str">
            <v/>
          </cell>
          <cell r="W547" t="str">
            <v/>
          </cell>
          <cell r="Z547" t="str">
            <v/>
          </cell>
        </row>
        <row r="548">
          <cell r="Q548" t="str">
            <v/>
          </cell>
          <cell r="T548" t="str">
            <v/>
          </cell>
          <cell r="W548" t="str">
            <v/>
          </cell>
          <cell r="Z548" t="str">
            <v/>
          </cell>
        </row>
        <row r="549">
          <cell r="Q549" t="str">
            <v/>
          </cell>
          <cell r="T549" t="str">
            <v/>
          </cell>
          <cell r="W549" t="str">
            <v/>
          </cell>
          <cell r="Z549" t="str">
            <v/>
          </cell>
        </row>
        <row r="550">
          <cell r="Q550" t="str">
            <v/>
          </cell>
          <cell r="T550" t="str">
            <v/>
          </cell>
          <cell r="W550" t="str">
            <v/>
          </cell>
          <cell r="Z550" t="str">
            <v/>
          </cell>
        </row>
        <row r="551">
          <cell r="Q551" t="str">
            <v/>
          </cell>
          <cell r="T551" t="str">
            <v/>
          </cell>
          <cell r="W551" t="str">
            <v/>
          </cell>
          <cell r="Z551" t="str">
            <v/>
          </cell>
        </row>
        <row r="552">
          <cell r="Q552" t="str">
            <v/>
          </cell>
          <cell r="T552" t="str">
            <v/>
          </cell>
          <cell r="W552" t="str">
            <v/>
          </cell>
          <cell r="Z552" t="str">
            <v/>
          </cell>
        </row>
        <row r="553">
          <cell r="Q553" t="str">
            <v/>
          </cell>
          <cell r="T553" t="str">
            <v/>
          </cell>
          <cell r="W553" t="str">
            <v/>
          </cell>
          <cell r="Z553" t="str">
            <v/>
          </cell>
        </row>
        <row r="554">
          <cell r="Q554" t="str">
            <v/>
          </cell>
          <cell r="T554" t="str">
            <v/>
          </cell>
          <cell r="W554" t="str">
            <v/>
          </cell>
          <cell r="Z554" t="str">
            <v/>
          </cell>
        </row>
        <row r="555">
          <cell r="Q555" t="str">
            <v/>
          </cell>
          <cell r="T555" t="str">
            <v/>
          </cell>
          <cell r="W555" t="str">
            <v/>
          </cell>
          <cell r="Z555" t="str">
            <v/>
          </cell>
        </row>
        <row r="556">
          <cell r="Q556" t="str">
            <v/>
          </cell>
          <cell r="T556" t="str">
            <v/>
          </cell>
          <cell r="W556" t="str">
            <v/>
          </cell>
          <cell r="Z556" t="str">
            <v/>
          </cell>
        </row>
        <row r="557">
          <cell r="Q557" t="str">
            <v/>
          </cell>
          <cell r="T557" t="str">
            <v/>
          </cell>
          <cell r="W557" t="str">
            <v/>
          </cell>
          <cell r="Z557" t="str">
            <v/>
          </cell>
        </row>
        <row r="558">
          <cell r="Q558" t="str">
            <v/>
          </cell>
          <cell r="T558" t="str">
            <v/>
          </cell>
          <cell r="W558" t="str">
            <v/>
          </cell>
          <cell r="Z558" t="str">
            <v/>
          </cell>
        </row>
        <row r="559">
          <cell r="Q559" t="str">
            <v/>
          </cell>
          <cell r="T559" t="str">
            <v/>
          </cell>
          <cell r="W559" t="str">
            <v/>
          </cell>
          <cell r="Z559" t="str">
            <v/>
          </cell>
        </row>
        <row r="560">
          <cell r="Q560" t="str">
            <v/>
          </cell>
          <cell r="T560" t="str">
            <v/>
          </cell>
          <cell r="W560" t="str">
            <v/>
          </cell>
          <cell r="Z560" t="str">
            <v/>
          </cell>
        </row>
        <row r="561">
          <cell r="Q561" t="str">
            <v/>
          </cell>
          <cell r="T561" t="str">
            <v/>
          </cell>
          <cell r="W561" t="str">
            <v/>
          </cell>
          <cell r="Z561" t="str">
            <v/>
          </cell>
        </row>
        <row r="562">
          <cell r="Q562" t="str">
            <v/>
          </cell>
          <cell r="T562" t="str">
            <v/>
          </cell>
          <cell r="W562" t="str">
            <v/>
          </cell>
          <cell r="Z562" t="str">
            <v/>
          </cell>
        </row>
        <row r="563">
          <cell r="Q563" t="str">
            <v/>
          </cell>
          <cell r="T563" t="str">
            <v/>
          </cell>
          <cell r="W563" t="str">
            <v/>
          </cell>
          <cell r="Z563" t="str">
            <v/>
          </cell>
        </row>
        <row r="564">
          <cell r="Q564" t="str">
            <v/>
          </cell>
          <cell r="T564" t="str">
            <v/>
          </cell>
          <cell r="W564" t="str">
            <v/>
          </cell>
          <cell r="Z564" t="str">
            <v/>
          </cell>
        </row>
        <row r="565">
          <cell r="Q565" t="str">
            <v/>
          </cell>
          <cell r="T565" t="str">
            <v/>
          </cell>
          <cell r="W565" t="str">
            <v/>
          </cell>
          <cell r="Z565" t="str">
            <v/>
          </cell>
        </row>
        <row r="566">
          <cell r="Q566" t="str">
            <v/>
          </cell>
          <cell r="T566" t="str">
            <v/>
          </cell>
          <cell r="W566" t="str">
            <v/>
          </cell>
          <cell r="Z566" t="str">
            <v/>
          </cell>
        </row>
        <row r="567">
          <cell r="Q567" t="str">
            <v/>
          </cell>
          <cell r="T567" t="str">
            <v/>
          </cell>
          <cell r="W567" t="str">
            <v/>
          </cell>
          <cell r="Z567" t="str">
            <v/>
          </cell>
        </row>
        <row r="568">
          <cell r="Q568" t="str">
            <v/>
          </cell>
          <cell r="T568" t="str">
            <v/>
          </cell>
          <cell r="W568" t="str">
            <v/>
          </cell>
          <cell r="Z568" t="str">
            <v/>
          </cell>
        </row>
        <row r="569">
          <cell r="Q569" t="str">
            <v/>
          </cell>
          <cell r="T569" t="str">
            <v/>
          </cell>
          <cell r="W569" t="str">
            <v/>
          </cell>
          <cell r="Z569" t="str">
            <v/>
          </cell>
        </row>
        <row r="570">
          <cell r="Q570" t="str">
            <v/>
          </cell>
          <cell r="T570" t="str">
            <v/>
          </cell>
          <cell r="W570" t="str">
            <v/>
          </cell>
          <cell r="Z570" t="str">
            <v/>
          </cell>
        </row>
        <row r="571">
          <cell r="Q571" t="str">
            <v/>
          </cell>
          <cell r="T571" t="str">
            <v/>
          </cell>
          <cell r="W571" t="str">
            <v/>
          </cell>
          <cell r="Z571" t="str">
            <v/>
          </cell>
        </row>
        <row r="572">
          <cell r="Q572" t="str">
            <v/>
          </cell>
          <cell r="T572" t="str">
            <v/>
          </cell>
          <cell r="W572" t="str">
            <v/>
          </cell>
          <cell r="Z572" t="str">
            <v/>
          </cell>
        </row>
        <row r="573">
          <cell r="Q573" t="str">
            <v/>
          </cell>
          <cell r="T573" t="str">
            <v/>
          </cell>
          <cell r="W573" t="str">
            <v/>
          </cell>
          <cell r="Z573" t="str">
            <v/>
          </cell>
        </row>
        <row r="574">
          <cell r="Q574" t="str">
            <v/>
          </cell>
          <cell r="T574" t="str">
            <v/>
          </cell>
          <cell r="W574" t="str">
            <v/>
          </cell>
          <cell r="Z574" t="str">
            <v/>
          </cell>
        </row>
        <row r="575">
          <cell r="Q575" t="str">
            <v/>
          </cell>
          <cell r="T575" t="str">
            <v/>
          </cell>
          <cell r="W575" t="str">
            <v/>
          </cell>
          <cell r="Z575" t="str">
            <v/>
          </cell>
        </row>
        <row r="576">
          <cell r="Q576" t="str">
            <v/>
          </cell>
          <cell r="T576" t="str">
            <v/>
          </cell>
          <cell r="W576" t="str">
            <v/>
          </cell>
          <cell r="Z576" t="str">
            <v/>
          </cell>
        </row>
        <row r="577">
          <cell r="Q577" t="str">
            <v/>
          </cell>
          <cell r="T577" t="str">
            <v/>
          </cell>
          <cell r="W577" t="str">
            <v/>
          </cell>
          <cell r="Z577" t="str">
            <v/>
          </cell>
        </row>
        <row r="578">
          <cell r="Q578" t="str">
            <v/>
          </cell>
          <cell r="T578" t="str">
            <v/>
          </cell>
          <cell r="W578" t="str">
            <v/>
          </cell>
          <cell r="Z578" t="str">
            <v/>
          </cell>
        </row>
        <row r="579">
          <cell r="Q579" t="str">
            <v/>
          </cell>
          <cell r="T579" t="str">
            <v/>
          </cell>
          <cell r="W579" t="str">
            <v/>
          </cell>
          <cell r="Z579" t="str">
            <v/>
          </cell>
        </row>
        <row r="580">
          <cell r="Q580" t="str">
            <v/>
          </cell>
          <cell r="T580" t="str">
            <v/>
          </cell>
          <cell r="W580" t="str">
            <v/>
          </cell>
          <cell r="Z580" t="str">
            <v/>
          </cell>
        </row>
        <row r="581">
          <cell r="Q581" t="str">
            <v/>
          </cell>
          <cell r="T581" t="str">
            <v/>
          </cell>
          <cell r="W581" t="str">
            <v/>
          </cell>
          <cell r="Z581" t="str">
            <v/>
          </cell>
        </row>
        <row r="582">
          <cell r="Q582" t="str">
            <v/>
          </cell>
          <cell r="T582" t="str">
            <v/>
          </cell>
          <cell r="W582" t="str">
            <v/>
          </cell>
          <cell r="Z582" t="str">
            <v/>
          </cell>
        </row>
        <row r="583">
          <cell r="Q583" t="str">
            <v/>
          </cell>
          <cell r="T583" t="str">
            <v/>
          </cell>
          <cell r="W583" t="str">
            <v/>
          </cell>
          <cell r="Z583" t="str">
            <v/>
          </cell>
        </row>
        <row r="584">
          <cell r="Q584" t="str">
            <v/>
          </cell>
          <cell r="T584" t="str">
            <v/>
          </cell>
          <cell r="W584" t="str">
            <v/>
          </cell>
          <cell r="Z584" t="str">
            <v/>
          </cell>
        </row>
        <row r="585">
          <cell r="Q585" t="str">
            <v/>
          </cell>
          <cell r="T585" t="str">
            <v/>
          </cell>
          <cell r="W585" t="str">
            <v/>
          </cell>
          <cell r="Z585" t="str">
            <v/>
          </cell>
        </row>
        <row r="586">
          <cell r="Q586" t="str">
            <v/>
          </cell>
          <cell r="T586" t="str">
            <v/>
          </cell>
          <cell r="W586" t="str">
            <v/>
          </cell>
          <cell r="Z586" t="str">
            <v/>
          </cell>
        </row>
        <row r="587">
          <cell r="Q587" t="str">
            <v/>
          </cell>
          <cell r="T587" t="str">
            <v/>
          </cell>
          <cell r="W587" t="str">
            <v/>
          </cell>
          <cell r="Z587" t="str">
            <v/>
          </cell>
        </row>
        <row r="588">
          <cell r="Q588" t="str">
            <v/>
          </cell>
          <cell r="T588" t="str">
            <v/>
          </cell>
          <cell r="W588" t="str">
            <v/>
          </cell>
          <cell r="Z588" t="str">
            <v/>
          </cell>
        </row>
        <row r="589">
          <cell r="Q589" t="str">
            <v/>
          </cell>
          <cell r="T589" t="str">
            <v/>
          </cell>
          <cell r="W589" t="str">
            <v/>
          </cell>
          <cell r="Z589" t="str">
            <v/>
          </cell>
        </row>
        <row r="590">
          <cell r="Q590" t="str">
            <v/>
          </cell>
          <cell r="T590" t="str">
            <v/>
          </cell>
          <cell r="W590" t="str">
            <v/>
          </cell>
          <cell r="Z590" t="str">
            <v/>
          </cell>
        </row>
        <row r="591">
          <cell r="Q591" t="str">
            <v/>
          </cell>
          <cell r="T591" t="str">
            <v/>
          </cell>
          <cell r="W591" t="str">
            <v/>
          </cell>
          <cell r="Z591" t="str">
            <v/>
          </cell>
        </row>
        <row r="592">
          <cell r="Q592" t="str">
            <v/>
          </cell>
          <cell r="T592" t="str">
            <v/>
          </cell>
          <cell r="W592" t="str">
            <v/>
          </cell>
          <cell r="Z592" t="str">
            <v/>
          </cell>
        </row>
        <row r="593">
          <cell r="Q593" t="str">
            <v/>
          </cell>
          <cell r="T593" t="str">
            <v/>
          </cell>
          <cell r="W593" t="str">
            <v/>
          </cell>
          <cell r="Z593" t="str">
            <v/>
          </cell>
        </row>
        <row r="594">
          <cell r="Q594" t="str">
            <v/>
          </cell>
          <cell r="T594" t="str">
            <v/>
          </cell>
          <cell r="W594" t="str">
            <v/>
          </cell>
          <cell r="Z594" t="str">
            <v/>
          </cell>
        </row>
        <row r="595">
          <cell r="Q595" t="str">
            <v/>
          </cell>
          <cell r="T595" t="str">
            <v/>
          </cell>
          <cell r="W595" t="str">
            <v/>
          </cell>
          <cell r="Z595" t="str">
            <v/>
          </cell>
        </row>
        <row r="596">
          <cell r="Q596" t="str">
            <v/>
          </cell>
          <cell r="T596" t="str">
            <v/>
          </cell>
          <cell r="W596" t="str">
            <v/>
          </cell>
          <cell r="Z596" t="str">
            <v/>
          </cell>
        </row>
        <row r="597">
          <cell r="Q597" t="str">
            <v/>
          </cell>
          <cell r="T597" t="str">
            <v/>
          </cell>
          <cell r="W597" t="str">
            <v/>
          </cell>
          <cell r="Z597" t="str">
            <v/>
          </cell>
        </row>
        <row r="598">
          <cell r="Q598" t="str">
            <v/>
          </cell>
          <cell r="T598" t="str">
            <v/>
          </cell>
          <cell r="W598" t="str">
            <v/>
          </cell>
          <cell r="Z598" t="str">
            <v/>
          </cell>
        </row>
        <row r="599">
          <cell r="Q599" t="str">
            <v/>
          </cell>
          <cell r="T599" t="str">
            <v/>
          </cell>
          <cell r="W599" t="str">
            <v/>
          </cell>
          <cell r="Z599" t="str">
            <v/>
          </cell>
        </row>
        <row r="600">
          <cell r="Q600" t="str">
            <v/>
          </cell>
          <cell r="T600" t="str">
            <v/>
          </cell>
          <cell r="W600" t="str">
            <v/>
          </cell>
          <cell r="Z600" t="str">
            <v/>
          </cell>
        </row>
        <row r="601">
          <cell r="Q601" t="str">
            <v/>
          </cell>
          <cell r="T601" t="str">
            <v/>
          </cell>
          <cell r="W601" t="str">
            <v/>
          </cell>
          <cell r="Z601" t="str">
            <v/>
          </cell>
        </row>
        <row r="602">
          <cell r="Q602" t="str">
            <v/>
          </cell>
          <cell r="T602" t="str">
            <v/>
          </cell>
          <cell r="W602" t="str">
            <v/>
          </cell>
          <cell r="Z602" t="str">
            <v/>
          </cell>
        </row>
        <row r="603">
          <cell r="Q603" t="str">
            <v/>
          </cell>
          <cell r="T603" t="str">
            <v/>
          </cell>
          <cell r="W603" t="str">
            <v/>
          </cell>
          <cell r="Z603" t="str">
            <v/>
          </cell>
        </row>
        <row r="604">
          <cell r="Q604" t="str">
            <v/>
          </cell>
          <cell r="T604" t="str">
            <v/>
          </cell>
          <cell r="W604" t="str">
            <v/>
          </cell>
          <cell r="Z604" t="str">
            <v/>
          </cell>
        </row>
        <row r="605">
          <cell r="Q605" t="str">
            <v/>
          </cell>
          <cell r="T605" t="str">
            <v/>
          </cell>
          <cell r="W605" t="str">
            <v/>
          </cell>
          <cell r="Z605" t="str">
            <v/>
          </cell>
        </row>
        <row r="606">
          <cell r="Q606" t="str">
            <v/>
          </cell>
          <cell r="T606" t="str">
            <v/>
          </cell>
          <cell r="W606" t="str">
            <v/>
          </cell>
          <cell r="Z606" t="str">
            <v/>
          </cell>
        </row>
        <row r="607">
          <cell r="Q607" t="str">
            <v/>
          </cell>
          <cell r="T607" t="str">
            <v/>
          </cell>
          <cell r="W607" t="str">
            <v/>
          </cell>
          <cell r="Z607" t="str">
            <v/>
          </cell>
        </row>
        <row r="608">
          <cell r="Q608" t="str">
            <v/>
          </cell>
          <cell r="T608" t="str">
            <v/>
          </cell>
          <cell r="W608" t="str">
            <v/>
          </cell>
          <cell r="Z608" t="str">
            <v/>
          </cell>
        </row>
        <row r="609">
          <cell r="Q609" t="str">
            <v/>
          </cell>
          <cell r="T609" t="str">
            <v/>
          </cell>
          <cell r="W609" t="str">
            <v/>
          </cell>
          <cell r="Z609" t="str">
            <v/>
          </cell>
        </row>
        <row r="610">
          <cell r="Q610" t="str">
            <v/>
          </cell>
          <cell r="T610" t="str">
            <v/>
          </cell>
          <cell r="W610" t="str">
            <v/>
          </cell>
          <cell r="Z610" t="str">
            <v/>
          </cell>
        </row>
        <row r="611">
          <cell r="Q611" t="str">
            <v/>
          </cell>
          <cell r="T611" t="str">
            <v/>
          </cell>
          <cell r="W611" t="str">
            <v/>
          </cell>
          <cell r="Z611" t="str">
            <v/>
          </cell>
        </row>
        <row r="612">
          <cell r="Q612" t="str">
            <v/>
          </cell>
          <cell r="T612" t="str">
            <v/>
          </cell>
          <cell r="W612" t="str">
            <v/>
          </cell>
          <cell r="Z612" t="str">
            <v/>
          </cell>
        </row>
        <row r="613">
          <cell r="Q613" t="str">
            <v/>
          </cell>
          <cell r="T613" t="str">
            <v/>
          </cell>
          <cell r="W613" t="str">
            <v/>
          </cell>
          <cell r="Z613" t="str">
            <v/>
          </cell>
        </row>
        <row r="614">
          <cell r="Q614" t="str">
            <v/>
          </cell>
          <cell r="T614" t="str">
            <v/>
          </cell>
          <cell r="W614" t="str">
            <v/>
          </cell>
          <cell r="Z614" t="str">
            <v/>
          </cell>
        </row>
        <row r="615">
          <cell r="Q615" t="str">
            <v/>
          </cell>
          <cell r="T615" t="str">
            <v/>
          </cell>
          <cell r="W615" t="str">
            <v/>
          </cell>
          <cell r="Z615" t="str">
            <v/>
          </cell>
        </row>
        <row r="616">
          <cell r="Q616" t="str">
            <v/>
          </cell>
          <cell r="T616" t="str">
            <v/>
          </cell>
          <cell r="W616" t="str">
            <v/>
          </cell>
          <cell r="Z616" t="str">
            <v/>
          </cell>
        </row>
        <row r="617">
          <cell r="Q617" t="str">
            <v/>
          </cell>
          <cell r="T617" t="str">
            <v/>
          </cell>
          <cell r="W617" t="str">
            <v/>
          </cell>
          <cell r="Z617" t="str">
            <v/>
          </cell>
        </row>
        <row r="618">
          <cell r="Q618" t="str">
            <v/>
          </cell>
          <cell r="T618" t="str">
            <v/>
          </cell>
          <cell r="W618" t="str">
            <v/>
          </cell>
          <cell r="Z618" t="str">
            <v/>
          </cell>
        </row>
        <row r="619">
          <cell r="Q619" t="str">
            <v/>
          </cell>
          <cell r="T619" t="str">
            <v/>
          </cell>
          <cell r="W619" t="str">
            <v/>
          </cell>
          <cell r="Z619" t="str">
            <v/>
          </cell>
        </row>
        <row r="620">
          <cell r="Q620" t="str">
            <v/>
          </cell>
          <cell r="T620" t="str">
            <v/>
          </cell>
          <cell r="W620" t="str">
            <v/>
          </cell>
          <cell r="Z620" t="str">
            <v/>
          </cell>
        </row>
        <row r="621">
          <cell r="Q621" t="str">
            <v/>
          </cell>
          <cell r="T621" t="str">
            <v/>
          </cell>
          <cell r="W621" t="str">
            <v/>
          </cell>
          <cell r="Z621" t="str">
            <v/>
          </cell>
        </row>
        <row r="622">
          <cell r="Q622" t="str">
            <v/>
          </cell>
          <cell r="T622" t="str">
            <v/>
          </cell>
          <cell r="W622" t="str">
            <v/>
          </cell>
          <cell r="Z622" t="str">
            <v/>
          </cell>
        </row>
        <row r="623">
          <cell r="Q623" t="str">
            <v/>
          </cell>
          <cell r="T623" t="str">
            <v/>
          </cell>
          <cell r="W623" t="str">
            <v/>
          </cell>
          <cell r="Z623" t="str">
            <v/>
          </cell>
        </row>
        <row r="624">
          <cell r="Q624" t="str">
            <v/>
          </cell>
          <cell r="T624" t="str">
            <v/>
          </cell>
          <cell r="W624" t="str">
            <v/>
          </cell>
          <cell r="Z624" t="str">
            <v/>
          </cell>
        </row>
        <row r="625">
          <cell r="Q625" t="str">
            <v/>
          </cell>
          <cell r="T625" t="str">
            <v/>
          </cell>
          <cell r="W625" t="str">
            <v/>
          </cell>
          <cell r="Z625" t="str">
            <v/>
          </cell>
        </row>
        <row r="626">
          <cell r="Q626" t="str">
            <v/>
          </cell>
          <cell r="T626" t="str">
            <v/>
          </cell>
          <cell r="W626" t="str">
            <v/>
          </cell>
          <cell r="Z626" t="str">
            <v/>
          </cell>
        </row>
        <row r="627">
          <cell r="Q627" t="str">
            <v/>
          </cell>
          <cell r="T627" t="str">
            <v/>
          </cell>
          <cell r="W627" t="str">
            <v/>
          </cell>
          <cell r="Z627" t="str">
            <v/>
          </cell>
        </row>
        <row r="628">
          <cell r="Q628" t="str">
            <v/>
          </cell>
          <cell r="T628" t="str">
            <v/>
          </cell>
          <cell r="W628" t="str">
            <v/>
          </cell>
          <cell r="Z628" t="str">
            <v/>
          </cell>
        </row>
        <row r="629">
          <cell r="Q629" t="str">
            <v/>
          </cell>
          <cell r="T629" t="str">
            <v/>
          </cell>
          <cell r="W629" t="str">
            <v/>
          </cell>
          <cell r="Z629" t="str">
            <v/>
          </cell>
        </row>
        <row r="630">
          <cell r="Q630" t="str">
            <v/>
          </cell>
          <cell r="T630" t="str">
            <v/>
          </cell>
          <cell r="W630" t="str">
            <v/>
          </cell>
          <cell r="Z630" t="str">
            <v/>
          </cell>
        </row>
        <row r="631">
          <cell r="Q631" t="str">
            <v/>
          </cell>
          <cell r="T631" t="str">
            <v/>
          </cell>
          <cell r="W631" t="str">
            <v/>
          </cell>
          <cell r="Z631" t="str">
            <v/>
          </cell>
        </row>
        <row r="632">
          <cell r="Q632" t="str">
            <v/>
          </cell>
          <cell r="T632" t="str">
            <v/>
          </cell>
          <cell r="W632" t="str">
            <v/>
          </cell>
          <cell r="Z632" t="str">
            <v/>
          </cell>
        </row>
        <row r="633">
          <cell r="Q633" t="str">
            <v/>
          </cell>
          <cell r="T633" t="str">
            <v/>
          </cell>
          <cell r="W633" t="str">
            <v/>
          </cell>
          <cell r="Z633" t="str">
            <v/>
          </cell>
        </row>
        <row r="634">
          <cell r="Q634" t="str">
            <v/>
          </cell>
          <cell r="T634" t="str">
            <v/>
          </cell>
          <cell r="W634" t="str">
            <v/>
          </cell>
          <cell r="Z634" t="str">
            <v/>
          </cell>
        </row>
        <row r="635">
          <cell r="Q635" t="str">
            <v/>
          </cell>
          <cell r="T635" t="str">
            <v/>
          </cell>
          <cell r="W635" t="str">
            <v/>
          </cell>
          <cell r="Z635" t="str">
            <v/>
          </cell>
        </row>
        <row r="636">
          <cell r="Q636" t="str">
            <v/>
          </cell>
          <cell r="T636" t="str">
            <v/>
          </cell>
          <cell r="W636" t="str">
            <v/>
          </cell>
          <cell r="Z636" t="str">
            <v/>
          </cell>
        </row>
        <row r="637">
          <cell r="Q637" t="str">
            <v/>
          </cell>
          <cell r="T637" t="str">
            <v/>
          </cell>
          <cell r="W637" t="str">
            <v/>
          </cell>
          <cell r="Z637" t="str">
            <v/>
          </cell>
        </row>
        <row r="638">
          <cell r="Q638" t="str">
            <v/>
          </cell>
          <cell r="T638" t="str">
            <v/>
          </cell>
          <cell r="W638" t="str">
            <v/>
          </cell>
          <cell r="Z638" t="str">
            <v/>
          </cell>
        </row>
        <row r="639">
          <cell r="Q639" t="str">
            <v/>
          </cell>
          <cell r="T639" t="str">
            <v/>
          </cell>
          <cell r="W639" t="str">
            <v/>
          </cell>
          <cell r="Z639" t="str">
            <v/>
          </cell>
        </row>
        <row r="640">
          <cell r="Q640" t="str">
            <v/>
          </cell>
          <cell r="T640" t="str">
            <v/>
          </cell>
          <cell r="W640" t="str">
            <v/>
          </cell>
          <cell r="Z640" t="str">
            <v/>
          </cell>
        </row>
        <row r="641">
          <cell r="Q641" t="str">
            <v/>
          </cell>
          <cell r="T641" t="str">
            <v/>
          </cell>
          <cell r="W641" t="str">
            <v/>
          </cell>
          <cell r="Z641" t="str">
            <v/>
          </cell>
        </row>
        <row r="642">
          <cell r="Q642" t="str">
            <v/>
          </cell>
          <cell r="T642" t="str">
            <v/>
          </cell>
          <cell r="W642" t="str">
            <v/>
          </cell>
          <cell r="Z642" t="str">
            <v/>
          </cell>
        </row>
        <row r="643">
          <cell r="Q643" t="str">
            <v/>
          </cell>
          <cell r="T643" t="str">
            <v/>
          </cell>
          <cell r="W643" t="str">
            <v/>
          </cell>
          <cell r="Z643" t="str">
            <v/>
          </cell>
        </row>
        <row r="644">
          <cell r="Q644" t="str">
            <v/>
          </cell>
          <cell r="T644" t="str">
            <v/>
          </cell>
          <cell r="W644" t="str">
            <v/>
          </cell>
          <cell r="Z644" t="str">
            <v/>
          </cell>
        </row>
        <row r="645">
          <cell r="Q645" t="str">
            <v/>
          </cell>
          <cell r="T645" t="str">
            <v/>
          </cell>
          <cell r="W645" t="str">
            <v/>
          </cell>
          <cell r="Z645" t="str">
            <v/>
          </cell>
        </row>
        <row r="646">
          <cell r="Q646" t="str">
            <v/>
          </cell>
          <cell r="T646" t="str">
            <v/>
          </cell>
          <cell r="W646" t="str">
            <v/>
          </cell>
          <cell r="Z646" t="str">
            <v/>
          </cell>
        </row>
        <row r="647">
          <cell r="Q647" t="str">
            <v/>
          </cell>
          <cell r="T647" t="str">
            <v/>
          </cell>
          <cell r="W647" t="str">
            <v/>
          </cell>
          <cell r="Z647" t="str">
            <v/>
          </cell>
        </row>
        <row r="648">
          <cell r="Q648" t="str">
            <v/>
          </cell>
          <cell r="T648" t="str">
            <v/>
          </cell>
          <cell r="W648" t="str">
            <v/>
          </cell>
          <cell r="Z648" t="str">
            <v/>
          </cell>
        </row>
        <row r="649">
          <cell r="Q649" t="str">
            <v/>
          </cell>
          <cell r="T649" t="str">
            <v/>
          </cell>
          <cell r="W649" t="str">
            <v/>
          </cell>
          <cell r="Z649" t="str">
            <v/>
          </cell>
        </row>
        <row r="650">
          <cell r="Q650" t="str">
            <v/>
          </cell>
          <cell r="T650" t="str">
            <v/>
          </cell>
          <cell r="W650" t="str">
            <v/>
          </cell>
          <cell r="Z650" t="str">
            <v/>
          </cell>
        </row>
        <row r="651">
          <cell r="Q651" t="str">
            <v/>
          </cell>
          <cell r="T651" t="str">
            <v/>
          </cell>
          <cell r="W651" t="str">
            <v/>
          </cell>
          <cell r="Z651" t="str">
            <v/>
          </cell>
        </row>
        <row r="652">
          <cell r="Q652" t="str">
            <v/>
          </cell>
          <cell r="T652" t="str">
            <v/>
          </cell>
          <cell r="W652" t="str">
            <v/>
          </cell>
          <cell r="Z652" t="str">
            <v/>
          </cell>
        </row>
        <row r="653">
          <cell r="Q653" t="str">
            <v/>
          </cell>
          <cell r="T653" t="str">
            <v/>
          </cell>
          <cell r="W653" t="str">
            <v/>
          </cell>
          <cell r="Z653" t="str">
            <v/>
          </cell>
        </row>
        <row r="654">
          <cell r="Q654" t="str">
            <v/>
          </cell>
          <cell r="T654" t="str">
            <v/>
          </cell>
          <cell r="W654" t="str">
            <v/>
          </cell>
          <cell r="Z654" t="str">
            <v/>
          </cell>
        </row>
        <row r="655">
          <cell r="Q655" t="str">
            <v/>
          </cell>
          <cell r="T655" t="str">
            <v/>
          </cell>
          <cell r="W655" t="str">
            <v/>
          </cell>
          <cell r="Z655" t="str">
            <v/>
          </cell>
        </row>
        <row r="656">
          <cell r="Q656" t="str">
            <v/>
          </cell>
          <cell r="T656" t="str">
            <v/>
          </cell>
          <cell r="W656" t="str">
            <v/>
          </cell>
          <cell r="Z656" t="str">
            <v/>
          </cell>
        </row>
        <row r="657">
          <cell r="Q657" t="str">
            <v/>
          </cell>
          <cell r="T657" t="str">
            <v/>
          </cell>
          <cell r="W657" t="str">
            <v/>
          </cell>
          <cell r="Z657" t="str">
            <v/>
          </cell>
        </row>
        <row r="658">
          <cell r="Q658" t="str">
            <v/>
          </cell>
          <cell r="T658" t="str">
            <v/>
          </cell>
          <cell r="W658" t="str">
            <v/>
          </cell>
          <cell r="Z658" t="str">
            <v/>
          </cell>
        </row>
        <row r="659">
          <cell r="Q659" t="str">
            <v/>
          </cell>
          <cell r="T659" t="str">
            <v/>
          </cell>
          <cell r="W659" t="str">
            <v/>
          </cell>
          <cell r="Z659" t="str">
            <v/>
          </cell>
        </row>
        <row r="660">
          <cell r="Q660" t="str">
            <v/>
          </cell>
          <cell r="T660" t="str">
            <v/>
          </cell>
          <cell r="W660" t="str">
            <v/>
          </cell>
          <cell r="Z660" t="str">
            <v/>
          </cell>
        </row>
        <row r="661">
          <cell r="Q661" t="str">
            <v/>
          </cell>
          <cell r="T661" t="str">
            <v/>
          </cell>
          <cell r="W661" t="str">
            <v/>
          </cell>
          <cell r="Z661" t="str">
            <v/>
          </cell>
        </row>
        <row r="662">
          <cell r="Q662" t="str">
            <v/>
          </cell>
          <cell r="T662" t="str">
            <v/>
          </cell>
          <cell r="W662" t="str">
            <v/>
          </cell>
          <cell r="Z662" t="str">
            <v/>
          </cell>
        </row>
        <row r="663">
          <cell r="Q663" t="str">
            <v/>
          </cell>
          <cell r="T663" t="str">
            <v/>
          </cell>
          <cell r="W663" t="str">
            <v/>
          </cell>
          <cell r="Z663" t="str">
            <v/>
          </cell>
        </row>
        <row r="664">
          <cell r="Q664" t="str">
            <v/>
          </cell>
          <cell r="T664" t="str">
            <v/>
          </cell>
          <cell r="W664" t="str">
            <v/>
          </cell>
          <cell r="Z664" t="str">
            <v/>
          </cell>
        </row>
        <row r="665">
          <cell r="Q665" t="str">
            <v/>
          </cell>
          <cell r="T665" t="str">
            <v/>
          </cell>
          <cell r="W665" t="str">
            <v/>
          </cell>
          <cell r="Z665" t="str">
            <v/>
          </cell>
        </row>
        <row r="666">
          <cell r="Q666" t="str">
            <v/>
          </cell>
          <cell r="T666" t="str">
            <v/>
          </cell>
          <cell r="W666" t="str">
            <v/>
          </cell>
          <cell r="Z666" t="str">
            <v/>
          </cell>
        </row>
        <row r="667">
          <cell r="Q667" t="str">
            <v/>
          </cell>
          <cell r="T667" t="str">
            <v/>
          </cell>
          <cell r="W667" t="str">
            <v/>
          </cell>
          <cell r="Z667" t="str">
            <v/>
          </cell>
        </row>
        <row r="668">
          <cell r="Q668" t="str">
            <v/>
          </cell>
          <cell r="T668" t="str">
            <v/>
          </cell>
          <cell r="W668" t="str">
            <v/>
          </cell>
          <cell r="Z668" t="str">
            <v/>
          </cell>
        </row>
        <row r="669">
          <cell r="Q669" t="str">
            <v/>
          </cell>
          <cell r="T669" t="str">
            <v/>
          </cell>
          <cell r="W669" t="str">
            <v/>
          </cell>
          <cell r="Z669" t="str">
            <v/>
          </cell>
        </row>
        <row r="670">
          <cell r="Q670" t="str">
            <v/>
          </cell>
          <cell r="T670" t="str">
            <v/>
          </cell>
          <cell r="W670" t="str">
            <v/>
          </cell>
          <cell r="Z670" t="str">
            <v/>
          </cell>
        </row>
        <row r="671">
          <cell r="Q671" t="str">
            <v/>
          </cell>
          <cell r="T671" t="str">
            <v/>
          </cell>
          <cell r="W671" t="str">
            <v/>
          </cell>
          <cell r="Z671" t="str">
            <v/>
          </cell>
        </row>
        <row r="672">
          <cell r="Q672" t="str">
            <v/>
          </cell>
          <cell r="T672" t="str">
            <v/>
          </cell>
          <cell r="W672" t="str">
            <v/>
          </cell>
          <cell r="Z672" t="str">
            <v/>
          </cell>
        </row>
        <row r="673">
          <cell r="Q673" t="str">
            <v/>
          </cell>
          <cell r="T673" t="str">
            <v/>
          </cell>
          <cell r="W673" t="str">
            <v/>
          </cell>
          <cell r="Z673" t="str">
            <v/>
          </cell>
        </row>
        <row r="674">
          <cell r="Q674" t="str">
            <v/>
          </cell>
          <cell r="T674" t="str">
            <v/>
          </cell>
          <cell r="W674" t="str">
            <v/>
          </cell>
          <cell r="Z674" t="str">
            <v/>
          </cell>
        </row>
        <row r="675">
          <cell r="Q675" t="str">
            <v/>
          </cell>
          <cell r="T675" t="str">
            <v/>
          </cell>
          <cell r="W675" t="str">
            <v/>
          </cell>
          <cell r="Z675" t="str">
            <v/>
          </cell>
        </row>
        <row r="676">
          <cell r="Q676" t="str">
            <v/>
          </cell>
          <cell r="T676" t="str">
            <v/>
          </cell>
          <cell r="W676" t="str">
            <v/>
          </cell>
          <cell r="Z676" t="str">
            <v/>
          </cell>
        </row>
        <row r="677">
          <cell r="Q677" t="str">
            <v/>
          </cell>
          <cell r="T677" t="str">
            <v/>
          </cell>
          <cell r="W677" t="str">
            <v/>
          </cell>
          <cell r="Z677" t="str">
            <v/>
          </cell>
        </row>
        <row r="678">
          <cell r="Q678" t="str">
            <v/>
          </cell>
          <cell r="T678" t="str">
            <v/>
          </cell>
          <cell r="W678" t="str">
            <v/>
          </cell>
          <cell r="Z678" t="str">
            <v/>
          </cell>
        </row>
        <row r="679">
          <cell r="Q679" t="str">
            <v/>
          </cell>
          <cell r="T679" t="str">
            <v/>
          </cell>
          <cell r="W679" t="str">
            <v/>
          </cell>
          <cell r="Z679" t="str">
            <v/>
          </cell>
        </row>
        <row r="680">
          <cell r="Q680" t="str">
            <v/>
          </cell>
          <cell r="T680" t="str">
            <v/>
          </cell>
          <cell r="W680" t="str">
            <v/>
          </cell>
          <cell r="Z680" t="str">
            <v/>
          </cell>
        </row>
        <row r="681">
          <cell r="Q681" t="str">
            <v/>
          </cell>
          <cell r="T681" t="str">
            <v/>
          </cell>
          <cell r="W681" t="str">
            <v/>
          </cell>
          <cell r="Z681" t="str">
            <v/>
          </cell>
        </row>
        <row r="682">
          <cell r="Q682" t="str">
            <v/>
          </cell>
          <cell r="T682" t="str">
            <v/>
          </cell>
          <cell r="W682" t="str">
            <v/>
          </cell>
          <cell r="Z682" t="str">
            <v/>
          </cell>
        </row>
        <row r="683">
          <cell r="Q683" t="str">
            <v/>
          </cell>
          <cell r="T683" t="str">
            <v/>
          </cell>
          <cell r="W683" t="str">
            <v/>
          </cell>
          <cell r="Z683" t="str">
            <v/>
          </cell>
        </row>
        <row r="684">
          <cell r="Q684" t="str">
            <v/>
          </cell>
          <cell r="T684" t="str">
            <v/>
          </cell>
          <cell r="W684" t="str">
            <v/>
          </cell>
          <cell r="Z684" t="str">
            <v/>
          </cell>
        </row>
        <row r="685">
          <cell r="Q685" t="str">
            <v/>
          </cell>
          <cell r="T685" t="str">
            <v/>
          </cell>
          <cell r="W685" t="str">
            <v/>
          </cell>
          <cell r="Z685" t="str">
            <v/>
          </cell>
        </row>
        <row r="686">
          <cell r="Q686" t="str">
            <v/>
          </cell>
          <cell r="T686" t="str">
            <v/>
          </cell>
          <cell r="W686" t="str">
            <v/>
          </cell>
          <cell r="Z686" t="str">
            <v/>
          </cell>
        </row>
        <row r="687">
          <cell r="Q687" t="str">
            <v/>
          </cell>
          <cell r="T687" t="str">
            <v/>
          </cell>
          <cell r="W687" t="str">
            <v/>
          </cell>
          <cell r="Z687" t="str">
            <v/>
          </cell>
        </row>
        <row r="688">
          <cell r="Q688" t="str">
            <v/>
          </cell>
          <cell r="T688" t="str">
            <v/>
          </cell>
          <cell r="W688" t="str">
            <v/>
          </cell>
          <cell r="Z688" t="str">
            <v/>
          </cell>
        </row>
        <row r="689">
          <cell r="Q689" t="str">
            <v/>
          </cell>
          <cell r="T689" t="str">
            <v/>
          </cell>
          <cell r="W689" t="str">
            <v/>
          </cell>
          <cell r="Z689" t="str">
            <v/>
          </cell>
        </row>
        <row r="690">
          <cell r="Q690" t="str">
            <v/>
          </cell>
          <cell r="T690" t="str">
            <v/>
          </cell>
          <cell r="W690" t="str">
            <v/>
          </cell>
          <cell r="Z690" t="str">
            <v/>
          </cell>
        </row>
        <row r="691">
          <cell r="Q691" t="str">
            <v/>
          </cell>
          <cell r="T691" t="str">
            <v/>
          </cell>
          <cell r="W691" t="str">
            <v/>
          </cell>
          <cell r="Z691" t="str">
            <v/>
          </cell>
        </row>
        <row r="692">
          <cell r="Q692" t="str">
            <v/>
          </cell>
          <cell r="T692" t="str">
            <v/>
          </cell>
          <cell r="W692" t="str">
            <v/>
          </cell>
          <cell r="Z692" t="str">
            <v/>
          </cell>
        </row>
        <row r="693">
          <cell r="Q693" t="str">
            <v/>
          </cell>
          <cell r="T693" t="str">
            <v/>
          </cell>
          <cell r="W693" t="str">
            <v/>
          </cell>
          <cell r="Z693" t="str">
            <v/>
          </cell>
        </row>
        <row r="694">
          <cell r="Q694" t="str">
            <v/>
          </cell>
          <cell r="T694" t="str">
            <v/>
          </cell>
          <cell r="W694" t="str">
            <v/>
          </cell>
          <cell r="Z694" t="str">
            <v/>
          </cell>
        </row>
        <row r="695">
          <cell r="Q695" t="str">
            <v/>
          </cell>
          <cell r="T695" t="str">
            <v/>
          </cell>
          <cell r="W695" t="str">
            <v/>
          </cell>
          <cell r="Z695" t="str">
            <v/>
          </cell>
        </row>
        <row r="696">
          <cell r="Q696" t="str">
            <v/>
          </cell>
          <cell r="T696" t="str">
            <v/>
          </cell>
          <cell r="W696" t="str">
            <v/>
          </cell>
          <cell r="Z696" t="str">
            <v/>
          </cell>
        </row>
        <row r="697">
          <cell r="Q697" t="str">
            <v/>
          </cell>
          <cell r="T697" t="str">
            <v/>
          </cell>
          <cell r="W697" t="str">
            <v/>
          </cell>
          <cell r="Z697" t="str">
            <v/>
          </cell>
        </row>
        <row r="698">
          <cell r="Q698" t="str">
            <v/>
          </cell>
          <cell r="T698" t="str">
            <v/>
          </cell>
          <cell r="W698" t="str">
            <v/>
          </cell>
          <cell r="Z698" t="str">
            <v/>
          </cell>
        </row>
        <row r="699">
          <cell r="Q699" t="str">
            <v/>
          </cell>
          <cell r="T699" t="str">
            <v/>
          </cell>
          <cell r="W699" t="str">
            <v/>
          </cell>
          <cell r="Z699" t="str">
            <v/>
          </cell>
        </row>
        <row r="700">
          <cell r="Q700" t="str">
            <v/>
          </cell>
          <cell r="T700" t="str">
            <v/>
          </cell>
          <cell r="W700" t="str">
            <v/>
          </cell>
          <cell r="Z700" t="str">
            <v/>
          </cell>
        </row>
        <row r="701">
          <cell r="Q701" t="str">
            <v/>
          </cell>
          <cell r="T701" t="str">
            <v/>
          </cell>
          <cell r="W701" t="str">
            <v/>
          </cell>
          <cell r="Z701" t="str">
            <v/>
          </cell>
        </row>
        <row r="702">
          <cell r="Q702" t="str">
            <v/>
          </cell>
          <cell r="T702" t="str">
            <v/>
          </cell>
          <cell r="W702" t="str">
            <v/>
          </cell>
          <cell r="Z702" t="str">
            <v/>
          </cell>
        </row>
        <row r="703">
          <cell r="Q703" t="str">
            <v/>
          </cell>
          <cell r="T703" t="str">
            <v/>
          </cell>
          <cell r="W703" t="str">
            <v/>
          </cell>
          <cell r="Z703" t="str">
            <v/>
          </cell>
        </row>
        <row r="704">
          <cell r="Q704" t="str">
            <v/>
          </cell>
          <cell r="T704" t="str">
            <v/>
          </cell>
          <cell r="W704" t="str">
            <v/>
          </cell>
          <cell r="Z704" t="str">
            <v/>
          </cell>
        </row>
        <row r="705">
          <cell r="Q705" t="str">
            <v/>
          </cell>
          <cell r="T705" t="str">
            <v/>
          </cell>
          <cell r="W705" t="str">
            <v/>
          </cell>
          <cell r="Z705" t="str">
            <v/>
          </cell>
        </row>
        <row r="706">
          <cell r="Q706" t="str">
            <v/>
          </cell>
          <cell r="T706" t="str">
            <v/>
          </cell>
          <cell r="W706" t="str">
            <v/>
          </cell>
          <cell r="Z706" t="str">
            <v/>
          </cell>
        </row>
        <row r="707">
          <cell r="Q707" t="str">
            <v/>
          </cell>
          <cell r="T707" t="str">
            <v/>
          </cell>
          <cell r="W707" t="str">
            <v/>
          </cell>
          <cell r="Z707" t="str">
            <v/>
          </cell>
        </row>
        <row r="708">
          <cell r="Q708" t="str">
            <v/>
          </cell>
          <cell r="T708" t="str">
            <v/>
          </cell>
          <cell r="W708" t="str">
            <v/>
          </cell>
          <cell r="Z708" t="str">
            <v/>
          </cell>
        </row>
        <row r="709">
          <cell r="Q709" t="str">
            <v/>
          </cell>
          <cell r="T709" t="str">
            <v/>
          </cell>
          <cell r="W709" t="str">
            <v/>
          </cell>
          <cell r="Z709" t="str">
            <v/>
          </cell>
        </row>
        <row r="710">
          <cell r="Q710" t="str">
            <v/>
          </cell>
          <cell r="T710" t="str">
            <v/>
          </cell>
          <cell r="W710" t="str">
            <v/>
          </cell>
          <cell r="Z710" t="str">
            <v/>
          </cell>
        </row>
        <row r="711">
          <cell r="Q711" t="str">
            <v/>
          </cell>
          <cell r="T711" t="str">
            <v/>
          </cell>
          <cell r="W711" t="str">
            <v/>
          </cell>
          <cell r="Z711" t="str">
            <v/>
          </cell>
        </row>
        <row r="712">
          <cell r="Q712" t="str">
            <v/>
          </cell>
          <cell r="T712" t="str">
            <v/>
          </cell>
          <cell r="W712" t="str">
            <v/>
          </cell>
          <cell r="Z712" t="str">
            <v/>
          </cell>
        </row>
        <row r="713">
          <cell r="Q713" t="str">
            <v/>
          </cell>
          <cell r="T713" t="str">
            <v/>
          </cell>
          <cell r="W713" t="str">
            <v/>
          </cell>
          <cell r="Z713" t="str">
            <v/>
          </cell>
        </row>
        <row r="714">
          <cell r="Q714" t="str">
            <v/>
          </cell>
          <cell r="T714" t="str">
            <v/>
          </cell>
          <cell r="W714" t="str">
            <v/>
          </cell>
          <cell r="Z714" t="str">
            <v/>
          </cell>
        </row>
        <row r="715">
          <cell r="Q715" t="str">
            <v/>
          </cell>
          <cell r="T715" t="str">
            <v/>
          </cell>
          <cell r="W715" t="str">
            <v/>
          </cell>
          <cell r="Z715" t="str">
            <v/>
          </cell>
        </row>
        <row r="716">
          <cell r="Q716" t="str">
            <v/>
          </cell>
          <cell r="T716" t="str">
            <v/>
          </cell>
          <cell r="W716" t="str">
            <v/>
          </cell>
          <cell r="Z716" t="str">
            <v/>
          </cell>
        </row>
        <row r="717">
          <cell r="Q717" t="str">
            <v/>
          </cell>
          <cell r="T717" t="str">
            <v/>
          </cell>
          <cell r="W717" t="str">
            <v/>
          </cell>
          <cell r="Z717" t="str">
            <v/>
          </cell>
        </row>
        <row r="718">
          <cell r="Q718" t="str">
            <v/>
          </cell>
          <cell r="T718" t="str">
            <v/>
          </cell>
          <cell r="W718" t="str">
            <v/>
          </cell>
          <cell r="Z718" t="str">
            <v/>
          </cell>
        </row>
        <row r="719">
          <cell r="Q719" t="str">
            <v/>
          </cell>
          <cell r="T719" t="str">
            <v/>
          </cell>
          <cell r="W719" t="str">
            <v/>
          </cell>
          <cell r="Z719" t="str">
            <v/>
          </cell>
        </row>
        <row r="720">
          <cell r="Q720" t="str">
            <v/>
          </cell>
          <cell r="T720" t="str">
            <v/>
          </cell>
          <cell r="W720" t="str">
            <v/>
          </cell>
          <cell r="Z720" t="str">
            <v/>
          </cell>
        </row>
        <row r="721">
          <cell r="Q721" t="str">
            <v/>
          </cell>
          <cell r="T721" t="str">
            <v/>
          </cell>
          <cell r="W721" t="str">
            <v/>
          </cell>
          <cell r="Z721" t="str">
            <v/>
          </cell>
        </row>
        <row r="722">
          <cell r="Q722" t="str">
            <v/>
          </cell>
          <cell r="T722" t="str">
            <v/>
          </cell>
          <cell r="W722" t="str">
            <v/>
          </cell>
          <cell r="Z722" t="str">
            <v/>
          </cell>
        </row>
        <row r="723">
          <cell r="Q723" t="str">
            <v/>
          </cell>
          <cell r="T723" t="str">
            <v/>
          </cell>
          <cell r="W723" t="str">
            <v/>
          </cell>
          <cell r="Z723" t="str">
            <v/>
          </cell>
        </row>
        <row r="724">
          <cell r="Q724" t="str">
            <v/>
          </cell>
          <cell r="T724" t="str">
            <v/>
          </cell>
          <cell r="W724" t="str">
            <v/>
          </cell>
          <cell r="Z724" t="str">
            <v/>
          </cell>
        </row>
        <row r="725">
          <cell r="Q725" t="str">
            <v/>
          </cell>
          <cell r="T725" t="str">
            <v/>
          </cell>
          <cell r="W725" t="str">
            <v/>
          </cell>
          <cell r="Z725" t="str">
            <v/>
          </cell>
        </row>
        <row r="726">
          <cell r="Q726" t="str">
            <v/>
          </cell>
          <cell r="T726" t="str">
            <v/>
          </cell>
          <cell r="W726" t="str">
            <v/>
          </cell>
          <cell r="Z726" t="str">
            <v/>
          </cell>
        </row>
        <row r="727">
          <cell r="Q727" t="str">
            <v/>
          </cell>
          <cell r="T727" t="str">
            <v/>
          </cell>
          <cell r="W727" t="str">
            <v/>
          </cell>
          <cell r="Z727" t="str">
            <v/>
          </cell>
        </row>
        <row r="728">
          <cell r="Q728" t="str">
            <v/>
          </cell>
          <cell r="T728" t="str">
            <v/>
          </cell>
          <cell r="W728" t="str">
            <v/>
          </cell>
          <cell r="Z728" t="str">
            <v/>
          </cell>
        </row>
        <row r="729">
          <cell r="Q729" t="str">
            <v/>
          </cell>
          <cell r="T729" t="str">
            <v/>
          </cell>
          <cell r="W729" t="str">
            <v/>
          </cell>
          <cell r="Z729" t="str">
            <v/>
          </cell>
        </row>
        <row r="730">
          <cell r="Q730" t="str">
            <v/>
          </cell>
          <cell r="T730" t="str">
            <v/>
          </cell>
          <cell r="W730" t="str">
            <v/>
          </cell>
          <cell r="Z730" t="str">
            <v/>
          </cell>
        </row>
        <row r="731">
          <cell r="Q731" t="str">
            <v/>
          </cell>
          <cell r="T731" t="str">
            <v/>
          </cell>
          <cell r="W731" t="str">
            <v/>
          </cell>
          <cell r="Z731" t="str">
            <v/>
          </cell>
        </row>
        <row r="732">
          <cell r="Q732" t="str">
            <v/>
          </cell>
          <cell r="T732" t="str">
            <v/>
          </cell>
          <cell r="W732" t="str">
            <v/>
          </cell>
          <cell r="Z732" t="str">
            <v/>
          </cell>
        </row>
        <row r="733">
          <cell r="Q733" t="str">
            <v/>
          </cell>
          <cell r="T733" t="str">
            <v/>
          </cell>
          <cell r="W733" t="str">
            <v/>
          </cell>
          <cell r="Z733" t="str">
            <v/>
          </cell>
        </row>
        <row r="734">
          <cell r="Q734" t="str">
            <v/>
          </cell>
          <cell r="T734" t="str">
            <v/>
          </cell>
          <cell r="W734" t="str">
            <v/>
          </cell>
          <cell r="Z734" t="str">
            <v/>
          </cell>
        </row>
        <row r="735">
          <cell r="Q735" t="str">
            <v/>
          </cell>
          <cell r="T735" t="str">
            <v/>
          </cell>
          <cell r="W735" t="str">
            <v/>
          </cell>
          <cell r="Z735" t="str">
            <v/>
          </cell>
        </row>
        <row r="736">
          <cell r="Q736" t="str">
            <v/>
          </cell>
          <cell r="T736" t="str">
            <v/>
          </cell>
          <cell r="W736" t="str">
            <v/>
          </cell>
          <cell r="Z736" t="str">
            <v/>
          </cell>
        </row>
        <row r="737">
          <cell r="Q737" t="str">
            <v/>
          </cell>
          <cell r="T737" t="str">
            <v/>
          </cell>
          <cell r="W737" t="str">
            <v/>
          </cell>
          <cell r="Z737" t="str">
            <v/>
          </cell>
        </row>
        <row r="738">
          <cell r="Q738" t="str">
            <v/>
          </cell>
          <cell r="T738" t="str">
            <v/>
          </cell>
          <cell r="W738" t="str">
            <v/>
          </cell>
          <cell r="Z738" t="str">
            <v/>
          </cell>
        </row>
        <row r="739">
          <cell r="Q739" t="str">
            <v/>
          </cell>
          <cell r="T739" t="str">
            <v/>
          </cell>
          <cell r="W739" t="str">
            <v/>
          </cell>
          <cell r="Z739" t="str">
            <v/>
          </cell>
        </row>
        <row r="740">
          <cell r="Q740" t="str">
            <v/>
          </cell>
          <cell r="T740" t="str">
            <v/>
          </cell>
          <cell r="W740" t="str">
            <v/>
          </cell>
          <cell r="Z740" t="str">
            <v/>
          </cell>
        </row>
        <row r="741">
          <cell r="Q741" t="str">
            <v/>
          </cell>
          <cell r="T741" t="str">
            <v/>
          </cell>
          <cell r="W741" t="str">
            <v/>
          </cell>
          <cell r="Z741" t="str">
            <v/>
          </cell>
        </row>
        <row r="742">
          <cell r="Q742" t="str">
            <v/>
          </cell>
          <cell r="T742" t="str">
            <v/>
          </cell>
          <cell r="W742" t="str">
            <v/>
          </cell>
          <cell r="Z742" t="str">
            <v/>
          </cell>
        </row>
        <row r="743">
          <cell r="Q743" t="str">
            <v/>
          </cell>
          <cell r="T743" t="str">
            <v/>
          </cell>
          <cell r="W743" t="str">
            <v/>
          </cell>
          <cell r="Z743" t="str">
            <v/>
          </cell>
        </row>
        <row r="744">
          <cell r="Q744" t="str">
            <v/>
          </cell>
          <cell r="T744" t="str">
            <v/>
          </cell>
          <cell r="W744" t="str">
            <v/>
          </cell>
          <cell r="Z744" t="str">
            <v/>
          </cell>
        </row>
        <row r="745">
          <cell r="Q745" t="str">
            <v/>
          </cell>
          <cell r="T745" t="str">
            <v/>
          </cell>
          <cell r="W745" t="str">
            <v/>
          </cell>
          <cell r="Z745" t="str">
            <v/>
          </cell>
        </row>
        <row r="746">
          <cell r="Q746" t="str">
            <v/>
          </cell>
          <cell r="T746" t="str">
            <v/>
          </cell>
          <cell r="W746" t="str">
            <v/>
          </cell>
          <cell r="Z746" t="str">
            <v/>
          </cell>
        </row>
        <row r="747">
          <cell r="Q747" t="str">
            <v/>
          </cell>
          <cell r="T747" t="str">
            <v/>
          </cell>
          <cell r="W747" t="str">
            <v/>
          </cell>
          <cell r="Z747" t="str">
            <v/>
          </cell>
        </row>
        <row r="748">
          <cell r="Q748" t="str">
            <v/>
          </cell>
          <cell r="T748" t="str">
            <v/>
          </cell>
          <cell r="W748" t="str">
            <v/>
          </cell>
          <cell r="Z748" t="str">
            <v/>
          </cell>
        </row>
        <row r="749">
          <cell r="Q749" t="str">
            <v/>
          </cell>
          <cell r="T749" t="str">
            <v/>
          </cell>
          <cell r="W749" t="str">
            <v/>
          </cell>
          <cell r="Z749" t="str">
            <v/>
          </cell>
        </row>
        <row r="750">
          <cell r="Q750" t="str">
            <v/>
          </cell>
          <cell r="T750" t="str">
            <v/>
          </cell>
          <cell r="W750" t="str">
            <v/>
          </cell>
          <cell r="Z750" t="str">
            <v/>
          </cell>
        </row>
        <row r="751">
          <cell r="Q751" t="str">
            <v/>
          </cell>
          <cell r="T751" t="str">
            <v/>
          </cell>
          <cell r="W751" t="str">
            <v/>
          </cell>
          <cell r="Z751" t="str">
            <v/>
          </cell>
        </row>
        <row r="752">
          <cell r="Q752" t="str">
            <v/>
          </cell>
          <cell r="T752" t="str">
            <v/>
          </cell>
          <cell r="W752" t="str">
            <v/>
          </cell>
          <cell r="Z752" t="str">
            <v/>
          </cell>
        </row>
        <row r="753">
          <cell r="Q753" t="str">
            <v/>
          </cell>
          <cell r="T753" t="str">
            <v/>
          </cell>
          <cell r="W753" t="str">
            <v/>
          </cell>
          <cell r="Z753" t="str">
            <v/>
          </cell>
        </row>
        <row r="754">
          <cell r="Q754" t="str">
            <v/>
          </cell>
          <cell r="T754" t="str">
            <v/>
          </cell>
          <cell r="W754" t="str">
            <v/>
          </cell>
          <cell r="Z754" t="str">
            <v/>
          </cell>
        </row>
        <row r="755">
          <cell r="Q755" t="str">
            <v/>
          </cell>
          <cell r="T755" t="str">
            <v/>
          </cell>
          <cell r="W755" t="str">
            <v/>
          </cell>
          <cell r="Z755" t="str">
            <v/>
          </cell>
        </row>
        <row r="756">
          <cell r="Q756" t="str">
            <v/>
          </cell>
          <cell r="T756" t="str">
            <v/>
          </cell>
          <cell r="W756" t="str">
            <v/>
          </cell>
          <cell r="Z756" t="str">
            <v/>
          </cell>
        </row>
        <row r="757">
          <cell r="Q757" t="str">
            <v/>
          </cell>
          <cell r="T757" t="str">
            <v/>
          </cell>
          <cell r="W757" t="str">
            <v/>
          </cell>
          <cell r="Z757" t="str">
            <v/>
          </cell>
        </row>
        <row r="758">
          <cell r="Q758" t="str">
            <v/>
          </cell>
          <cell r="T758" t="str">
            <v/>
          </cell>
          <cell r="W758" t="str">
            <v/>
          </cell>
          <cell r="Z758" t="str">
            <v/>
          </cell>
        </row>
        <row r="759">
          <cell r="Q759" t="str">
            <v/>
          </cell>
          <cell r="T759" t="str">
            <v/>
          </cell>
          <cell r="W759" t="str">
            <v/>
          </cell>
          <cell r="Z759" t="str">
            <v/>
          </cell>
        </row>
        <row r="760">
          <cell r="Q760" t="str">
            <v/>
          </cell>
          <cell r="T760" t="str">
            <v/>
          </cell>
          <cell r="W760" t="str">
            <v/>
          </cell>
          <cell r="Z760" t="str">
            <v/>
          </cell>
        </row>
        <row r="761">
          <cell r="Q761" t="str">
            <v/>
          </cell>
          <cell r="T761" t="str">
            <v/>
          </cell>
          <cell r="W761" t="str">
            <v/>
          </cell>
          <cell r="Z761" t="str">
            <v/>
          </cell>
        </row>
        <row r="762">
          <cell r="Q762" t="str">
            <v/>
          </cell>
          <cell r="T762" t="str">
            <v/>
          </cell>
          <cell r="W762" t="str">
            <v/>
          </cell>
          <cell r="Z762" t="str">
            <v/>
          </cell>
        </row>
        <row r="763">
          <cell r="Q763" t="str">
            <v/>
          </cell>
          <cell r="T763" t="str">
            <v/>
          </cell>
          <cell r="W763" t="str">
            <v/>
          </cell>
          <cell r="Z763" t="str">
            <v/>
          </cell>
        </row>
        <row r="764">
          <cell r="Q764" t="str">
            <v/>
          </cell>
          <cell r="T764" t="str">
            <v/>
          </cell>
          <cell r="W764" t="str">
            <v/>
          </cell>
          <cell r="Z764" t="str">
            <v/>
          </cell>
        </row>
        <row r="765">
          <cell r="Q765" t="str">
            <v/>
          </cell>
          <cell r="T765" t="str">
            <v/>
          </cell>
          <cell r="W765" t="str">
            <v/>
          </cell>
          <cell r="Z765" t="str">
            <v/>
          </cell>
        </row>
        <row r="766">
          <cell r="Q766" t="str">
            <v/>
          </cell>
          <cell r="T766" t="str">
            <v/>
          </cell>
          <cell r="W766" t="str">
            <v/>
          </cell>
          <cell r="Z766" t="str">
            <v/>
          </cell>
        </row>
        <row r="767">
          <cell r="Q767" t="str">
            <v/>
          </cell>
          <cell r="T767" t="str">
            <v/>
          </cell>
          <cell r="W767" t="str">
            <v/>
          </cell>
          <cell r="Z767" t="str">
            <v/>
          </cell>
        </row>
        <row r="768">
          <cell r="Q768" t="str">
            <v/>
          </cell>
          <cell r="T768" t="str">
            <v/>
          </cell>
          <cell r="W768" t="str">
            <v/>
          </cell>
          <cell r="Z768" t="str">
            <v/>
          </cell>
        </row>
        <row r="769">
          <cell r="Q769" t="str">
            <v/>
          </cell>
          <cell r="T769" t="str">
            <v/>
          </cell>
          <cell r="W769" t="str">
            <v/>
          </cell>
          <cell r="Z769" t="str">
            <v/>
          </cell>
        </row>
        <row r="770">
          <cell r="Q770" t="str">
            <v/>
          </cell>
          <cell r="T770" t="str">
            <v/>
          </cell>
          <cell r="W770" t="str">
            <v/>
          </cell>
          <cell r="Z770" t="str">
            <v/>
          </cell>
        </row>
        <row r="771">
          <cell r="Q771" t="str">
            <v/>
          </cell>
          <cell r="T771" t="str">
            <v/>
          </cell>
          <cell r="W771" t="str">
            <v/>
          </cell>
          <cell r="Z771" t="str">
            <v/>
          </cell>
        </row>
        <row r="772">
          <cell r="Q772" t="str">
            <v/>
          </cell>
          <cell r="T772" t="str">
            <v/>
          </cell>
          <cell r="W772" t="str">
            <v/>
          </cell>
          <cell r="Z772" t="str">
            <v/>
          </cell>
        </row>
        <row r="773">
          <cell r="Q773" t="str">
            <v/>
          </cell>
          <cell r="T773" t="str">
            <v/>
          </cell>
          <cell r="W773" t="str">
            <v/>
          </cell>
          <cell r="Z773" t="str">
            <v/>
          </cell>
        </row>
        <row r="774">
          <cell r="Q774" t="str">
            <v/>
          </cell>
          <cell r="T774" t="str">
            <v/>
          </cell>
          <cell r="W774" t="str">
            <v/>
          </cell>
          <cell r="Z774" t="str">
            <v/>
          </cell>
        </row>
        <row r="775">
          <cell r="Q775" t="str">
            <v/>
          </cell>
          <cell r="T775" t="str">
            <v/>
          </cell>
          <cell r="W775" t="str">
            <v/>
          </cell>
          <cell r="Z775" t="str">
            <v/>
          </cell>
        </row>
        <row r="776">
          <cell r="Q776" t="str">
            <v/>
          </cell>
          <cell r="T776" t="str">
            <v/>
          </cell>
          <cell r="W776" t="str">
            <v/>
          </cell>
          <cell r="Z776" t="str">
            <v/>
          </cell>
        </row>
        <row r="777">
          <cell r="Q777" t="str">
            <v/>
          </cell>
          <cell r="T777" t="str">
            <v/>
          </cell>
          <cell r="W777" t="str">
            <v/>
          </cell>
          <cell r="Z777" t="str">
            <v/>
          </cell>
        </row>
        <row r="778">
          <cell r="Q778" t="str">
            <v/>
          </cell>
          <cell r="T778" t="str">
            <v/>
          </cell>
          <cell r="W778" t="str">
            <v/>
          </cell>
          <cell r="Z778" t="str">
            <v/>
          </cell>
        </row>
        <row r="779">
          <cell r="Q779" t="str">
            <v/>
          </cell>
          <cell r="T779" t="str">
            <v/>
          </cell>
          <cell r="W779" t="str">
            <v/>
          </cell>
          <cell r="Z779" t="str">
            <v/>
          </cell>
        </row>
        <row r="780">
          <cell r="Q780" t="str">
            <v/>
          </cell>
          <cell r="T780" t="str">
            <v/>
          </cell>
          <cell r="W780" t="str">
            <v/>
          </cell>
          <cell r="Z780" t="str">
            <v/>
          </cell>
        </row>
        <row r="781">
          <cell r="Q781" t="str">
            <v/>
          </cell>
          <cell r="T781" t="str">
            <v/>
          </cell>
          <cell r="W781" t="str">
            <v/>
          </cell>
          <cell r="Z781" t="str">
            <v/>
          </cell>
        </row>
        <row r="782">
          <cell r="Q782" t="str">
            <v/>
          </cell>
          <cell r="T782" t="str">
            <v/>
          </cell>
          <cell r="W782" t="str">
            <v/>
          </cell>
          <cell r="Z782" t="str">
            <v/>
          </cell>
        </row>
        <row r="783">
          <cell r="Q783" t="str">
            <v/>
          </cell>
          <cell r="T783" t="str">
            <v/>
          </cell>
          <cell r="W783" t="str">
            <v/>
          </cell>
          <cell r="Z783" t="str">
            <v/>
          </cell>
        </row>
        <row r="784">
          <cell r="Q784" t="str">
            <v/>
          </cell>
          <cell r="T784" t="str">
            <v/>
          </cell>
          <cell r="W784" t="str">
            <v/>
          </cell>
          <cell r="Z784" t="str">
            <v/>
          </cell>
        </row>
        <row r="785">
          <cell r="Q785" t="str">
            <v/>
          </cell>
          <cell r="T785" t="str">
            <v/>
          </cell>
          <cell r="W785" t="str">
            <v/>
          </cell>
          <cell r="Z785" t="str">
            <v/>
          </cell>
        </row>
        <row r="786">
          <cell r="Q786" t="str">
            <v/>
          </cell>
          <cell r="T786" t="str">
            <v/>
          </cell>
          <cell r="W786" t="str">
            <v/>
          </cell>
          <cell r="Z786" t="str">
            <v/>
          </cell>
        </row>
        <row r="787">
          <cell r="Q787" t="str">
            <v/>
          </cell>
          <cell r="T787" t="str">
            <v/>
          </cell>
          <cell r="W787" t="str">
            <v/>
          </cell>
          <cell r="Z787" t="str">
            <v/>
          </cell>
        </row>
        <row r="788">
          <cell r="Q788" t="str">
            <v/>
          </cell>
          <cell r="T788" t="str">
            <v/>
          </cell>
          <cell r="W788" t="str">
            <v/>
          </cell>
          <cell r="Z788" t="str">
            <v/>
          </cell>
        </row>
        <row r="789">
          <cell r="Q789" t="str">
            <v/>
          </cell>
          <cell r="T789" t="str">
            <v/>
          </cell>
          <cell r="W789" t="str">
            <v/>
          </cell>
          <cell r="Z789" t="str">
            <v/>
          </cell>
        </row>
        <row r="790">
          <cell r="Q790" t="str">
            <v/>
          </cell>
          <cell r="T790" t="str">
            <v/>
          </cell>
          <cell r="W790" t="str">
            <v/>
          </cell>
          <cell r="Z790" t="str">
            <v/>
          </cell>
        </row>
        <row r="791">
          <cell r="Q791" t="str">
            <v/>
          </cell>
          <cell r="T791" t="str">
            <v/>
          </cell>
          <cell r="W791" t="str">
            <v/>
          </cell>
          <cell r="Z791" t="str">
            <v/>
          </cell>
        </row>
        <row r="792">
          <cell r="Q792" t="str">
            <v/>
          </cell>
          <cell r="T792" t="str">
            <v/>
          </cell>
          <cell r="W792" t="str">
            <v/>
          </cell>
          <cell r="Z792" t="str">
            <v/>
          </cell>
        </row>
        <row r="793">
          <cell r="Q793" t="str">
            <v/>
          </cell>
          <cell r="T793" t="str">
            <v/>
          </cell>
          <cell r="W793" t="str">
            <v/>
          </cell>
          <cell r="Z793" t="str">
            <v/>
          </cell>
        </row>
        <row r="794">
          <cell r="Q794" t="str">
            <v/>
          </cell>
          <cell r="T794" t="str">
            <v/>
          </cell>
          <cell r="W794" t="str">
            <v/>
          </cell>
          <cell r="Z794" t="str">
            <v/>
          </cell>
        </row>
        <row r="795">
          <cell r="Q795" t="str">
            <v/>
          </cell>
          <cell r="T795" t="str">
            <v/>
          </cell>
          <cell r="W795" t="str">
            <v/>
          </cell>
          <cell r="Z795" t="str">
            <v/>
          </cell>
        </row>
        <row r="796">
          <cell r="Q796" t="str">
            <v/>
          </cell>
          <cell r="T796" t="str">
            <v/>
          </cell>
          <cell r="W796" t="str">
            <v/>
          </cell>
          <cell r="Z796" t="str">
            <v/>
          </cell>
        </row>
        <row r="797">
          <cell r="Q797" t="str">
            <v/>
          </cell>
          <cell r="T797" t="str">
            <v/>
          </cell>
          <cell r="W797" t="str">
            <v/>
          </cell>
          <cell r="Z797" t="str">
            <v/>
          </cell>
        </row>
        <row r="798">
          <cell r="Q798" t="str">
            <v/>
          </cell>
          <cell r="T798" t="str">
            <v/>
          </cell>
          <cell r="W798" t="str">
            <v/>
          </cell>
          <cell r="Z798" t="str">
            <v/>
          </cell>
        </row>
        <row r="799">
          <cell r="Q799" t="str">
            <v/>
          </cell>
          <cell r="T799" t="str">
            <v/>
          </cell>
          <cell r="W799" t="str">
            <v/>
          </cell>
          <cell r="Z799" t="str">
            <v/>
          </cell>
        </row>
        <row r="800">
          <cell r="Q800" t="str">
            <v/>
          </cell>
          <cell r="T800" t="str">
            <v/>
          </cell>
          <cell r="W800" t="str">
            <v/>
          </cell>
          <cell r="Z800" t="str">
            <v/>
          </cell>
        </row>
        <row r="801">
          <cell r="Q801" t="str">
            <v/>
          </cell>
          <cell r="T801" t="str">
            <v/>
          </cell>
          <cell r="W801" t="str">
            <v/>
          </cell>
          <cell r="Z801" t="str">
            <v/>
          </cell>
        </row>
        <row r="802">
          <cell r="Q802" t="str">
            <v/>
          </cell>
          <cell r="T802" t="str">
            <v/>
          </cell>
          <cell r="W802" t="str">
            <v/>
          </cell>
          <cell r="Z802" t="str">
            <v/>
          </cell>
        </row>
        <row r="803">
          <cell r="Q803" t="str">
            <v/>
          </cell>
          <cell r="T803" t="str">
            <v/>
          </cell>
          <cell r="W803" t="str">
            <v/>
          </cell>
          <cell r="Z803" t="str">
            <v/>
          </cell>
        </row>
        <row r="804">
          <cell r="Q804" t="str">
            <v/>
          </cell>
          <cell r="T804" t="str">
            <v/>
          </cell>
          <cell r="W804" t="str">
            <v/>
          </cell>
          <cell r="Z804" t="str">
            <v/>
          </cell>
        </row>
        <row r="805">
          <cell r="Q805" t="str">
            <v/>
          </cell>
          <cell r="T805" t="str">
            <v/>
          </cell>
          <cell r="W805" t="str">
            <v/>
          </cell>
          <cell r="Z805" t="str">
            <v/>
          </cell>
        </row>
        <row r="806">
          <cell r="Q806" t="str">
            <v/>
          </cell>
          <cell r="T806" t="str">
            <v/>
          </cell>
          <cell r="W806" t="str">
            <v/>
          </cell>
          <cell r="Z806" t="str">
            <v/>
          </cell>
        </row>
        <row r="807">
          <cell r="Q807" t="str">
            <v/>
          </cell>
          <cell r="T807" t="str">
            <v/>
          </cell>
          <cell r="W807" t="str">
            <v/>
          </cell>
          <cell r="Z807" t="str">
            <v/>
          </cell>
        </row>
        <row r="808">
          <cell r="Q808" t="str">
            <v/>
          </cell>
          <cell r="T808" t="str">
            <v/>
          </cell>
          <cell r="W808" t="str">
            <v/>
          </cell>
          <cell r="Z808" t="str">
            <v/>
          </cell>
        </row>
        <row r="809">
          <cell r="Q809" t="str">
            <v/>
          </cell>
          <cell r="T809" t="str">
            <v/>
          </cell>
          <cell r="W809" t="str">
            <v/>
          </cell>
          <cell r="Z809" t="str">
            <v/>
          </cell>
        </row>
        <row r="810">
          <cell r="Q810" t="str">
            <v/>
          </cell>
          <cell r="T810" t="str">
            <v/>
          </cell>
          <cell r="W810" t="str">
            <v/>
          </cell>
          <cell r="Z810" t="str">
            <v/>
          </cell>
        </row>
        <row r="811">
          <cell r="Q811" t="str">
            <v/>
          </cell>
          <cell r="T811" t="str">
            <v/>
          </cell>
          <cell r="W811" t="str">
            <v/>
          </cell>
          <cell r="Z811" t="str">
            <v/>
          </cell>
        </row>
        <row r="812">
          <cell r="Q812" t="str">
            <v/>
          </cell>
          <cell r="T812" t="str">
            <v/>
          </cell>
          <cell r="W812" t="str">
            <v/>
          </cell>
          <cell r="Z812" t="str">
            <v/>
          </cell>
        </row>
        <row r="813">
          <cell r="Q813" t="str">
            <v/>
          </cell>
          <cell r="T813" t="str">
            <v/>
          </cell>
          <cell r="W813" t="str">
            <v/>
          </cell>
          <cell r="Z813" t="str">
            <v/>
          </cell>
        </row>
        <row r="814">
          <cell r="Q814" t="str">
            <v/>
          </cell>
          <cell r="T814" t="str">
            <v/>
          </cell>
          <cell r="W814" t="str">
            <v/>
          </cell>
          <cell r="Z814" t="str">
            <v/>
          </cell>
        </row>
        <row r="815">
          <cell r="Q815" t="str">
            <v/>
          </cell>
          <cell r="T815" t="str">
            <v/>
          </cell>
          <cell r="W815" t="str">
            <v/>
          </cell>
          <cell r="Z815" t="str">
            <v/>
          </cell>
        </row>
        <row r="816">
          <cell r="Q816" t="str">
            <v/>
          </cell>
          <cell r="T816" t="str">
            <v/>
          </cell>
          <cell r="W816" t="str">
            <v/>
          </cell>
          <cell r="Z816" t="str">
            <v/>
          </cell>
        </row>
        <row r="817">
          <cell r="Q817" t="str">
            <v/>
          </cell>
          <cell r="T817" t="str">
            <v/>
          </cell>
          <cell r="W817" t="str">
            <v/>
          </cell>
          <cell r="Z817" t="str">
            <v/>
          </cell>
        </row>
        <row r="818">
          <cell r="Q818" t="str">
            <v/>
          </cell>
          <cell r="T818" t="str">
            <v/>
          </cell>
          <cell r="W818" t="str">
            <v/>
          </cell>
          <cell r="Z818" t="str">
            <v/>
          </cell>
        </row>
        <row r="819">
          <cell r="Q819" t="str">
            <v/>
          </cell>
          <cell r="T819" t="str">
            <v/>
          </cell>
          <cell r="W819" t="str">
            <v/>
          </cell>
          <cell r="Z819" t="str">
            <v/>
          </cell>
        </row>
        <row r="820">
          <cell r="Q820" t="str">
            <v/>
          </cell>
          <cell r="T820" t="str">
            <v/>
          </cell>
          <cell r="W820" t="str">
            <v/>
          </cell>
          <cell r="Z820" t="str">
            <v/>
          </cell>
        </row>
        <row r="821">
          <cell r="Q821" t="str">
            <v/>
          </cell>
          <cell r="T821" t="str">
            <v/>
          </cell>
          <cell r="W821" t="str">
            <v/>
          </cell>
          <cell r="Z821" t="str">
            <v/>
          </cell>
        </row>
        <row r="822">
          <cell r="Q822" t="str">
            <v/>
          </cell>
          <cell r="T822" t="str">
            <v/>
          </cell>
          <cell r="W822" t="str">
            <v/>
          </cell>
          <cell r="Z822" t="str">
            <v/>
          </cell>
        </row>
        <row r="823">
          <cell r="Q823" t="str">
            <v/>
          </cell>
          <cell r="T823" t="str">
            <v/>
          </cell>
          <cell r="W823" t="str">
            <v/>
          </cell>
          <cell r="Z823" t="str">
            <v/>
          </cell>
        </row>
        <row r="824">
          <cell r="Q824" t="str">
            <v/>
          </cell>
          <cell r="T824" t="str">
            <v/>
          </cell>
          <cell r="W824" t="str">
            <v/>
          </cell>
          <cell r="Z824" t="str">
            <v/>
          </cell>
        </row>
        <row r="825">
          <cell r="Q825" t="str">
            <v/>
          </cell>
          <cell r="T825" t="str">
            <v/>
          </cell>
          <cell r="W825" t="str">
            <v/>
          </cell>
          <cell r="Z825" t="str">
            <v/>
          </cell>
        </row>
        <row r="826">
          <cell r="Q826" t="str">
            <v/>
          </cell>
          <cell r="T826" t="str">
            <v/>
          </cell>
          <cell r="W826" t="str">
            <v/>
          </cell>
          <cell r="Z826" t="str">
            <v/>
          </cell>
        </row>
        <row r="827">
          <cell r="Q827" t="str">
            <v/>
          </cell>
          <cell r="T827" t="str">
            <v/>
          </cell>
          <cell r="W827" t="str">
            <v/>
          </cell>
          <cell r="Z827" t="str">
            <v/>
          </cell>
        </row>
        <row r="828">
          <cell r="Q828" t="str">
            <v/>
          </cell>
          <cell r="T828" t="str">
            <v/>
          </cell>
          <cell r="W828" t="str">
            <v/>
          </cell>
          <cell r="Z828" t="str">
            <v/>
          </cell>
        </row>
        <row r="829">
          <cell r="Q829" t="str">
            <v/>
          </cell>
          <cell r="T829" t="str">
            <v/>
          </cell>
          <cell r="W829" t="str">
            <v/>
          </cell>
          <cell r="Z829" t="str">
            <v/>
          </cell>
        </row>
        <row r="830">
          <cell r="Q830" t="str">
            <v/>
          </cell>
          <cell r="T830" t="str">
            <v/>
          </cell>
          <cell r="W830" t="str">
            <v/>
          </cell>
          <cell r="Z830" t="str">
            <v/>
          </cell>
        </row>
        <row r="831">
          <cell r="Q831" t="str">
            <v/>
          </cell>
          <cell r="T831" t="str">
            <v/>
          </cell>
          <cell r="W831" t="str">
            <v/>
          </cell>
          <cell r="Z831" t="str">
            <v/>
          </cell>
        </row>
        <row r="832">
          <cell r="Q832" t="str">
            <v/>
          </cell>
          <cell r="T832" t="str">
            <v/>
          </cell>
          <cell r="W832" t="str">
            <v/>
          </cell>
          <cell r="Z832" t="str">
            <v/>
          </cell>
        </row>
        <row r="833">
          <cell r="Q833" t="str">
            <v/>
          </cell>
          <cell r="T833" t="str">
            <v/>
          </cell>
          <cell r="W833" t="str">
            <v/>
          </cell>
          <cell r="Z833" t="str">
            <v/>
          </cell>
        </row>
        <row r="834">
          <cell r="Q834" t="str">
            <v/>
          </cell>
          <cell r="T834" t="str">
            <v/>
          </cell>
          <cell r="W834" t="str">
            <v/>
          </cell>
          <cell r="Z834" t="str">
            <v/>
          </cell>
        </row>
        <row r="835">
          <cell r="Q835" t="str">
            <v/>
          </cell>
          <cell r="T835" t="str">
            <v/>
          </cell>
          <cell r="W835" t="str">
            <v/>
          </cell>
          <cell r="Z835" t="str">
            <v/>
          </cell>
        </row>
        <row r="836">
          <cell r="Q836" t="str">
            <v/>
          </cell>
          <cell r="T836" t="str">
            <v/>
          </cell>
          <cell r="W836" t="str">
            <v/>
          </cell>
          <cell r="Z836" t="str">
            <v/>
          </cell>
        </row>
        <row r="837">
          <cell r="Q837" t="str">
            <v/>
          </cell>
          <cell r="T837" t="str">
            <v/>
          </cell>
          <cell r="W837" t="str">
            <v/>
          </cell>
          <cell r="Z837" t="str">
            <v/>
          </cell>
        </row>
        <row r="838">
          <cell r="Q838" t="str">
            <v/>
          </cell>
          <cell r="T838" t="str">
            <v/>
          </cell>
          <cell r="W838" t="str">
            <v/>
          </cell>
          <cell r="Z838" t="str">
            <v/>
          </cell>
        </row>
        <row r="839">
          <cell r="Q839" t="str">
            <v/>
          </cell>
          <cell r="T839" t="str">
            <v/>
          </cell>
          <cell r="W839" t="str">
            <v/>
          </cell>
          <cell r="Z839" t="str">
            <v/>
          </cell>
        </row>
        <row r="840">
          <cell r="Q840" t="str">
            <v/>
          </cell>
          <cell r="T840" t="str">
            <v/>
          </cell>
          <cell r="W840" t="str">
            <v/>
          </cell>
          <cell r="Z840" t="str">
            <v/>
          </cell>
        </row>
        <row r="841">
          <cell r="Q841" t="str">
            <v/>
          </cell>
          <cell r="T841" t="str">
            <v/>
          </cell>
          <cell r="W841" t="str">
            <v/>
          </cell>
          <cell r="Z841" t="str">
            <v/>
          </cell>
        </row>
        <row r="842">
          <cell r="Q842" t="str">
            <v/>
          </cell>
          <cell r="T842" t="str">
            <v/>
          </cell>
          <cell r="W842" t="str">
            <v/>
          </cell>
          <cell r="Z842" t="str">
            <v/>
          </cell>
        </row>
        <row r="843">
          <cell r="Q843" t="str">
            <v/>
          </cell>
          <cell r="T843" t="str">
            <v/>
          </cell>
          <cell r="W843" t="str">
            <v/>
          </cell>
          <cell r="Z843" t="str">
            <v/>
          </cell>
        </row>
        <row r="844">
          <cell r="Q844" t="str">
            <v/>
          </cell>
          <cell r="T844" t="str">
            <v/>
          </cell>
          <cell r="W844" t="str">
            <v/>
          </cell>
          <cell r="Z844" t="str">
            <v/>
          </cell>
        </row>
        <row r="845">
          <cell r="Q845" t="str">
            <v/>
          </cell>
          <cell r="T845" t="str">
            <v/>
          </cell>
          <cell r="W845" t="str">
            <v/>
          </cell>
          <cell r="Z845" t="str">
            <v/>
          </cell>
        </row>
        <row r="846">
          <cell r="Q846" t="str">
            <v/>
          </cell>
          <cell r="T846" t="str">
            <v/>
          </cell>
          <cell r="W846" t="str">
            <v/>
          </cell>
          <cell r="Z846" t="str">
            <v/>
          </cell>
        </row>
        <row r="847">
          <cell r="Q847" t="str">
            <v/>
          </cell>
          <cell r="T847" t="str">
            <v/>
          </cell>
          <cell r="W847" t="str">
            <v/>
          </cell>
          <cell r="Z847" t="str">
            <v/>
          </cell>
        </row>
        <row r="848">
          <cell r="Q848" t="str">
            <v/>
          </cell>
          <cell r="T848" t="str">
            <v/>
          </cell>
          <cell r="W848" t="str">
            <v/>
          </cell>
          <cell r="Z848" t="str">
            <v/>
          </cell>
        </row>
        <row r="849">
          <cell r="Q849" t="str">
            <v/>
          </cell>
          <cell r="T849" t="str">
            <v/>
          </cell>
          <cell r="W849" t="str">
            <v/>
          </cell>
          <cell r="Z849" t="str">
            <v/>
          </cell>
        </row>
        <row r="850">
          <cell r="Q850" t="str">
            <v/>
          </cell>
          <cell r="T850" t="str">
            <v/>
          </cell>
          <cell r="W850" t="str">
            <v/>
          </cell>
          <cell r="Z850" t="str">
            <v/>
          </cell>
        </row>
        <row r="851">
          <cell r="Q851" t="str">
            <v/>
          </cell>
          <cell r="T851" t="str">
            <v/>
          </cell>
          <cell r="W851" t="str">
            <v/>
          </cell>
          <cell r="Z851" t="str">
            <v/>
          </cell>
        </row>
        <row r="852">
          <cell r="Q852" t="str">
            <v/>
          </cell>
          <cell r="T852" t="str">
            <v/>
          </cell>
          <cell r="W852" t="str">
            <v/>
          </cell>
          <cell r="Z852" t="str">
            <v/>
          </cell>
        </row>
        <row r="853">
          <cell r="Q853" t="str">
            <v/>
          </cell>
          <cell r="T853" t="str">
            <v/>
          </cell>
          <cell r="W853" t="str">
            <v/>
          </cell>
          <cell r="Z853" t="str">
            <v/>
          </cell>
        </row>
        <row r="854">
          <cell r="Q854" t="str">
            <v/>
          </cell>
          <cell r="T854" t="str">
            <v/>
          </cell>
          <cell r="W854" t="str">
            <v/>
          </cell>
          <cell r="Z854" t="str">
            <v/>
          </cell>
        </row>
        <row r="855">
          <cell r="Q855" t="str">
            <v/>
          </cell>
          <cell r="T855" t="str">
            <v/>
          </cell>
          <cell r="W855" t="str">
            <v/>
          </cell>
          <cell r="Z855" t="str">
            <v/>
          </cell>
        </row>
        <row r="856">
          <cell r="Q856" t="str">
            <v/>
          </cell>
          <cell r="T856" t="str">
            <v/>
          </cell>
          <cell r="W856" t="str">
            <v/>
          </cell>
          <cell r="Z856" t="str">
            <v/>
          </cell>
        </row>
        <row r="857">
          <cell r="Q857" t="str">
            <v/>
          </cell>
          <cell r="T857" t="str">
            <v/>
          </cell>
          <cell r="W857" t="str">
            <v/>
          </cell>
          <cell r="Z857" t="str">
            <v/>
          </cell>
        </row>
        <row r="858">
          <cell r="Q858" t="str">
            <v/>
          </cell>
          <cell r="T858" t="str">
            <v/>
          </cell>
          <cell r="W858" t="str">
            <v/>
          </cell>
          <cell r="Z858" t="str">
            <v/>
          </cell>
        </row>
        <row r="859">
          <cell r="Q859" t="str">
            <v/>
          </cell>
          <cell r="T859" t="str">
            <v/>
          </cell>
          <cell r="W859" t="str">
            <v/>
          </cell>
          <cell r="Z859" t="str">
            <v/>
          </cell>
        </row>
        <row r="860">
          <cell r="Q860" t="str">
            <v/>
          </cell>
          <cell r="T860" t="str">
            <v/>
          </cell>
          <cell r="W860" t="str">
            <v/>
          </cell>
          <cell r="Z860" t="str">
            <v/>
          </cell>
        </row>
        <row r="861">
          <cell r="Q861" t="str">
            <v/>
          </cell>
          <cell r="T861" t="str">
            <v/>
          </cell>
          <cell r="W861" t="str">
            <v/>
          </cell>
          <cell r="Z861" t="str">
            <v/>
          </cell>
        </row>
        <row r="862">
          <cell r="Q862" t="str">
            <v/>
          </cell>
          <cell r="T862" t="str">
            <v/>
          </cell>
          <cell r="W862" t="str">
            <v/>
          </cell>
          <cell r="Z862" t="str">
            <v/>
          </cell>
        </row>
        <row r="863">
          <cell r="Q863" t="str">
            <v/>
          </cell>
          <cell r="T863" t="str">
            <v/>
          </cell>
          <cell r="W863" t="str">
            <v/>
          </cell>
          <cell r="Z863" t="str">
            <v/>
          </cell>
        </row>
        <row r="864">
          <cell r="Q864" t="str">
            <v/>
          </cell>
          <cell r="T864" t="str">
            <v/>
          </cell>
          <cell r="W864" t="str">
            <v/>
          </cell>
          <cell r="Z864" t="str">
            <v/>
          </cell>
        </row>
        <row r="865">
          <cell r="Q865" t="str">
            <v/>
          </cell>
          <cell r="T865" t="str">
            <v/>
          </cell>
          <cell r="W865" t="str">
            <v/>
          </cell>
          <cell r="Z865" t="str">
            <v/>
          </cell>
        </row>
        <row r="866">
          <cell r="Q866" t="str">
            <v/>
          </cell>
          <cell r="T866" t="str">
            <v/>
          </cell>
          <cell r="W866" t="str">
            <v/>
          </cell>
          <cell r="Z866" t="str">
            <v/>
          </cell>
        </row>
        <row r="867">
          <cell r="Q867" t="str">
            <v/>
          </cell>
          <cell r="T867" t="str">
            <v/>
          </cell>
          <cell r="W867" t="str">
            <v/>
          </cell>
          <cell r="Z867" t="str">
            <v/>
          </cell>
        </row>
        <row r="868">
          <cell r="Q868" t="str">
            <v/>
          </cell>
          <cell r="T868" t="str">
            <v/>
          </cell>
          <cell r="W868" t="str">
            <v/>
          </cell>
          <cell r="Z868" t="str">
            <v/>
          </cell>
        </row>
        <row r="869">
          <cell r="Q869" t="str">
            <v/>
          </cell>
          <cell r="T869" t="str">
            <v/>
          </cell>
          <cell r="W869" t="str">
            <v/>
          </cell>
          <cell r="Z869" t="str">
            <v/>
          </cell>
        </row>
        <row r="870">
          <cell r="Q870" t="str">
            <v/>
          </cell>
          <cell r="T870" t="str">
            <v/>
          </cell>
          <cell r="W870" t="str">
            <v/>
          </cell>
          <cell r="Z870" t="str">
            <v/>
          </cell>
        </row>
        <row r="871">
          <cell r="Q871" t="str">
            <v/>
          </cell>
          <cell r="T871" t="str">
            <v/>
          </cell>
          <cell r="W871" t="str">
            <v/>
          </cell>
          <cell r="Z871" t="str">
            <v/>
          </cell>
        </row>
        <row r="872">
          <cell r="Q872" t="str">
            <v/>
          </cell>
          <cell r="T872" t="str">
            <v/>
          </cell>
          <cell r="W872" t="str">
            <v/>
          </cell>
          <cell r="Z872" t="str">
            <v/>
          </cell>
        </row>
        <row r="873">
          <cell r="Q873" t="str">
            <v/>
          </cell>
          <cell r="T873" t="str">
            <v/>
          </cell>
          <cell r="W873" t="str">
            <v/>
          </cell>
          <cell r="Z873" t="str">
            <v/>
          </cell>
        </row>
        <row r="874">
          <cell r="Q874" t="str">
            <v/>
          </cell>
          <cell r="T874" t="str">
            <v/>
          </cell>
          <cell r="W874" t="str">
            <v/>
          </cell>
          <cell r="Z874" t="str">
            <v/>
          </cell>
        </row>
        <row r="875">
          <cell r="Q875" t="str">
            <v/>
          </cell>
          <cell r="T875" t="str">
            <v/>
          </cell>
          <cell r="W875" t="str">
            <v/>
          </cell>
          <cell r="Z875" t="str">
            <v/>
          </cell>
        </row>
        <row r="876">
          <cell r="Q876" t="str">
            <v/>
          </cell>
          <cell r="T876" t="str">
            <v/>
          </cell>
          <cell r="W876" t="str">
            <v/>
          </cell>
          <cell r="Z876" t="str">
            <v/>
          </cell>
        </row>
        <row r="877">
          <cell r="Q877" t="str">
            <v/>
          </cell>
          <cell r="T877" t="str">
            <v/>
          </cell>
          <cell r="W877" t="str">
            <v/>
          </cell>
          <cell r="Z877" t="str">
            <v/>
          </cell>
        </row>
        <row r="878">
          <cell r="Q878" t="str">
            <v/>
          </cell>
          <cell r="T878" t="str">
            <v/>
          </cell>
          <cell r="W878" t="str">
            <v/>
          </cell>
          <cell r="Z878" t="str">
            <v/>
          </cell>
        </row>
        <row r="879">
          <cell r="Q879" t="str">
            <v/>
          </cell>
          <cell r="T879" t="str">
            <v/>
          </cell>
          <cell r="W879" t="str">
            <v/>
          </cell>
          <cell r="Z879" t="str">
            <v/>
          </cell>
        </row>
        <row r="880">
          <cell r="Q880" t="str">
            <v/>
          </cell>
          <cell r="T880" t="str">
            <v/>
          </cell>
          <cell r="W880" t="str">
            <v/>
          </cell>
          <cell r="Z880" t="str">
            <v/>
          </cell>
        </row>
        <row r="881">
          <cell r="Q881" t="str">
            <v/>
          </cell>
          <cell r="T881" t="str">
            <v/>
          </cell>
          <cell r="W881" t="str">
            <v/>
          </cell>
          <cell r="Z881" t="str">
            <v/>
          </cell>
        </row>
        <row r="882">
          <cell r="Q882" t="str">
            <v/>
          </cell>
          <cell r="T882" t="str">
            <v/>
          </cell>
          <cell r="W882" t="str">
            <v/>
          </cell>
          <cell r="Z882" t="str">
            <v/>
          </cell>
        </row>
        <row r="883">
          <cell r="Q883" t="str">
            <v/>
          </cell>
          <cell r="T883" t="str">
            <v/>
          </cell>
          <cell r="W883" t="str">
            <v/>
          </cell>
          <cell r="Z883" t="str">
            <v/>
          </cell>
        </row>
        <row r="884">
          <cell r="Q884" t="str">
            <v/>
          </cell>
          <cell r="T884" t="str">
            <v/>
          </cell>
          <cell r="W884" t="str">
            <v/>
          </cell>
          <cell r="Z884" t="str">
            <v/>
          </cell>
        </row>
        <row r="885">
          <cell r="Q885" t="str">
            <v/>
          </cell>
          <cell r="T885" t="str">
            <v/>
          </cell>
          <cell r="W885" t="str">
            <v/>
          </cell>
          <cell r="Z885" t="str">
            <v/>
          </cell>
        </row>
        <row r="886">
          <cell r="Q886" t="str">
            <v/>
          </cell>
          <cell r="T886" t="str">
            <v/>
          </cell>
          <cell r="W886" t="str">
            <v/>
          </cell>
          <cell r="Z886" t="str">
            <v/>
          </cell>
        </row>
        <row r="887">
          <cell r="Q887" t="str">
            <v/>
          </cell>
          <cell r="T887" t="str">
            <v/>
          </cell>
          <cell r="W887" t="str">
            <v/>
          </cell>
          <cell r="Z887" t="str">
            <v/>
          </cell>
        </row>
        <row r="888">
          <cell r="Q888" t="str">
            <v/>
          </cell>
          <cell r="T888" t="str">
            <v/>
          </cell>
          <cell r="W888" t="str">
            <v/>
          </cell>
          <cell r="Z888" t="str">
            <v/>
          </cell>
        </row>
        <row r="889">
          <cell r="Q889" t="str">
            <v/>
          </cell>
          <cell r="T889" t="str">
            <v/>
          </cell>
          <cell r="W889" t="str">
            <v/>
          </cell>
          <cell r="Z889" t="str">
            <v/>
          </cell>
        </row>
        <row r="890">
          <cell r="Q890" t="str">
            <v/>
          </cell>
          <cell r="T890" t="str">
            <v/>
          </cell>
          <cell r="W890" t="str">
            <v/>
          </cell>
          <cell r="Z890" t="str">
            <v/>
          </cell>
        </row>
        <row r="891">
          <cell r="Q891" t="str">
            <v/>
          </cell>
          <cell r="T891" t="str">
            <v/>
          </cell>
          <cell r="W891" t="str">
            <v/>
          </cell>
          <cell r="Z891" t="str">
            <v/>
          </cell>
        </row>
        <row r="892">
          <cell r="Q892" t="str">
            <v/>
          </cell>
          <cell r="T892" t="str">
            <v/>
          </cell>
          <cell r="W892" t="str">
            <v/>
          </cell>
          <cell r="Z892" t="str">
            <v/>
          </cell>
        </row>
        <row r="893">
          <cell r="Q893" t="str">
            <v/>
          </cell>
          <cell r="T893" t="str">
            <v/>
          </cell>
          <cell r="W893" t="str">
            <v/>
          </cell>
          <cell r="Z893" t="str">
            <v/>
          </cell>
        </row>
        <row r="894">
          <cell r="Q894" t="str">
            <v/>
          </cell>
          <cell r="T894" t="str">
            <v/>
          </cell>
          <cell r="W894" t="str">
            <v/>
          </cell>
          <cell r="Z894" t="str">
            <v/>
          </cell>
        </row>
        <row r="895">
          <cell r="Q895" t="str">
            <v/>
          </cell>
          <cell r="T895" t="str">
            <v/>
          </cell>
          <cell r="W895" t="str">
            <v/>
          </cell>
          <cell r="Z895" t="str">
            <v/>
          </cell>
        </row>
        <row r="896">
          <cell r="Q896" t="str">
            <v/>
          </cell>
          <cell r="T896" t="str">
            <v/>
          </cell>
          <cell r="W896" t="str">
            <v/>
          </cell>
          <cell r="Z896" t="str">
            <v/>
          </cell>
        </row>
        <row r="897">
          <cell r="Q897" t="str">
            <v/>
          </cell>
          <cell r="T897" t="str">
            <v/>
          </cell>
          <cell r="W897" t="str">
            <v/>
          </cell>
          <cell r="Z897" t="str">
            <v/>
          </cell>
        </row>
        <row r="898">
          <cell r="Q898" t="str">
            <v/>
          </cell>
          <cell r="T898" t="str">
            <v/>
          </cell>
          <cell r="W898" t="str">
            <v/>
          </cell>
          <cell r="Z898" t="str">
            <v/>
          </cell>
        </row>
        <row r="899">
          <cell r="Q899" t="str">
            <v/>
          </cell>
          <cell r="T899" t="str">
            <v/>
          </cell>
          <cell r="W899" t="str">
            <v/>
          </cell>
          <cell r="Z899" t="str">
            <v/>
          </cell>
        </row>
        <row r="900">
          <cell r="Q900" t="str">
            <v/>
          </cell>
          <cell r="T900" t="str">
            <v/>
          </cell>
          <cell r="W900" t="str">
            <v/>
          </cell>
          <cell r="Z900" t="str">
            <v/>
          </cell>
        </row>
        <row r="901">
          <cell r="Q901" t="str">
            <v/>
          </cell>
          <cell r="T901" t="str">
            <v/>
          </cell>
          <cell r="W901" t="str">
            <v/>
          </cell>
          <cell r="Z901" t="str">
            <v/>
          </cell>
        </row>
        <row r="902">
          <cell r="Q902" t="str">
            <v/>
          </cell>
          <cell r="T902" t="str">
            <v/>
          </cell>
          <cell r="W902" t="str">
            <v/>
          </cell>
          <cell r="Z902" t="str">
            <v/>
          </cell>
        </row>
        <row r="903">
          <cell r="Q903" t="str">
            <v/>
          </cell>
          <cell r="T903" t="str">
            <v/>
          </cell>
          <cell r="W903" t="str">
            <v/>
          </cell>
          <cell r="Z903" t="str">
            <v/>
          </cell>
        </row>
        <row r="904">
          <cell r="Q904" t="str">
            <v/>
          </cell>
          <cell r="T904" t="str">
            <v/>
          </cell>
          <cell r="W904" t="str">
            <v/>
          </cell>
          <cell r="Z904" t="str">
            <v/>
          </cell>
        </row>
        <row r="905">
          <cell r="Q905" t="str">
            <v/>
          </cell>
          <cell r="T905" t="str">
            <v/>
          </cell>
          <cell r="W905" t="str">
            <v/>
          </cell>
          <cell r="Z905" t="str">
            <v/>
          </cell>
        </row>
        <row r="906">
          <cell r="Q906" t="str">
            <v/>
          </cell>
          <cell r="T906" t="str">
            <v/>
          </cell>
          <cell r="W906" t="str">
            <v/>
          </cell>
          <cell r="Z906" t="str">
            <v/>
          </cell>
        </row>
        <row r="907">
          <cell r="Q907" t="str">
            <v/>
          </cell>
          <cell r="T907" t="str">
            <v/>
          </cell>
          <cell r="W907" t="str">
            <v/>
          </cell>
          <cell r="Z907" t="str">
            <v/>
          </cell>
        </row>
        <row r="908">
          <cell r="Q908" t="str">
            <v/>
          </cell>
          <cell r="T908" t="str">
            <v/>
          </cell>
          <cell r="W908" t="str">
            <v/>
          </cell>
          <cell r="Z908" t="str">
            <v/>
          </cell>
        </row>
        <row r="909">
          <cell r="Q909" t="str">
            <v/>
          </cell>
          <cell r="T909" t="str">
            <v/>
          </cell>
          <cell r="W909" t="str">
            <v/>
          </cell>
          <cell r="Z909" t="str">
            <v/>
          </cell>
        </row>
        <row r="910">
          <cell r="Q910" t="str">
            <v/>
          </cell>
          <cell r="T910" t="str">
            <v/>
          </cell>
          <cell r="W910" t="str">
            <v/>
          </cell>
          <cell r="Z910" t="str">
            <v/>
          </cell>
        </row>
        <row r="911">
          <cell r="Q911" t="str">
            <v/>
          </cell>
          <cell r="T911" t="str">
            <v/>
          </cell>
          <cell r="W911" t="str">
            <v/>
          </cell>
          <cell r="Z911" t="str">
            <v/>
          </cell>
        </row>
        <row r="912">
          <cell r="Q912" t="str">
            <v/>
          </cell>
          <cell r="T912" t="str">
            <v/>
          </cell>
          <cell r="W912" t="str">
            <v/>
          </cell>
          <cell r="Z912" t="str">
            <v/>
          </cell>
        </row>
        <row r="913">
          <cell r="Q913" t="str">
            <v/>
          </cell>
          <cell r="T913" t="str">
            <v/>
          </cell>
          <cell r="W913" t="str">
            <v/>
          </cell>
          <cell r="Z913" t="str">
            <v/>
          </cell>
        </row>
        <row r="914">
          <cell r="Q914" t="str">
            <v/>
          </cell>
          <cell r="T914" t="str">
            <v/>
          </cell>
          <cell r="W914" t="str">
            <v/>
          </cell>
          <cell r="Z914" t="str">
            <v/>
          </cell>
        </row>
        <row r="915">
          <cell r="Q915" t="str">
            <v/>
          </cell>
          <cell r="T915" t="str">
            <v/>
          </cell>
          <cell r="W915" t="str">
            <v/>
          </cell>
          <cell r="Z915" t="str">
            <v/>
          </cell>
        </row>
        <row r="916">
          <cell r="Q916" t="str">
            <v/>
          </cell>
          <cell r="T916" t="str">
            <v/>
          </cell>
          <cell r="W916" t="str">
            <v/>
          </cell>
          <cell r="Z916" t="str">
            <v/>
          </cell>
        </row>
        <row r="917">
          <cell r="Q917" t="str">
            <v/>
          </cell>
          <cell r="T917" t="str">
            <v/>
          </cell>
          <cell r="W917" t="str">
            <v/>
          </cell>
          <cell r="Z917" t="str">
            <v/>
          </cell>
        </row>
        <row r="918">
          <cell r="Q918" t="str">
            <v/>
          </cell>
          <cell r="T918" t="str">
            <v/>
          </cell>
          <cell r="W918" t="str">
            <v/>
          </cell>
          <cell r="Z918" t="str">
            <v/>
          </cell>
        </row>
        <row r="919">
          <cell r="Q919" t="str">
            <v/>
          </cell>
          <cell r="T919" t="str">
            <v/>
          </cell>
          <cell r="W919" t="str">
            <v/>
          </cell>
          <cell r="Z919" t="str">
            <v/>
          </cell>
        </row>
        <row r="920">
          <cell r="Q920" t="str">
            <v/>
          </cell>
          <cell r="T920" t="str">
            <v/>
          </cell>
          <cell r="W920" t="str">
            <v/>
          </cell>
          <cell r="Z920" t="str">
            <v/>
          </cell>
        </row>
        <row r="921">
          <cell r="Q921" t="str">
            <v/>
          </cell>
          <cell r="T921" t="str">
            <v/>
          </cell>
          <cell r="W921" t="str">
            <v/>
          </cell>
          <cell r="Z921" t="str">
            <v/>
          </cell>
        </row>
        <row r="922">
          <cell r="Q922" t="str">
            <v/>
          </cell>
          <cell r="T922" t="str">
            <v/>
          </cell>
          <cell r="W922" t="str">
            <v/>
          </cell>
          <cell r="Z922" t="str">
            <v/>
          </cell>
        </row>
        <row r="923">
          <cell r="Q923" t="str">
            <v/>
          </cell>
          <cell r="T923" t="str">
            <v/>
          </cell>
          <cell r="W923" t="str">
            <v/>
          </cell>
          <cell r="Z923" t="str">
            <v/>
          </cell>
        </row>
        <row r="924">
          <cell r="Q924" t="str">
            <v/>
          </cell>
          <cell r="T924" t="str">
            <v/>
          </cell>
          <cell r="W924" t="str">
            <v/>
          </cell>
          <cell r="Z924" t="str">
            <v/>
          </cell>
        </row>
        <row r="925">
          <cell r="Q925" t="str">
            <v/>
          </cell>
          <cell r="T925" t="str">
            <v/>
          </cell>
          <cell r="W925" t="str">
            <v/>
          </cell>
          <cell r="Z925" t="str">
            <v/>
          </cell>
        </row>
        <row r="926">
          <cell r="Q926" t="str">
            <v/>
          </cell>
          <cell r="T926" t="str">
            <v/>
          </cell>
          <cell r="W926" t="str">
            <v/>
          </cell>
          <cell r="Z926" t="str">
            <v/>
          </cell>
        </row>
        <row r="927">
          <cell r="Q927" t="str">
            <v/>
          </cell>
          <cell r="T927" t="str">
            <v/>
          </cell>
          <cell r="W927" t="str">
            <v/>
          </cell>
          <cell r="Z927" t="str">
            <v/>
          </cell>
        </row>
        <row r="928">
          <cell r="Q928" t="str">
            <v/>
          </cell>
          <cell r="T928" t="str">
            <v/>
          </cell>
          <cell r="W928" t="str">
            <v/>
          </cell>
          <cell r="Z928" t="str">
            <v/>
          </cell>
        </row>
        <row r="929">
          <cell r="Q929" t="str">
            <v/>
          </cell>
          <cell r="T929" t="str">
            <v/>
          </cell>
          <cell r="W929" t="str">
            <v/>
          </cell>
          <cell r="Z929" t="str">
            <v/>
          </cell>
        </row>
        <row r="930">
          <cell r="Q930" t="str">
            <v/>
          </cell>
          <cell r="T930" t="str">
            <v/>
          </cell>
          <cell r="W930" t="str">
            <v/>
          </cell>
          <cell r="Z930" t="str">
            <v/>
          </cell>
        </row>
        <row r="931">
          <cell r="Q931" t="str">
            <v/>
          </cell>
          <cell r="T931" t="str">
            <v/>
          </cell>
          <cell r="W931" t="str">
            <v/>
          </cell>
          <cell r="Z931" t="str">
            <v/>
          </cell>
        </row>
        <row r="932">
          <cell r="Q932" t="str">
            <v/>
          </cell>
          <cell r="T932" t="str">
            <v/>
          </cell>
          <cell r="W932" t="str">
            <v/>
          </cell>
          <cell r="Z932" t="str">
            <v/>
          </cell>
        </row>
        <row r="933">
          <cell r="Q933" t="str">
            <v/>
          </cell>
          <cell r="T933" t="str">
            <v/>
          </cell>
          <cell r="W933" t="str">
            <v/>
          </cell>
          <cell r="Z933" t="str">
            <v/>
          </cell>
        </row>
        <row r="934">
          <cell r="Q934" t="str">
            <v/>
          </cell>
          <cell r="T934" t="str">
            <v/>
          </cell>
          <cell r="W934" t="str">
            <v/>
          </cell>
          <cell r="Z934" t="str">
            <v/>
          </cell>
        </row>
        <row r="935">
          <cell r="Q935" t="str">
            <v/>
          </cell>
          <cell r="T935" t="str">
            <v/>
          </cell>
          <cell r="W935" t="str">
            <v/>
          </cell>
          <cell r="Z935" t="str">
            <v/>
          </cell>
        </row>
        <row r="936">
          <cell r="Q936" t="str">
            <v/>
          </cell>
          <cell r="T936" t="str">
            <v/>
          </cell>
          <cell r="W936" t="str">
            <v/>
          </cell>
          <cell r="Z936" t="str">
            <v/>
          </cell>
        </row>
        <row r="937">
          <cell r="Q937" t="str">
            <v/>
          </cell>
          <cell r="T937" t="str">
            <v/>
          </cell>
          <cell r="W937" t="str">
            <v/>
          </cell>
          <cell r="Z937" t="str">
            <v/>
          </cell>
        </row>
        <row r="938">
          <cell r="Q938" t="str">
            <v/>
          </cell>
          <cell r="T938" t="str">
            <v/>
          </cell>
          <cell r="W938" t="str">
            <v/>
          </cell>
          <cell r="Z938" t="str">
            <v/>
          </cell>
        </row>
        <row r="939">
          <cell r="Q939" t="str">
            <v/>
          </cell>
          <cell r="T939" t="str">
            <v/>
          </cell>
          <cell r="W939" t="str">
            <v/>
          </cell>
          <cell r="Z939" t="str">
            <v/>
          </cell>
        </row>
        <row r="940">
          <cell r="Q940" t="str">
            <v/>
          </cell>
          <cell r="T940" t="str">
            <v/>
          </cell>
          <cell r="W940" t="str">
            <v/>
          </cell>
          <cell r="Z940" t="str">
            <v/>
          </cell>
        </row>
        <row r="941">
          <cell r="Q941" t="str">
            <v/>
          </cell>
          <cell r="T941" t="str">
            <v/>
          </cell>
          <cell r="W941" t="str">
            <v/>
          </cell>
          <cell r="Z941" t="str">
            <v/>
          </cell>
        </row>
        <row r="942">
          <cell r="Q942" t="str">
            <v/>
          </cell>
          <cell r="T942" t="str">
            <v/>
          </cell>
          <cell r="W942" t="str">
            <v/>
          </cell>
          <cell r="Z942" t="str">
            <v/>
          </cell>
        </row>
        <row r="943">
          <cell r="Q943" t="str">
            <v/>
          </cell>
          <cell r="T943" t="str">
            <v/>
          </cell>
          <cell r="W943" t="str">
            <v/>
          </cell>
          <cell r="Z943" t="str">
            <v/>
          </cell>
        </row>
        <row r="944">
          <cell r="Q944" t="str">
            <v/>
          </cell>
          <cell r="T944" t="str">
            <v/>
          </cell>
          <cell r="W944" t="str">
            <v/>
          </cell>
          <cell r="Z944" t="str">
            <v/>
          </cell>
        </row>
        <row r="945">
          <cell r="Q945" t="str">
            <v/>
          </cell>
          <cell r="T945" t="str">
            <v/>
          </cell>
          <cell r="W945" t="str">
            <v/>
          </cell>
          <cell r="Z945" t="str">
            <v/>
          </cell>
        </row>
        <row r="946">
          <cell r="Q946" t="str">
            <v/>
          </cell>
          <cell r="T946" t="str">
            <v/>
          </cell>
          <cell r="W946" t="str">
            <v/>
          </cell>
          <cell r="Z946" t="str">
            <v/>
          </cell>
        </row>
        <row r="947">
          <cell r="Q947" t="str">
            <v/>
          </cell>
          <cell r="T947" t="str">
            <v/>
          </cell>
          <cell r="W947" t="str">
            <v/>
          </cell>
          <cell r="Z947" t="str">
            <v/>
          </cell>
        </row>
        <row r="948">
          <cell r="Q948" t="str">
            <v/>
          </cell>
          <cell r="T948" t="str">
            <v/>
          </cell>
          <cell r="W948" t="str">
            <v/>
          </cell>
          <cell r="Z948" t="str">
            <v/>
          </cell>
        </row>
        <row r="949">
          <cell r="Q949" t="str">
            <v/>
          </cell>
          <cell r="T949" t="str">
            <v/>
          </cell>
          <cell r="W949" t="str">
            <v/>
          </cell>
          <cell r="Z949" t="str">
            <v/>
          </cell>
        </row>
        <row r="950">
          <cell r="Q950" t="str">
            <v/>
          </cell>
          <cell r="T950" t="str">
            <v/>
          </cell>
          <cell r="W950" t="str">
            <v/>
          </cell>
          <cell r="Z950" t="str">
            <v/>
          </cell>
        </row>
        <row r="951">
          <cell r="Q951" t="str">
            <v/>
          </cell>
          <cell r="T951" t="str">
            <v/>
          </cell>
          <cell r="W951" t="str">
            <v/>
          </cell>
          <cell r="Z951" t="str">
            <v/>
          </cell>
        </row>
        <row r="952">
          <cell r="Q952" t="str">
            <v/>
          </cell>
          <cell r="T952" t="str">
            <v/>
          </cell>
          <cell r="W952" t="str">
            <v/>
          </cell>
          <cell r="Z952" t="str">
            <v/>
          </cell>
        </row>
        <row r="953">
          <cell r="Q953" t="str">
            <v/>
          </cell>
          <cell r="T953" t="str">
            <v/>
          </cell>
          <cell r="W953" t="str">
            <v/>
          </cell>
          <cell r="Z953" t="str">
            <v/>
          </cell>
        </row>
        <row r="954">
          <cell r="Q954" t="str">
            <v/>
          </cell>
          <cell r="T954" t="str">
            <v/>
          </cell>
          <cell r="W954" t="str">
            <v/>
          </cell>
          <cell r="Z954" t="str">
            <v/>
          </cell>
        </row>
        <row r="955">
          <cell r="Q955" t="str">
            <v/>
          </cell>
          <cell r="T955" t="str">
            <v/>
          </cell>
          <cell r="W955" t="str">
            <v/>
          </cell>
          <cell r="Z955" t="str">
            <v/>
          </cell>
        </row>
        <row r="956">
          <cell r="Q956" t="str">
            <v/>
          </cell>
          <cell r="T956" t="str">
            <v/>
          </cell>
          <cell r="W956" t="str">
            <v/>
          </cell>
          <cell r="Z956" t="str">
            <v/>
          </cell>
        </row>
        <row r="957">
          <cell r="Q957" t="str">
            <v/>
          </cell>
          <cell r="T957" t="str">
            <v/>
          </cell>
          <cell r="W957" t="str">
            <v/>
          </cell>
          <cell r="Z957" t="str">
            <v/>
          </cell>
        </row>
        <row r="958">
          <cell r="Q958" t="str">
            <v/>
          </cell>
          <cell r="T958" t="str">
            <v/>
          </cell>
          <cell r="W958" t="str">
            <v/>
          </cell>
          <cell r="Z958" t="str">
            <v/>
          </cell>
        </row>
        <row r="959">
          <cell r="Q959" t="str">
            <v/>
          </cell>
          <cell r="T959" t="str">
            <v/>
          </cell>
          <cell r="W959" t="str">
            <v/>
          </cell>
          <cell r="Z959" t="str">
            <v/>
          </cell>
        </row>
        <row r="960">
          <cell r="Q960" t="str">
            <v/>
          </cell>
          <cell r="T960" t="str">
            <v/>
          </cell>
          <cell r="W960" t="str">
            <v/>
          </cell>
          <cell r="Z960" t="str">
            <v/>
          </cell>
        </row>
        <row r="961">
          <cell r="Q961" t="str">
            <v/>
          </cell>
          <cell r="T961" t="str">
            <v/>
          </cell>
          <cell r="W961" t="str">
            <v/>
          </cell>
          <cell r="Z961" t="str">
            <v/>
          </cell>
        </row>
        <row r="962">
          <cell r="Q962" t="str">
            <v/>
          </cell>
          <cell r="T962" t="str">
            <v/>
          </cell>
          <cell r="W962" t="str">
            <v/>
          </cell>
          <cell r="Z962" t="str">
            <v/>
          </cell>
        </row>
        <row r="963">
          <cell r="Q963" t="str">
            <v/>
          </cell>
          <cell r="T963" t="str">
            <v/>
          </cell>
          <cell r="W963" t="str">
            <v/>
          </cell>
          <cell r="Z963" t="str">
            <v/>
          </cell>
        </row>
        <row r="964">
          <cell r="Q964" t="str">
            <v/>
          </cell>
          <cell r="T964" t="str">
            <v/>
          </cell>
          <cell r="W964" t="str">
            <v/>
          </cell>
          <cell r="Z964" t="str">
            <v/>
          </cell>
        </row>
        <row r="965">
          <cell r="Q965" t="str">
            <v/>
          </cell>
          <cell r="T965" t="str">
            <v/>
          </cell>
          <cell r="W965" t="str">
            <v/>
          </cell>
          <cell r="Z965" t="str">
            <v/>
          </cell>
        </row>
        <row r="966">
          <cell r="Q966" t="str">
            <v/>
          </cell>
          <cell r="T966" t="str">
            <v/>
          </cell>
          <cell r="W966" t="str">
            <v/>
          </cell>
          <cell r="Z966" t="str">
            <v/>
          </cell>
        </row>
        <row r="967">
          <cell r="Q967" t="str">
            <v/>
          </cell>
          <cell r="T967" t="str">
            <v/>
          </cell>
          <cell r="W967" t="str">
            <v/>
          </cell>
          <cell r="Z967" t="str">
            <v/>
          </cell>
        </row>
        <row r="968">
          <cell r="Q968" t="str">
            <v/>
          </cell>
          <cell r="T968" t="str">
            <v/>
          </cell>
          <cell r="W968" t="str">
            <v/>
          </cell>
          <cell r="Z968" t="str">
            <v/>
          </cell>
        </row>
        <row r="969">
          <cell r="Q969" t="str">
            <v/>
          </cell>
          <cell r="T969" t="str">
            <v/>
          </cell>
          <cell r="W969" t="str">
            <v/>
          </cell>
          <cell r="Z969" t="str">
            <v/>
          </cell>
        </row>
        <row r="970">
          <cell r="Q970" t="str">
            <v/>
          </cell>
          <cell r="T970" t="str">
            <v/>
          </cell>
          <cell r="W970" t="str">
            <v/>
          </cell>
          <cell r="Z970" t="str">
            <v/>
          </cell>
        </row>
        <row r="971">
          <cell r="Q971" t="str">
            <v/>
          </cell>
          <cell r="T971" t="str">
            <v/>
          </cell>
          <cell r="W971" t="str">
            <v/>
          </cell>
          <cell r="Z971" t="str">
            <v/>
          </cell>
        </row>
        <row r="972">
          <cell r="Q972" t="str">
            <v/>
          </cell>
          <cell r="T972" t="str">
            <v/>
          </cell>
          <cell r="W972" t="str">
            <v/>
          </cell>
          <cell r="Z972" t="str">
            <v/>
          </cell>
        </row>
        <row r="973">
          <cell r="Q973" t="str">
            <v/>
          </cell>
          <cell r="T973" t="str">
            <v/>
          </cell>
          <cell r="W973" t="str">
            <v/>
          </cell>
          <cell r="Z973" t="str">
            <v/>
          </cell>
        </row>
        <row r="974">
          <cell r="Q974" t="str">
            <v/>
          </cell>
          <cell r="T974" t="str">
            <v/>
          </cell>
          <cell r="W974" t="str">
            <v/>
          </cell>
          <cell r="Z974" t="str">
            <v/>
          </cell>
        </row>
        <row r="975">
          <cell r="Q975" t="str">
            <v/>
          </cell>
          <cell r="T975" t="str">
            <v/>
          </cell>
          <cell r="W975" t="str">
            <v/>
          </cell>
          <cell r="Z975" t="str">
            <v/>
          </cell>
        </row>
        <row r="976">
          <cell r="Q976" t="str">
            <v/>
          </cell>
          <cell r="T976" t="str">
            <v/>
          </cell>
          <cell r="W976" t="str">
            <v/>
          </cell>
          <cell r="Z976" t="str">
            <v/>
          </cell>
        </row>
        <row r="977">
          <cell r="Q977" t="str">
            <v/>
          </cell>
          <cell r="T977" t="str">
            <v/>
          </cell>
          <cell r="W977" t="str">
            <v/>
          </cell>
          <cell r="Z977" t="str">
            <v/>
          </cell>
        </row>
        <row r="978">
          <cell r="Q978" t="str">
            <v/>
          </cell>
          <cell r="T978" t="str">
            <v/>
          </cell>
          <cell r="W978" t="str">
            <v/>
          </cell>
          <cell r="Z978" t="str">
            <v/>
          </cell>
        </row>
        <row r="979">
          <cell r="Q979" t="str">
            <v/>
          </cell>
          <cell r="T979" t="str">
            <v/>
          </cell>
          <cell r="W979" t="str">
            <v/>
          </cell>
          <cell r="Z979" t="str">
            <v/>
          </cell>
        </row>
        <row r="980">
          <cell r="Q980" t="str">
            <v/>
          </cell>
          <cell r="T980" t="str">
            <v/>
          </cell>
          <cell r="W980" t="str">
            <v/>
          </cell>
          <cell r="Z980" t="str">
            <v/>
          </cell>
        </row>
        <row r="981">
          <cell r="Q981" t="str">
            <v/>
          </cell>
          <cell r="T981" t="str">
            <v/>
          </cell>
          <cell r="W981" t="str">
            <v/>
          </cell>
          <cell r="Z981" t="str">
            <v/>
          </cell>
        </row>
        <row r="982">
          <cell r="Q982" t="str">
            <v/>
          </cell>
          <cell r="T982" t="str">
            <v/>
          </cell>
          <cell r="W982" t="str">
            <v/>
          </cell>
          <cell r="Z982" t="str">
            <v/>
          </cell>
        </row>
        <row r="983">
          <cell r="Q983" t="str">
            <v/>
          </cell>
          <cell r="T983" t="str">
            <v/>
          </cell>
          <cell r="W983" t="str">
            <v/>
          </cell>
          <cell r="Z983" t="str">
            <v/>
          </cell>
        </row>
        <row r="984">
          <cell r="Q984" t="str">
            <v/>
          </cell>
          <cell r="T984" t="str">
            <v/>
          </cell>
          <cell r="W984" t="str">
            <v/>
          </cell>
          <cell r="Z984" t="str">
            <v/>
          </cell>
        </row>
        <row r="985">
          <cell r="Q985" t="str">
            <v/>
          </cell>
          <cell r="T985" t="str">
            <v/>
          </cell>
          <cell r="W985" t="str">
            <v/>
          </cell>
          <cell r="Z985" t="str">
            <v/>
          </cell>
        </row>
        <row r="986">
          <cell r="Q986" t="str">
            <v/>
          </cell>
          <cell r="T986" t="str">
            <v/>
          </cell>
          <cell r="W986" t="str">
            <v/>
          </cell>
          <cell r="Z986" t="str">
            <v/>
          </cell>
        </row>
        <row r="987">
          <cell r="Q987" t="str">
            <v/>
          </cell>
          <cell r="T987" t="str">
            <v/>
          </cell>
          <cell r="W987" t="str">
            <v/>
          </cell>
          <cell r="Z987" t="str">
            <v/>
          </cell>
        </row>
        <row r="988">
          <cell r="Q988" t="str">
            <v/>
          </cell>
          <cell r="T988" t="str">
            <v/>
          </cell>
          <cell r="W988" t="str">
            <v/>
          </cell>
          <cell r="Z988" t="str">
            <v/>
          </cell>
        </row>
        <row r="989">
          <cell r="Q989" t="str">
            <v/>
          </cell>
          <cell r="T989" t="str">
            <v/>
          </cell>
          <cell r="W989" t="str">
            <v/>
          </cell>
          <cell r="Z989" t="str">
            <v/>
          </cell>
        </row>
        <row r="990">
          <cell r="Q990" t="str">
            <v/>
          </cell>
          <cell r="T990" t="str">
            <v/>
          </cell>
          <cell r="W990" t="str">
            <v/>
          </cell>
          <cell r="Z990" t="str">
            <v/>
          </cell>
        </row>
        <row r="991">
          <cell r="Q991" t="str">
            <v/>
          </cell>
          <cell r="T991" t="str">
            <v/>
          </cell>
          <cell r="W991" t="str">
            <v/>
          </cell>
          <cell r="Z991" t="str">
            <v/>
          </cell>
        </row>
        <row r="992">
          <cell r="Q992" t="str">
            <v/>
          </cell>
          <cell r="T992" t="str">
            <v/>
          </cell>
          <cell r="W992" t="str">
            <v/>
          </cell>
          <cell r="Z992"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40">
          <cell r="H40">
            <v>100000</v>
          </cell>
        </row>
      </sheetData>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Zálohy"/>
      <sheetName val="Zálohy_odklad"/>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FU"/>
      <sheetName val="XML export"/>
      <sheetName val="UVOD"/>
      <sheetName val="XML_export"/>
      <sheetName val="Moje daně"/>
      <sheetName val="ZAKL_DATA"/>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SP1"/>
      <sheetName val="SP2"/>
      <sheetName val="SP_zam"/>
      <sheetName val="SP_stud"/>
      <sheetName val="SP_prijem"/>
      <sheetName val="VZP"/>
      <sheetName val="Ostatní ZP"/>
      <sheetName val="Zálohy"/>
      <sheetName val="Účetní_závěrka"/>
    </sheetNames>
    <sheetDataSet>
      <sheetData sheetId="0">
        <row r="3">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T4" t="str">
            <v>Lesnictví a těžba dřeva</v>
          </cell>
          <cell r="W4" t="str">
            <v>Lesnictví a těžba dřeva</v>
          </cell>
          <cell r="Z4" t="str">
            <v>Lesnictví a těžba dřeva</v>
          </cell>
        </row>
        <row r="5">
          <cell r="T5" t="str">
            <v>Rybolov a akvakultura</v>
          </cell>
          <cell r="W5" t="str">
            <v>Rybolov a akvakultura</v>
          </cell>
          <cell r="Z5" t="str">
            <v>Rybolov a akvakultura</v>
          </cell>
        </row>
        <row r="6">
          <cell r="T6" t="str">
            <v>Těžba a úprava černého a hnědého uhlí</v>
          </cell>
          <cell r="W6" t="str">
            <v>Těžba a úprava černého a hnědého uhlí</v>
          </cell>
          <cell r="Z6" t="str">
            <v>Těžba a úprava černého a hnědého uhlí</v>
          </cell>
        </row>
        <row r="7">
          <cell r="T7" t="str">
            <v>Těžba ropy a zemního plynu</v>
          </cell>
          <cell r="W7" t="str">
            <v>Těžba ropy a zemního plynu</v>
          </cell>
          <cell r="Z7" t="str">
            <v>Těžba ropy a zemního plynu</v>
          </cell>
        </row>
        <row r="8">
          <cell r="T8" t="str">
            <v>Těžba a úprava rud</v>
          </cell>
          <cell r="W8" t="str">
            <v>Těžba a úprava rud</v>
          </cell>
          <cell r="Z8" t="str">
            <v>Těžba a úprava rud</v>
          </cell>
        </row>
        <row r="9">
          <cell r="T9" t="str">
            <v>Ostatní těžba a dobývání</v>
          </cell>
          <cell r="W9" t="str">
            <v>Ostatní těžba a dobývání</v>
          </cell>
          <cell r="Z9" t="str">
            <v>Ostatní těžba a dobývání</v>
          </cell>
        </row>
        <row r="10">
          <cell r="T10" t="str">
            <v>Podpůrné činnosti při těžbě</v>
          </cell>
          <cell r="W10" t="str">
            <v>Podpůrné činnosti při těžbě</v>
          </cell>
          <cell r="Z10" t="str">
            <v>Podpůrné činnosti při těžbě</v>
          </cell>
        </row>
        <row r="11">
          <cell r="T11" t="str">
            <v>Výroba potravinářských výrobků</v>
          </cell>
          <cell r="W11" t="str">
            <v>Výroba potravinářských výrobků</v>
          </cell>
          <cell r="Z11" t="str">
            <v>Výroba potravinářských výrobků</v>
          </cell>
        </row>
        <row r="12">
          <cell r="T12" t="str">
            <v>Výroba nápojů</v>
          </cell>
          <cell r="W12" t="str">
            <v>Výroba nápojů</v>
          </cell>
          <cell r="Z12" t="str">
            <v>Výroba nápojů</v>
          </cell>
        </row>
        <row r="13">
          <cell r="T13" t="str">
            <v>Pěstování plodin jiných než trvalých</v>
          </cell>
          <cell r="W13" t="str">
            <v>Pěstování plodin jiných než trvalých</v>
          </cell>
          <cell r="Z13" t="str">
            <v>Pěstování plodin jiných než trvalých</v>
          </cell>
        </row>
        <row r="14">
          <cell r="T14" t="str">
            <v>Výroba tabákových výrobků</v>
          </cell>
          <cell r="W14" t="str">
            <v>Výroba tabákových výrobků</v>
          </cell>
          <cell r="Z14" t="str">
            <v>Výroba tabákových výrobků</v>
          </cell>
        </row>
        <row r="15">
          <cell r="T15" t="str">
            <v>Pěstování trvalých plodin</v>
          </cell>
          <cell r="W15" t="str">
            <v>Pěstování trvalých plodin</v>
          </cell>
          <cell r="Z15" t="str">
            <v>Pěstování trvalých plodin</v>
          </cell>
        </row>
        <row r="16">
          <cell r="T16" t="str">
            <v>Výroba textilií</v>
          </cell>
          <cell r="W16" t="str">
            <v>Výroba textilií</v>
          </cell>
          <cell r="Z16" t="str">
            <v>Výroba textilií</v>
          </cell>
        </row>
        <row r="17">
          <cell r="T17" t="str">
            <v>Množení rostlin</v>
          </cell>
          <cell r="W17" t="str">
            <v>Množení rostlin</v>
          </cell>
          <cell r="Z17" t="str">
            <v>Množení rostlin</v>
          </cell>
        </row>
        <row r="18">
          <cell r="T18" t="str">
            <v>Výroba oděvů</v>
          </cell>
          <cell r="W18" t="str">
            <v>Výroba oděvů</v>
          </cell>
          <cell r="Z18" t="str">
            <v>Výroba oděvů</v>
          </cell>
        </row>
        <row r="19">
          <cell r="T19" t="str">
            <v>živočišná výroba</v>
          </cell>
          <cell r="W19" t="str">
            <v>živočišná výroba</v>
          </cell>
          <cell r="Z19" t="str">
            <v>živočišná výroba</v>
          </cell>
        </row>
        <row r="20">
          <cell r="T20" t="str">
            <v>Výroba usní a souvisejících výrobků</v>
          </cell>
          <cell r="W20" t="str">
            <v>Výroba usní a souvisejících výrobků</v>
          </cell>
          <cell r="Z20" t="str">
            <v>Výroba usní a souvisejících výrobků</v>
          </cell>
        </row>
        <row r="21">
          <cell r="T21" t="str">
            <v>Smíšené hospodářství</v>
          </cell>
          <cell r="W21" t="str">
            <v>Smíšené hospodářství</v>
          </cell>
          <cell r="Z21" t="str">
            <v>Smíšené hospodářství</v>
          </cell>
        </row>
        <row r="22">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T24" t="str">
            <v>Výroba papíru a výrobků z papíru</v>
          </cell>
          <cell r="W24" t="str">
            <v>Výroba papíru a výrobků z papíru</v>
          </cell>
          <cell r="Z24" t="str">
            <v>Výroba papíru a výrobků z papíru</v>
          </cell>
        </row>
        <row r="25">
          <cell r="T25" t="str">
            <v>Lov a odchyt divokých zvířat a související činnosti</v>
          </cell>
          <cell r="W25" t="str">
            <v>Lov a odchyt divokých zvířat a související činnosti</v>
          </cell>
          <cell r="Z25" t="str">
            <v>Lov a odchyt divokých zvířat a související činnosti</v>
          </cell>
        </row>
        <row r="26">
          <cell r="T26" t="str">
            <v>Tisk a rozmnožování nahraných nosičů</v>
          </cell>
          <cell r="W26" t="str">
            <v>Tisk a rozmnožování nahraných nosičů</v>
          </cell>
          <cell r="Z26" t="str">
            <v>Tisk a rozmnožování nahraných nosičů</v>
          </cell>
        </row>
        <row r="27">
          <cell r="T27" t="str">
            <v>Výroba koksu a rafinovaných ropných produktů</v>
          </cell>
          <cell r="W27" t="str">
            <v>Výroba koksu a rafinovaných ropných produktů</v>
          </cell>
          <cell r="Z27" t="str">
            <v>Výroba koksu a rafinovaných ropných produktů</v>
          </cell>
        </row>
        <row r="28">
          <cell r="T28" t="str">
            <v>Výroba chemických látek a chemických přípravků</v>
          </cell>
          <cell r="W28" t="str">
            <v>Výroba chemických látek a chemických přípravků</v>
          </cell>
          <cell r="Z28" t="str">
            <v>Výroba chemických látek a chemických přípravků</v>
          </cell>
        </row>
        <row r="29">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T30" t="str">
            <v>Lesní hospodářství a jiné činnosti v oblasti lesnictví</v>
          </cell>
          <cell r="W30" t="str">
            <v>Lesní hospodářství a jiné činnosti v oblasti lesnictví</v>
          </cell>
          <cell r="Z30" t="str">
            <v>Lesní hospodářství a jiné činnosti v oblasti lesnictví</v>
          </cell>
        </row>
        <row r="31">
          <cell r="T31" t="str">
            <v>Výroba pryžových a plastových výrobků</v>
          </cell>
          <cell r="W31" t="str">
            <v>Výroba pryžových a plastových výrobků</v>
          </cell>
          <cell r="Z31" t="str">
            <v>Výroba pryžových a plastových výrobků</v>
          </cell>
        </row>
        <row r="32">
          <cell r="T32" t="str">
            <v>Těžba dřeva</v>
          </cell>
          <cell r="W32" t="str">
            <v>Těžba dřeva</v>
          </cell>
          <cell r="Z32" t="str">
            <v>Těžba dřeva</v>
          </cell>
        </row>
        <row r="33">
          <cell r="T33" t="str">
            <v>Výroba ostatních nekovových minerálních výrobků</v>
          </cell>
          <cell r="W33" t="str">
            <v>Výroba ostatních nekovových minerálních výrobků</v>
          </cell>
          <cell r="Z33" t="str">
            <v>Výroba ostatních nekovových minerálních výrobků</v>
          </cell>
        </row>
        <row r="34">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T36" t="str">
            <v>Podpůrné činnosti pro lesnictví</v>
          </cell>
          <cell r="W36" t="str">
            <v>Podpůrné činnosti pro lesnictví</v>
          </cell>
          <cell r="Z36" t="str">
            <v>Podpůrné činnosti pro lesnictví</v>
          </cell>
        </row>
        <row r="37">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T39" t="str">
            <v>Výroba elektrických zařízení</v>
          </cell>
          <cell r="W39" t="str">
            <v>Výroba elektrických zařízení</v>
          </cell>
          <cell r="Z39" t="str">
            <v>Výroba elektrických zařízení</v>
          </cell>
        </row>
        <row r="40">
          <cell r="T40" t="str">
            <v>Výroba strojů a zařízení j. n.</v>
          </cell>
          <cell r="W40" t="str">
            <v>Výroba strojů a zařízení j. n.</v>
          </cell>
          <cell r="Z40" t="str">
            <v>Výroba strojů a zařízení j. n.</v>
          </cell>
        </row>
        <row r="41">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T42" t="str">
            <v>Výroba ostatních dopravních prostředků a zařízení</v>
          </cell>
          <cell r="W42" t="str">
            <v>Výroba ostatních dopravních prostředků a zařízení</v>
          </cell>
          <cell r="Z42" t="str">
            <v>Výroba ostatních dopravních prostředků a zařízení</v>
          </cell>
        </row>
        <row r="43">
          <cell r="T43" t="str">
            <v>Výroba nábytku</v>
          </cell>
          <cell r="W43" t="str">
            <v>Výroba nábytku</v>
          </cell>
          <cell r="Z43" t="str">
            <v>Výroba nábytku</v>
          </cell>
        </row>
        <row r="44">
          <cell r="T44" t="str">
            <v>Rybolov</v>
          </cell>
          <cell r="W44" t="str">
            <v>Rybolov</v>
          </cell>
          <cell r="Z44" t="str">
            <v>Rybolov</v>
          </cell>
        </row>
        <row r="45">
          <cell r="T45" t="str">
            <v>Ostatní zpracovatelský průmysl</v>
          </cell>
          <cell r="W45" t="str">
            <v>Ostatní zpracovatelský průmysl</v>
          </cell>
          <cell r="Z45" t="str">
            <v>Ostatní zpracovatelský průmysl</v>
          </cell>
        </row>
        <row r="46">
          <cell r="T46" t="str">
            <v>Akvakultura</v>
          </cell>
          <cell r="W46" t="str">
            <v>Akvakultura</v>
          </cell>
          <cell r="Z46" t="str">
            <v>Akvakultura</v>
          </cell>
        </row>
        <row r="47">
          <cell r="T47" t="str">
            <v>Opravy a instalace strojů a zařízení</v>
          </cell>
          <cell r="W47" t="str">
            <v>Opravy a instalace strojů a zařízení</v>
          </cell>
          <cell r="Z47" t="str">
            <v>Opravy a instalace strojů a zařízení</v>
          </cell>
        </row>
        <row r="48">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T49" t="str">
            <v>Shromažďování, úprava a rozvod vody</v>
          </cell>
          <cell r="W49" t="str">
            <v>Shromažďování, úprava a rozvod vody</v>
          </cell>
          <cell r="Z49" t="str">
            <v>Shromažďování, úprava a rozvod vody</v>
          </cell>
        </row>
        <row r="50">
          <cell r="T50" t="str">
            <v>Činnosti související s odpadními vodami</v>
          </cell>
          <cell r="W50" t="str">
            <v>Činnosti související s odpadními vodami</v>
          </cell>
          <cell r="Z50" t="str">
            <v>Činnosti související s odpadními vodami</v>
          </cell>
        </row>
        <row r="51">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T52" t="str">
            <v>Sanace a jiné činnosti související s odpady</v>
          </cell>
          <cell r="W52" t="str">
            <v>Sanace a jiné činnosti související s odpady</v>
          </cell>
          <cell r="Z52" t="str">
            <v>Sanace a jiné činnosti související s odpady</v>
          </cell>
        </row>
        <row r="53">
          <cell r="T53" t="str">
            <v>Výstavba budov</v>
          </cell>
          <cell r="W53" t="str">
            <v>Výstavba budov</v>
          </cell>
          <cell r="Z53" t="str">
            <v>Výstavba budov</v>
          </cell>
        </row>
        <row r="54">
          <cell r="T54" t="str">
            <v>Inženýrské stavitelství</v>
          </cell>
          <cell r="W54" t="str">
            <v>Inženýrské stavitelství</v>
          </cell>
          <cell r="Z54" t="str">
            <v>Inženýrské stavitelství</v>
          </cell>
        </row>
        <row r="55">
          <cell r="T55" t="str">
            <v>Specializované stavební činnosti</v>
          </cell>
          <cell r="W55" t="str">
            <v>Specializované stavební činnosti</v>
          </cell>
          <cell r="Z55" t="str">
            <v>Specializované stavební činnosti</v>
          </cell>
        </row>
        <row r="56">
          <cell r="T56" t="str">
            <v>Velkoobchod, maloobchod a opravy motorových vozidel</v>
          </cell>
          <cell r="W56" t="str">
            <v>Velkoobchod, maloobchod a opravy motorových vozidel</v>
          </cell>
          <cell r="Z56" t="str">
            <v>Velkoobchod, maloobchod a opravy motorových vozidel</v>
          </cell>
        </row>
        <row r="57">
          <cell r="T57" t="str">
            <v>Velkoobchod, kromě motorových vozidel</v>
          </cell>
          <cell r="W57" t="str">
            <v>Velkoobchod, kromě motorových vozidel</v>
          </cell>
          <cell r="Z57" t="str">
            <v>Velkoobchod, kromě motorových vozidel</v>
          </cell>
        </row>
        <row r="58">
          <cell r="T58" t="str">
            <v>Maloobchod, kromě motorových vozidel</v>
          </cell>
          <cell r="W58" t="str">
            <v>Maloobchod, kromě motorových vozidel</v>
          </cell>
          <cell r="Z58" t="str">
            <v>Maloobchod, kromě motorových vozidel</v>
          </cell>
        </row>
        <row r="59">
          <cell r="T59" t="str">
            <v>Pozemní a potrubní doprava</v>
          </cell>
          <cell r="W59" t="str">
            <v>Pozemní a potrubní doprava</v>
          </cell>
          <cell r="Z59" t="str">
            <v>Pozemní a potrubní doprava</v>
          </cell>
        </row>
        <row r="60">
          <cell r="T60" t="str">
            <v>Vodní doprava</v>
          </cell>
          <cell r="W60" t="str">
            <v>Vodní doprava</v>
          </cell>
          <cell r="Z60" t="str">
            <v>Vodní doprava</v>
          </cell>
        </row>
        <row r="61">
          <cell r="T61" t="str">
            <v>Letecká doprava</v>
          </cell>
          <cell r="W61" t="str">
            <v>Letecká doprava</v>
          </cell>
          <cell r="Z61" t="str">
            <v>Letecká doprava</v>
          </cell>
        </row>
        <row r="62">
          <cell r="T62" t="str">
            <v>Těžba a úprava černého uhlí</v>
          </cell>
          <cell r="W62" t="str">
            <v>Těžba a úprava černého uhlí</v>
          </cell>
          <cell r="Z62" t="str">
            <v>Těžba a úprava černého uhlí</v>
          </cell>
        </row>
        <row r="63">
          <cell r="T63" t="str">
            <v>Skladování a vedlejší činnosti v dopravě</v>
          </cell>
          <cell r="W63" t="str">
            <v>Skladování a vedlejší činnosti v dopravě</v>
          </cell>
          <cell r="Z63" t="str">
            <v>Skladování a vedlejší činnosti v dopravě</v>
          </cell>
        </row>
        <row r="64">
          <cell r="T64" t="str">
            <v>Těžba a úprava hnědého uhlí</v>
          </cell>
          <cell r="W64" t="str">
            <v>Těžba a úprava hnědého uhlí</v>
          </cell>
          <cell r="Z64" t="str">
            <v>Těžba a úprava hnědého uhlí</v>
          </cell>
        </row>
        <row r="65">
          <cell r="T65" t="str">
            <v>Poštovní a kurýrní činnosti</v>
          </cell>
          <cell r="W65" t="str">
            <v>Poštovní a kurýrní činnosti</v>
          </cell>
          <cell r="Z65" t="str">
            <v>Poštovní a kurýrní činnosti</v>
          </cell>
        </row>
        <row r="66">
          <cell r="T66" t="str">
            <v>Ubytování</v>
          </cell>
          <cell r="W66" t="str">
            <v>Ubytování</v>
          </cell>
          <cell r="Z66" t="str">
            <v>Ubytování</v>
          </cell>
        </row>
        <row r="67">
          <cell r="T67" t="str">
            <v>Stravování a pohostinství</v>
          </cell>
          <cell r="W67" t="str">
            <v>Stravování a pohostinství</v>
          </cell>
          <cell r="Z67" t="str">
            <v>Stravování a pohostinství</v>
          </cell>
        </row>
        <row r="68">
          <cell r="T68" t="str">
            <v>Vydavatelské činnosti</v>
          </cell>
          <cell r="W68" t="str">
            <v>Vydavatelské činnosti</v>
          </cell>
          <cell r="Z68" t="str">
            <v>Vydavatelské činnosti</v>
          </cell>
        </row>
        <row r="69">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T70" t="str">
            <v>Tvorba programů a vysílání</v>
          </cell>
          <cell r="W70" t="str">
            <v>Tvorba programů a vysílání</v>
          </cell>
          <cell r="Z70" t="str">
            <v>Tvorba programů a vysílání</v>
          </cell>
        </row>
        <row r="71">
          <cell r="T71" t="str">
            <v>Telekomunikační činnosti</v>
          </cell>
          <cell r="W71" t="str">
            <v>Telekomunikační činnosti</v>
          </cell>
          <cell r="Z71" t="str">
            <v>Telekomunikační činnosti</v>
          </cell>
        </row>
        <row r="72">
          <cell r="T72" t="str">
            <v>Těžba ropy</v>
          </cell>
          <cell r="W72" t="str">
            <v>Těžba ropy</v>
          </cell>
          <cell r="Z72" t="str">
            <v>Těžba ropy</v>
          </cell>
        </row>
        <row r="73">
          <cell r="T73" t="str">
            <v>Činnosti v oblasti informačních technologií</v>
          </cell>
          <cell r="W73" t="str">
            <v>Činnosti v oblasti informačních technologií</v>
          </cell>
          <cell r="Z73" t="str">
            <v>Činnosti v oblasti informačních technologií</v>
          </cell>
        </row>
        <row r="74">
          <cell r="T74" t="str">
            <v>Těžba zemního plynu</v>
          </cell>
          <cell r="W74" t="str">
            <v>Těžba zemního plynu</v>
          </cell>
          <cell r="Z74" t="str">
            <v>Těžba zemního plynu</v>
          </cell>
        </row>
        <row r="75">
          <cell r="T75" t="str">
            <v>Informační činnosti</v>
          </cell>
          <cell r="W75" t="str">
            <v>Informační činnosti</v>
          </cell>
          <cell r="Z75" t="str">
            <v>Informační činnosti</v>
          </cell>
        </row>
        <row r="76">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T78" t="str">
            <v>Ostatní finanční činnosti</v>
          </cell>
          <cell r="W78" t="str">
            <v>Ostatní finanční činnosti</v>
          </cell>
          <cell r="Z78" t="str">
            <v>Ostatní finanční činnosti</v>
          </cell>
        </row>
        <row r="79">
          <cell r="T79" t="str">
            <v>Činnosti v oblasti nemovitostí</v>
          </cell>
          <cell r="W79" t="str">
            <v>Činnosti v oblasti nemovitostí</v>
          </cell>
          <cell r="Z79" t="str">
            <v>Činnosti v oblasti nemovitostí</v>
          </cell>
        </row>
        <row r="80">
          <cell r="T80" t="str">
            <v>Právní a účetnické činnosti</v>
          </cell>
          <cell r="W80" t="str">
            <v>Právní a účetnické činnosti</v>
          </cell>
          <cell r="Z80" t="str">
            <v>Právní a účetnické činnosti</v>
          </cell>
        </row>
        <row r="81">
          <cell r="T81" t="str">
            <v>Činnosti vedení podniků; poradenství v oblasti řízení</v>
          </cell>
          <cell r="W81" t="str">
            <v>Činnosti vedení podniků; poradenství v oblasti řízení</v>
          </cell>
          <cell r="Z81" t="str">
            <v>Činnosti vedení podniků; poradenství v oblasti řízení</v>
          </cell>
        </row>
        <row r="82">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T83" t="str">
            <v>Těžba a úprava železných rud</v>
          </cell>
          <cell r="W83" t="str">
            <v>Těžba a úprava železných rud</v>
          </cell>
          <cell r="Z83" t="str">
            <v>Těžba a úprava železných rud</v>
          </cell>
        </row>
        <row r="84">
          <cell r="T84" t="str">
            <v>Výzkum a vývoj</v>
          </cell>
          <cell r="W84" t="str">
            <v>Výzkum a vývoj</v>
          </cell>
          <cell r="Z84" t="str">
            <v>Výzkum a vývoj</v>
          </cell>
        </row>
        <row r="85">
          <cell r="T85" t="str">
            <v>Těžba a úprava neželezných rud</v>
          </cell>
          <cell r="W85" t="str">
            <v>Těžba a úprava neželezných rud</v>
          </cell>
          <cell r="Z85" t="str">
            <v>Těžba a úprava neželezných rud</v>
          </cell>
        </row>
        <row r="86">
          <cell r="T86" t="str">
            <v>Reklama a průzkum trhu</v>
          </cell>
          <cell r="W86" t="str">
            <v>Reklama a průzkum trhu</v>
          </cell>
          <cell r="Z86" t="str">
            <v>Reklama a průzkum trhu</v>
          </cell>
        </row>
        <row r="87">
          <cell r="T87" t="str">
            <v>Ostatní profesní, vědecké a technické činnosti</v>
          </cell>
          <cell r="W87" t="str">
            <v>Ostatní profesní, vědecké a technické činnosti</v>
          </cell>
          <cell r="Z87" t="str">
            <v>Ostatní profesní, vědecké a technické činnosti</v>
          </cell>
        </row>
        <row r="88">
          <cell r="T88" t="str">
            <v>Veterinární činnosti</v>
          </cell>
          <cell r="W88" t="str">
            <v>Veterinární činnosti</v>
          </cell>
          <cell r="Z88" t="str">
            <v>Veterinární činnosti</v>
          </cell>
        </row>
        <row r="89">
          <cell r="T89" t="str">
            <v>Činnosti v oblasti pronájmu a operativního leasingu</v>
          </cell>
          <cell r="W89" t="str">
            <v>Činnosti v oblasti pronájmu a operativního leasingu</v>
          </cell>
          <cell r="Z89" t="str">
            <v>Činnosti v oblasti pronájmu a operativního leasingu</v>
          </cell>
        </row>
        <row r="90">
          <cell r="T90" t="str">
            <v>Činnosti související se zaměstnáním</v>
          </cell>
          <cell r="W90" t="str">
            <v>Činnosti související se zaměstnáním</v>
          </cell>
          <cell r="Z90" t="str">
            <v>Činnosti související se zaměstnáním</v>
          </cell>
        </row>
        <row r="91">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T92" t="str">
            <v>Bezpečnostní a pátrací činnosti</v>
          </cell>
          <cell r="W92" t="str">
            <v>Bezpečnostní a pátrací činnosti</v>
          </cell>
          <cell r="Z92" t="str">
            <v>Bezpečnostní a pátrací činnosti</v>
          </cell>
        </row>
        <row r="93">
          <cell r="T93" t="str">
            <v>Činnosti související se stavbami a úpravou krajiny</v>
          </cell>
          <cell r="W93" t="str">
            <v>Činnosti související se stavbami a úpravou krajiny</v>
          </cell>
          <cell r="Z93" t="str">
            <v>Činnosti související se stavbami a úpravou krajiny</v>
          </cell>
        </row>
        <row r="94">
          <cell r="T94" t="str">
            <v>Dobývání kamene, písků a jílů</v>
          </cell>
          <cell r="W94" t="str">
            <v>Dobývání kamene, písků a jílů</v>
          </cell>
          <cell r="Z94" t="str">
            <v>Dobývání kamene, písků a jílů</v>
          </cell>
        </row>
        <row r="95">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T96" t="str">
            <v>Veřejná správa a obrana; povinné sociální zabezpečení</v>
          </cell>
          <cell r="W96" t="str">
            <v>Veřejná správa a obrana; povinné sociální zabezpečení</v>
          </cell>
          <cell r="Z96" t="str">
            <v>Veřejná správa a obrana; povinné sociální zabezpečení</v>
          </cell>
        </row>
        <row r="97">
          <cell r="T97" t="str">
            <v>Vzdělávání</v>
          </cell>
          <cell r="W97" t="str">
            <v>Vzdělávání</v>
          </cell>
          <cell r="Z97" t="str">
            <v>Vzdělávání</v>
          </cell>
        </row>
        <row r="98">
          <cell r="T98" t="str">
            <v>Zdravotní péče</v>
          </cell>
          <cell r="W98" t="str">
            <v>Zdravotní péče</v>
          </cell>
          <cell r="Z98" t="str">
            <v>Zdravotní péče</v>
          </cell>
        </row>
        <row r="99">
          <cell r="T99" t="str">
            <v>Pobytové služby sociální péče</v>
          </cell>
          <cell r="W99" t="str">
            <v>Pobytové služby sociální péče</v>
          </cell>
          <cell r="Z99" t="str">
            <v>Pobytové služby sociální péče</v>
          </cell>
        </row>
        <row r="100">
          <cell r="T100" t="str">
            <v>Ambulantní nebo terénní sociální služby</v>
          </cell>
          <cell r="W100" t="str">
            <v>Ambulantní nebo terénní sociální služby</v>
          </cell>
          <cell r="Z100" t="str">
            <v>Ambulantní nebo terénní sociální služby</v>
          </cell>
        </row>
        <row r="101">
          <cell r="T101" t="str">
            <v>Těžba a dobývání j. n.</v>
          </cell>
          <cell r="W101" t="str">
            <v>Těžba a dobývání j. n.</v>
          </cell>
          <cell r="Z101" t="str">
            <v>Těžba a dobývání j. n.</v>
          </cell>
        </row>
        <row r="102">
          <cell r="T102" t="str">
            <v>Tvůrčí, umělecké a zábavní činnosti</v>
          </cell>
          <cell r="W102" t="str">
            <v>Tvůrčí, umělecké a zábavní činnosti</v>
          </cell>
          <cell r="Z102" t="str">
            <v>Tvůrčí, umělecké a zábavní činnosti</v>
          </cell>
        </row>
        <row r="103">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T104" t="str">
            <v>Podpůrné činnosti při těžbě ropy a zemního plynu</v>
          </cell>
          <cell r="W104" t="str">
            <v>Podpůrné činnosti při těžbě ropy a zemního plynu</v>
          </cell>
          <cell r="Z104" t="str">
            <v>Podpůrné činnosti při těžbě ropy a zemního plynu</v>
          </cell>
        </row>
        <row r="105">
          <cell r="T105" t="str">
            <v>Činnosti heren, kasin a sázkových kanceláří</v>
          </cell>
          <cell r="W105" t="str">
            <v>Činnosti heren, kasin a sázkových kanceláří</v>
          </cell>
          <cell r="Z105" t="str">
            <v>Činnosti heren, kasin a sázkových kanceláří</v>
          </cell>
        </row>
        <row r="106">
          <cell r="T106" t="str">
            <v>Sportovní, zábavní a rekreační činnosti</v>
          </cell>
          <cell r="W106" t="str">
            <v>Sportovní, zábavní a rekreační činnosti</v>
          </cell>
          <cell r="Z106" t="str">
            <v>Sportovní, zábavní a rekreační činnosti</v>
          </cell>
        </row>
        <row r="107">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T109" t="str">
            <v>Poskytování ostatních osobních služeb</v>
          </cell>
          <cell r="W109" t="str">
            <v>Poskytování ostatních osobních služeb</v>
          </cell>
          <cell r="Z109" t="str">
            <v>Poskytování ostatních osobních služeb</v>
          </cell>
        </row>
        <row r="110">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T112" t="str">
            <v>Činnosti exteritoriálních organizací a orgánů</v>
          </cell>
          <cell r="W112" t="str">
            <v>Činnosti exteritoriálních organizací a orgánů</v>
          </cell>
          <cell r="Z112" t="str">
            <v>Činnosti exteritoriálních organizací a orgánů</v>
          </cell>
        </row>
        <row r="113">
          <cell r="T113" t="str">
            <v>Podpůrné činnosti při ostatní těžbě a dobývání</v>
          </cell>
          <cell r="W113" t="str">
            <v>Podpůrné činnosti při ostatní těžbě a dobývání</v>
          </cell>
          <cell r="Z113" t="str">
            <v>Podpůrné činnosti při ostatní těžbě a dobývání</v>
          </cell>
        </row>
        <row r="114">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T115" t="str">
            <v>Zpracování a konzervování ryb, korýšů a měkkýšů</v>
          </cell>
          <cell r="W115" t="str">
            <v>Zpracování a konzervování ryb, korýšů a měkkýšů</v>
          </cell>
          <cell r="Z115" t="str">
            <v>Zpracování a konzervování ryb, korýšů a měkkýšů</v>
          </cell>
        </row>
        <row r="116">
          <cell r="T116" t="str">
            <v>Zpracování a konzervování ovoce a zeleniny</v>
          </cell>
          <cell r="W116" t="str">
            <v>Zpracování a konzervování ovoce a zeleniny</v>
          </cell>
          <cell r="Z116" t="str">
            <v>Zpracování a konzervování ovoce a zeleniny</v>
          </cell>
        </row>
        <row r="117">
          <cell r="T117" t="str">
            <v>Výroba rostlinných a živočišných olejů a tuků</v>
          </cell>
          <cell r="W117" t="str">
            <v>Výroba rostlinných a živočišných olejů a tuků</v>
          </cell>
          <cell r="Z117" t="str">
            <v>Výroba rostlinných a živočišných olejů a tuků</v>
          </cell>
        </row>
        <row r="118">
          <cell r="T118" t="str">
            <v>Výroba mléčných výrobků</v>
          </cell>
          <cell r="W118" t="str">
            <v>Výroba mléčných výrobků</v>
          </cell>
          <cell r="Z118" t="str">
            <v>Výroba mléčných výrobků</v>
          </cell>
        </row>
        <row r="119">
          <cell r="T119" t="str">
            <v>Výroba mlýnských a škrobárenských výrobků</v>
          </cell>
          <cell r="W119" t="str">
            <v>Výroba mlýnských a škrobárenských výrobků</v>
          </cell>
          <cell r="Z119" t="str">
            <v>Výroba mlýnských a škrobárenských výrobků</v>
          </cell>
        </row>
        <row r="120">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T121" t="str">
            <v>Výroba ostatních potravinářských výrobků</v>
          </cell>
          <cell r="W121" t="str">
            <v>Výroba ostatních potravinářských výrobků</v>
          </cell>
          <cell r="Z121" t="str">
            <v>Výroba ostatních potravinářských výrobků</v>
          </cell>
        </row>
        <row r="122">
          <cell r="T122" t="str">
            <v>Výroba průmyslových krmiv</v>
          </cell>
          <cell r="W122" t="str">
            <v>Výroba průmyslových krmiv</v>
          </cell>
          <cell r="Z122" t="str">
            <v>Výroba průmyslových krmiv</v>
          </cell>
        </row>
        <row r="123">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T124" t="str">
            <v>Pěstování rýže</v>
          </cell>
          <cell r="W124" t="str">
            <v>Pěstování rýže</v>
          </cell>
          <cell r="Z124" t="str">
            <v>Pěstování rýže</v>
          </cell>
        </row>
        <row r="125">
          <cell r="T125" t="str">
            <v>Pěstování zeleniny a melounů, kořenů a hlíz</v>
          </cell>
          <cell r="W125" t="str">
            <v>Pěstování zeleniny a melounů, kořenů a hlíz</v>
          </cell>
          <cell r="Z125" t="str">
            <v>Pěstování zeleniny a melounů, kořenů a hlíz</v>
          </cell>
        </row>
        <row r="126">
          <cell r="T126" t="str">
            <v>Pěstování tabáku</v>
          </cell>
          <cell r="W126" t="str">
            <v>Pěstování tabáku</v>
          </cell>
          <cell r="Z126" t="str">
            <v>Pěstování tabáku</v>
          </cell>
        </row>
        <row r="127">
          <cell r="T127" t="str">
            <v>Pěstování přadných rostlin</v>
          </cell>
          <cell r="W127" t="str">
            <v>Pěstování přadných rostlin</v>
          </cell>
          <cell r="Z127" t="str">
            <v>Pěstování přadných rostlin</v>
          </cell>
        </row>
        <row r="128">
          <cell r="T128" t="str">
            <v>Pěstování ostatních plodin jiných než trvalých</v>
          </cell>
          <cell r="W128" t="str">
            <v>Pěstování ostatních plodin jiných než trvalých</v>
          </cell>
          <cell r="Z128" t="str">
            <v>Pěstování ostatních plodin jiných než trvalých</v>
          </cell>
        </row>
        <row r="129">
          <cell r="T129" t="str">
            <v>Pěstování vinných hroznů</v>
          </cell>
          <cell r="W129" t="str">
            <v>Pěstování vinných hroznů</v>
          </cell>
          <cell r="Z129" t="str">
            <v>Pěstování vinných hroznů</v>
          </cell>
        </row>
        <row r="130">
          <cell r="T130" t="str">
            <v>Pěstování tropického a subtropického ovoce</v>
          </cell>
          <cell r="W130" t="str">
            <v>Pěstování tropického a subtropického ovoce</v>
          </cell>
          <cell r="Z130" t="str">
            <v>Pěstování tropického a subtropického ovoce</v>
          </cell>
        </row>
        <row r="131">
          <cell r="T131" t="str">
            <v>Pěstování citrusových plodů</v>
          </cell>
          <cell r="W131" t="str">
            <v>Pěstování citrusových plodů</v>
          </cell>
          <cell r="Z131" t="str">
            <v>Pěstování citrusových plodů</v>
          </cell>
        </row>
        <row r="132">
          <cell r="T132" t="str">
            <v>Pěstování jádrového a peckového ovoce</v>
          </cell>
          <cell r="W132" t="str">
            <v>Pěstování jádrového a peckového ovoce</v>
          </cell>
          <cell r="Z132" t="str">
            <v>Pěstování jádrového a peckového ovoce</v>
          </cell>
        </row>
        <row r="133">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T134" t="str">
            <v>Pěstování olejnatých plodů</v>
          </cell>
          <cell r="W134" t="str">
            <v>Pěstování olejnatých plodů</v>
          </cell>
          <cell r="Z134" t="str">
            <v>Pěstování olejnatých plodů</v>
          </cell>
        </row>
        <row r="135">
          <cell r="T135" t="str">
            <v>Pěstování rostlin pro výrobu nápojů</v>
          </cell>
          <cell r="W135" t="str">
            <v>Pěstování rostlin pro výrobu nápojů</v>
          </cell>
          <cell r="Z135" t="str">
            <v>Pěstování rostlin pro výrobu nápojů</v>
          </cell>
        </row>
        <row r="136">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T137" t="str">
            <v>Pěstování ostatních trvalých plodin</v>
          </cell>
          <cell r="W137" t="str">
            <v>Pěstování ostatních trvalých plodin</v>
          </cell>
          <cell r="Z137" t="str">
            <v>Pěstování ostatních trvalých plodin</v>
          </cell>
        </row>
        <row r="138">
          <cell r="T138" t="str">
            <v>Úprava a spřádání textilních vláken a příze</v>
          </cell>
          <cell r="W138" t="str">
            <v>Úprava a spřádání textilních vláken a příze</v>
          </cell>
          <cell r="Z138" t="str">
            <v>Úprava a spřádání textilních vláken a příze</v>
          </cell>
        </row>
        <row r="139">
          <cell r="T139" t="str">
            <v>Tkaní textilií</v>
          </cell>
          <cell r="W139" t="str">
            <v>Tkaní textilií</v>
          </cell>
          <cell r="Z139" t="str">
            <v>Tkaní textilií</v>
          </cell>
        </row>
        <row r="140">
          <cell r="T140" t="str">
            <v>Konečná úprava textilií</v>
          </cell>
          <cell r="W140" t="str">
            <v>Konečná úprava textilií</v>
          </cell>
          <cell r="Z140" t="str">
            <v>Konečná úprava textilií</v>
          </cell>
        </row>
        <row r="141">
          <cell r="T141" t="str">
            <v>Výroba ostatních textilií</v>
          </cell>
          <cell r="W141" t="str">
            <v>Výroba ostatních textilií</v>
          </cell>
          <cell r="Z141" t="str">
            <v>Výroba ostatních textilií</v>
          </cell>
        </row>
        <row r="142">
          <cell r="T142" t="str">
            <v>Pěstování cukrové třtiny</v>
          </cell>
          <cell r="W142" t="str">
            <v>Pěstování cukrové třtiny</v>
          </cell>
          <cell r="Z142" t="str">
            <v>Pěstování cukrové třtiny</v>
          </cell>
        </row>
        <row r="143">
          <cell r="T143" t="str">
            <v>Výroba oděvů, kromě kožešinových výrobků</v>
          </cell>
          <cell r="W143" t="str">
            <v>Výroba oděvů, kromě kožešinových výrobků</v>
          </cell>
          <cell r="Z143" t="str">
            <v>Výroba oděvů, kromě kožešinových výrobků</v>
          </cell>
        </row>
        <row r="144">
          <cell r="T144" t="str">
            <v>Chov mléčného skotu</v>
          </cell>
          <cell r="W144" t="str">
            <v>Chov mléčného skotu</v>
          </cell>
          <cell r="Z144" t="str">
            <v>Chov mléčného skotu</v>
          </cell>
        </row>
        <row r="145">
          <cell r="T145" t="str">
            <v>Výroba kožešinových výrobků</v>
          </cell>
          <cell r="W145" t="str">
            <v>Výroba kožešinových výrobků</v>
          </cell>
          <cell r="Z145" t="str">
            <v>Výroba kožešinových výrobků</v>
          </cell>
        </row>
        <row r="146">
          <cell r="T146" t="str">
            <v>Chov jiného skotu</v>
          </cell>
          <cell r="W146" t="str">
            <v>Chov jiného skotu</v>
          </cell>
          <cell r="Z146" t="str">
            <v>Chov jiného skotu</v>
          </cell>
        </row>
        <row r="147">
          <cell r="T147" t="str">
            <v>Výroba pletených a háčkovaných oděvů</v>
          </cell>
          <cell r="W147" t="str">
            <v>Výroba pletených a háčkovaných oděvů</v>
          </cell>
          <cell r="Z147" t="str">
            <v>Výroba pletených a háčkovaných oděvů</v>
          </cell>
        </row>
        <row r="148">
          <cell r="T148" t="str">
            <v>Chov koní a jiných koňovitých</v>
          </cell>
          <cell r="W148" t="str">
            <v>Chov koní a jiných koňovitých</v>
          </cell>
          <cell r="Z148" t="str">
            <v>Chov koní a jiných koňovitých</v>
          </cell>
        </row>
        <row r="149">
          <cell r="T149" t="str">
            <v>Chov velbloudů a velbloudovitých</v>
          </cell>
          <cell r="W149" t="str">
            <v>Chov velbloudů a velbloudovitých</v>
          </cell>
          <cell r="Z149" t="str">
            <v>Chov velbloudů a velbloudovitých</v>
          </cell>
        </row>
        <row r="150">
          <cell r="T150" t="str">
            <v>Chov ovcí a koz</v>
          </cell>
          <cell r="W150" t="str">
            <v>Chov ovcí a koz</v>
          </cell>
          <cell r="Z150" t="str">
            <v>Chov ovcí a koz</v>
          </cell>
        </row>
        <row r="151">
          <cell r="T151" t="str">
            <v>Chov prasat</v>
          </cell>
          <cell r="W151" t="str">
            <v>Chov prasat</v>
          </cell>
          <cell r="Z151" t="str">
            <v>Chov prasat</v>
          </cell>
        </row>
        <row r="152">
          <cell r="T152" t="str">
            <v>Chov drůbeže</v>
          </cell>
          <cell r="W152" t="str">
            <v>Chov drůbeže</v>
          </cell>
          <cell r="Z152" t="str">
            <v>Chov drůbeže</v>
          </cell>
        </row>
        <row r="153">
          <cell r="T153" t="str">
            <v>Chov ostatních zvířat</v>
          </cell>
          <cell r="W153" t="str">
            <v>Chov ostatních zvířat</v>
          </cell>
          <cell r="Z153" t="str">
            <v>Chov ostatních zvířat</v>
          </cell>
        </row>
        <row r="154">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T155" t="str">
            <v>Výroba obuvi</v>
          </cell>
          <cell r="W155" t="str">
            <v>Výroba obuvi</v>
          </cell>
          <cell r="Z155" t="str">
            <v>Výroba obuvi</v>
          </cell>
        </row>
        <row r="156">
          <cell r="T156" t="str">
            <v>Výroba pilařská a impregnace dřeva</v>
          </cell>
          <cell r="W156" t="str">
            <v>Výroba pilařská a impregnace dřeva</v>
          </cell>
          <cell r="Z156" t="str">
            <v>Výroba pilařská a impregnace dřeva</v>
          </cell>
        </row>
        <row r="157">
          <cell r="T157" t="str">
            <v>Podpůrné činnosti pro rostlinnou výrobu</v>
          </cell>
          <cell r="W157" t="str">
            <v>Podpůrné činnosti pro rostlinnou výrobu</v>
          </cell>
          <cell r="Z157" t="str">
            <v>Podpůrné činnosti pro rostlinnou výrobu</v>
          </cell>
        </row>
        <row r="158">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T159" t="str">
            <v>Podpůrné činnosti pro živočišnou výrobu</v>
          </cell>
          <cell r="W159" t="str">
            <v>Podpůrné činnosti pro živočišnou výrobu</v>
          </cell>
          <cell r="Z159" t="str">
            <v>Podpůrné činnosti pro živočišnou výrobu</v>
          </cell>
        </row>
        <row r="160">
          <cell r="T160" t="str">
            <v>Posklizňové činnosti</v>
          </cell>
          <cell r="W160" t="str">
            <v>Posklizňové činnosti</v>
          </cell>
          <cell r="Z160" t="str">
            <v>Posklizňové činnosti</v>
          </cell>
        </row>
        <row r="161">
          <cell r="T161" t="str">
            <v>Zpracování osiva pro účely množení</v>
          </cell>
          <cell r="W161" t="str">
            <v>Zpracování osiva pro účely množení</v>
          </cell>
          <cell r="Z161" t="str">
            <v>Zpracování osiva pro účely množení</v>
          </cell>
        </row>
        <row r="162">
          <cell r="T162" t="str">
            <v>Výroba buničiny, papíru a lepenky</v>
          </cell>
          <cell r="W162" t="str">
            <v>Výroba buničiny, papíru a lepenky</v>
          </cell>
          <cell r="Z162" t="str">
            <v>Výroba buničiny, papíru a lepenky</v>
          </cell>
        </row>
        <row r="163">
          <cell r="T163" t="str">
            <v>Výroba výrobků z papíru a lepenky</v>
          </cell>
          <cell r="W163" t="str">
            <v>Výroba výrobků z papíru a lepenky</v>
          </cell>
          <cell r="Z163" t="str">
            <v>Výroba výrobků z papíru a lepenky</v>
          </cell>
        </row>
        <row r="164">
          <cell r="T164" t="str">
            <v>Tisk a činnosti související s tiskem</v>
          </cell>
          <cell r="W164" t="str">
            <v>Tisk a činnosti související s tiskem</v>
          </cell>
          <cell r="Z164" t="str">
            <v>Tisk a činnosti související s tiskem</v>
          </cell>
        </row>
        <row r="165">
          <cell r="T165" t="str">
            <v>Rozmnožování nahraných nosičů</v>
          </cell>
          <cell r="W165" t="str">
            <v>Rozmnožování nahraných nosičů</v>
          </cell>
          <cell r="Z165" t="str">
            <v>Rozmnožování nahraných nosičů</v>
          </cell>
        </row>
        <row r="166">
          <cell r="T166" t="str">
            <v>Výroba koksárenských produktů</v>
          </cell>
          <cell r="W166" t="str">
            <v>Výroba koksárenských produktů</v>
          </cell>
          <cell r="Z166" t="str">
            <v>Výroba koksárenských produktů</v>
          </cell>
        </row>
        <row r="167">
          <cell r="T167" t="str">
            <v>Výroba rafinovaných ropných produktů</v>
          </cell>
          <cell r="W167" t="str">
            <v>Výroba rafinovaných ropných produktů</v>
          </cell>
          <cell r="Z167" t="str">
            <v>Výroba rafinovaných ropných produktů</v>
          </cell>
        </row>
        <row r="168">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T169" t="str">
            <v>Výroba pesticidů a jiných agrochemických přípravků</v>
          </cell>
          <cell r="W169" t="str">
            <v>Výroba pesticidů a jiných agrochemických přípravků</v>
          </cell>
          <cell r="Z169" t="str">
            <v>Výroba pesticidů a jiných agrochemických přípravků</v>
          </cell>
        </row>
        <row r="170">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T172" t="str">
            <v>Výroba ostatních chemických výrobků</v>
          </cell>
          <cell r="W172" t="str">
            <v>Výroba ostatních chemických výrobků</v>
          </cell>
          <cell r="Z172" t="str">
            <v>Výroba ostatních chemických výrobků</v>
          </cell>
        </row>
        <row r="173">
          <cell r="T173" t="str">
            <v>Výroba chemických vláken</v>
          </cell>
          <cell r="W173" t="str">
            <v>Výroba chemických vláken</v>
          </cell>
          <cell r="Z173" t="str">
            <v>Výroba chemických vláken</v>
          </cell>
        </row>
        <row r="174">
          <cell r="T174" t="str">
            <v>Výroba základních farmaceutických výrobků</v>
          </cell>
          <cell r="W174" t="str">
            <v>Výroba základních farmaceutických výrobků</v>
          </cell>
          <cell r="Z174" t="str">
            <v>Výroba základních farmaceutických výrobků</v>
          </cell>
        </row>
        <row r="175">
          <cell r="T175" t="str">
            <v>Výroba farmaceutických přípravků</v>
          </cell>
          <cell r="W175" t="str">
            <v>Výroba farmaceutických přípravků</v>
          </cell>
          <cell r="Z175" t="str">
            <v>Výroba farmaceutických přípravků</v>
          </cell>
        </row>
        <row r="176">
          <cell r="T176" t="str">
            <v>Výroba pryžových výrobků</v>
          </cell>
          <cell r="W176" t="str">
            <v>Výroba pryžových výrobků</v>
          </cell>
          <cell r="Z176" t="str">
            <v>Výroba pryžových výrobků</v>
          </cell>
        </row>
        <row r="177">
          <cell r="T177" t="str">
            <v>Výroba plastových výrobků</v>
          </cell>
          <cell r="W177" t="str">
            <v>Výroba plastových výrobků</v>
          </cell>
          <cell r="Z177" t="str">
            <v>Výroba plastových výrobků</v>
          </cell>
        </row>
        <row r="178">
          <cell r="T178" t="str">
            <v>Výroba skla a skleněných výrobků</v>
          </cell>
          <cell r="W178" t="str">
            <v>Výroba skla a skleněných výrobků</v>
          </cell>
          <cell r="Z178" t="str">
            <v>Výroba skla a skleněných výrobků</v>
          </cell>
        </row>
        <row r="179">
          <cell r="T179" t="str">
            <v>Výroba žáruvzdorných výrobků</v>
          </cell>
          <cell r="W179" t="str">
            <v>Výroba žáruvzdorných výrobků</v>
          </cell>
          <cell r="Z179" t="str">
            <v>Výroba žáruvzdorných výrobků</v>
          </cell>
        </row>
        <row r="180">
          <cell r="T180" t="str">
            <v>Výroba stavebních výrobků z jílovitých materiálů</v>
          </cell>
          <cell r="W180" t="str">
            <v>Výroba stavebních výrobků z jílovitých materiálů</v>
          </cell>
          <cell r="Z180" t="str">
            <v>Výroba stavebních výrobků z jílovitých materiálů</v>
          </cell>
        </row>
        <row r="181">
          <cell r="T181" t="str">
            <v>Výroba ostatních porcelánových a keramických výrobků</v>
          </cell>
          <cell r="W181" t="str">
            <v>Výroba ostatních porcelánových a keramických výrobků</v>
          </cell>
          <cell r="Z181" t="str">
            <v>Výroba ostatních porcelánových a keramických výrobků</v>
          </cell>
        </row>
        <row r="182">
          <cell r="T182" t="str">
            <v>Výroba cementu, vápna a sádry</v>
          </cell>
          <cell r="W182" t="str">
            <v>Výroba cementu, vápna a sádry</v>
          </cell>
          <cell r="Z182" t="str">
            <v>Výroba cementu, vápna a sádry</v>
          </cell>
        </row>
        <row r="183">
          <cell r="T183" t="str">
            <v>Výroba betonových, cementových a sádrových výrobků</v>
          </cell>
          <cell r="W183" t="str">
            <v>Výroba betonových, cementových a sádrových výrobků</v>
          </cell>
          <cell r="Z183" t="str">
            <v>Výroba betonových, cementových a sádrových výrobků</v>
          </cell>
        </row>
        <row r="184">
          <cell r="T184" t="str">
            <v>Řezání, tvarování a konečná úprava kamenů</v>
          </cell>
          <cell r="W184" t="str">
            <v>Řezání, tvarování a konečná úprava kamenů</v>
          </cell>
          <cell r="Z184" t="str">
            <v>Řezání, tvarování a konečná úprava kamenů</v>
          </cell>
        </row>
        <row r="185">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T189" t="str">
            <v>Výroba a hutní zpracování drahých a neželezných kovů</v>
          </cell>
          <cell r="W189" t="str">
            <v>Výroba a hutní zpracování drahých a neželezných kovů</v>
          </cell>
          <cell r="Z189" t="str">
            <v>Výroba a hutní zpracování drahých a neželezných kovů</v>
          </cell>
        </row>
        <row r="190">
          <cell r="T190" t="str">
            <v>Slévárenství</v>
          </cell>
          <cell r="W190" t="str">
            <v>Slévárenství</v>
          </cell>
          <cell r="Z190" t="str">
            <v>Slévárenství</v>
          </cell>
        </row>
        <row r="191">
          <cell r="T191" t="str">
            <v>Výroba konstrukčních kovových výrobků</v>
          </cell>
          <cell r="W191" t="str">
            <v>Výroba konstrukčních kovových výrobků</v>
          </cell>
          <cell r="Z191" t="str">
            <v>Výroba konstrukčních kovových výrobků</v>
          </cell>
        </row>
        <row r="192">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T193" t="str">
            <v>Výroba parních kotlů, kromě kotlů pro ústřední topení</v>
          </cell>
          <cell r="W193" t="str">
            <v>Výroba parních kotlů, kromě kotlů pro ústřední topení</v>
          </cell>
          <cell r="Z193" t="str">
            <v>Výroba parních kotlů, kromě kotlů pro ústřední topení</v>
          </cell>
        </row>
        <row r="194">
          <cell r="T194" t="str">
            <v>Výroba zbraní a střeliva</v>
          </cell>
          <cell r="W194" t="str">
            <v>Výroba zbraní a střeliva</v>
          </cell>
          <cell r="Z194" t="str">
            <v>Výroba zbraní a střeliva</v>
          </cell>
        </row>
        <row r="195">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T196" t="str">
            <v>Povrchová úprava a zušlechťování kovů; obrábění</v>
          </cell>
          <cell r="W196" t="str">
            <v>Povrchová úprava a zušlechťování kovů; obrábění</v>
          </cell>
          <cell r="Z196" t="str">
            <v>Povrchová úprava a zušlechťování kovů; obrábění</v>
          </cell>
        </row>
        <row r="197">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T198" t="str">
            <v>Výroba ostatních kovodělných výrobků</v>
          </cell>
          <cell r="W198" t="str">
            <v>Výroba ostatních kovodělných výrobků</v>
          </cell>
          <cell r="Z198" t="str">
            <v>Výroba ostatních kovodělných výrobků</v>
          </cell>
        </row>
        <row r="199">
          <cell r="T199" t="str">
            <v>Výroba elektronických součástek a desek</v>
          </cell>
          <cell r="W199" t="str">
            <v>Výroba elektronických součástek a desek</v>
          </cell>
          <cell r="Z199" t="str">
            <v>Výroba elektronických součástek a desek</v>
          </cell>
        </row>
        <row r="200">
          <cell r="T200" t="str">
            <v>Výroba počítačů a periferních zařízení</v>
          </cell>
          <cell r="W200" t="str">
            <v>Výroba počítačů a periferních zařízení</v>
          </cell>
          <cell r="Z200" t="str">
            <v>Výroba počítačů a periferních zařízení</v>
          </cell>
        </row>
        <row r="201">
          <cell r="T201" t="str">
            <v>Výroba komunikačních zařízení</v>
          </cell>
          <cell r="W201" t="str">
            <v>Výroba komunikačních zařízení</v>
          </cell>
          <cell r="Z201" t="str">
            <v>Výroba komunikačních zařízení</v>
          </cell>
        </row>
        <row r="202">
          <cell r="T202" t="str">
            <v>Výroba spotřební elektroniky</v>
          </cell>
          <cell r="W202" t="str">
            <v>Výroba spotřební elektroniky</v>
          </cell>
          <cell r="Z202" t="str">
            <v>Výroba spotřební elektroniky</v>
          </cell>
        </row>
        <row r="203">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T206" t="str">
            <v>Výroba magnetických a optických médií</v>
          </cell>
          <cell r="W206" t="str">
            <v>Výroba magnetických a optických médií</v>
          </cell>
          <cell r="Z206" t="str">
            <v>Výroba magnetických a optických médií</v>
          </cell>
        </row>
        <row r="207">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T208" t="str">
            <v>Výroba baterií a akumulátorů</v>
          </cell>
          <cell r="W208" t="str">
            <v>Výroba baterií a akumulátorů</v>
          </cell>
          <cell r="Z208" t="str">
            <v>Výroba baterií a akumulátorů</v>
          </cell>
        </row>
        <row r="209">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T210" t="str">
            <v>Výroba elektrických osvětlovacích zařízení</v>
          </cell>
          <cell r="W210" t="str">
            <v>Výroba elektrických osvětlovacích zařízení</v>
          </cell>
          <cell r="Z210" t="str">
            <v>Výroba elektrických osvětlovacích zařízení</v>
          </cell>
        </row>
        <row r="211">
          <cell r="T211" t="str">
            <v>Výroba spotřebičů převážně pro domácnost</v>
          </cell>
          <cell r="W211" t="str">
            <v>Výroba spotřebičů převážně pro domácnost</v>
          </cell>
          <cell r="Z211" t="str">
            <v>Výroba spotřebičů převážně pro domácnost</v>
          </cell>
        </row>
        <row r="212">
          <cell r="T212" t="str">
            <v>Výroba ostatních elektrických zařízení</v>
          </cell>
          <cell r="W212" t="str">
            <v>Výroba ostatních elektrických zařízení</v>
          </cell>
          <cell r="Z212" t="str">
            <v>Výroba ostatních elektrických zařízení</v>
          </cell>
        </row>
        <row r="213">
          <cell r="T213" t="str">
            <v>Výroba strojů a zařízení pro všeobecné účely</v>
          </cell>
          <cell r="W213" t="str">
            <v>Výroba strojů a zařízení pro všeobecné účely</v>
          </cell>
          <cell r="Z213" t="str">
            <v>Výroba strojů a zařízení pro všeobecné účely</v>
          </cell>
        </row>
        <row r="214">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T215" t="str">
            <v>Výroba zemědělských a lesnických strojů</v>
          </cell>
          <cell r="W215" t="str">
            <v>Výroba zemědělských a lesnických strojů</v>
          </cell>
          <cell r="Z215" t="str">
            <v>Výroba zemědělských a lesnických strojů</v>
          </cell>
        </row>
        <row r="216">
          <cell r="T216" t="str">
            <v>Výroba kovoobráběcích a ostatních obráběcích strojů</v>
          </cell>
          <cell r="W216" t="str">
            <v>Výroba kovoobráběcích a ostatních obráběcích strojů</v>
          </cell>
          <cell r="Z216" t="str">
            <v>Výroba kovoobráběcích a ostatních obráběcích strojů</v>
          </cell>
        </row>
        <row r="217">
          <cell r="T217" t="str">
            <v>Výroba ostatních strojů pro speciální účely</v>
          </cell>
          <cell r="W217" t="str">
            <v>Výroba ostatních strojů pro speciální účely</v>
          </cell>
          <cell r="Z217" t="str">
            <v>Výroba ostatních strojů pro speciální účely</v>
          </cell>
        </row>
        <row r="218">
          <cell r="T218" t="str">
            <v>Výroba motorových vozidel a jejich motorů</v>
          </cell>
          <cell r="W218" t="str">
            <v>Výroba motorových vozidel a jejich motorů</v>
          </cell>
          <cell r="Z218" t="str">
            <v>Výroba motorových vozidel a jejich motorů</v>
          </cell>
        </row>
        <row r="219">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T221" t="str">
            <v>Stavba lodí a člunů</v>
          </cell>
          <cell r="W221" t="str">
            <v>Stavba lodí a člunů</v>
          </cell>
          <cell r="Z221" t="str">
            <v>Stavba lodí a člunů</v>
          </cell>
        </row>
        <row r="222">
          <cell r="T222" t="str">
            <v>Výroba železničních lokomotiv a vozového parku</v>
          </cell>
          <cell r="W222" t="str">
            <v>Výroba železničních lokomotiv a vozového parku</v>
          </cell>
          <cell r="Z222" t="str">
            <v>Výroba železničních lokomotiv a vozového parku</v>
          </cell>
        </row>
        <row r="223">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T224" t="str">
            <v>Výroba vojenských bojových vozidel</v>
          </cell>
          <cell r="W224" t="str">
            <v>Výroba vojenských bojových vozidel</v>
          </cell>
          <cell r="Z224" t="str">
            <v>Výroba vojenských bojových vozidel</v>
          </cell>
        </row>
        <row r="225">
          <cell r="T225" t="str">
            <v>Výroba dopravních prostředků a zařízení j. n.</v>
          </cell>
          <cell r="W225" t="str">
            <v>Výroba dopravních prostředků a zařízení j. n.</v>
          </cell>
          <cell r="Z225" t="str">
            <v>Výroba dopravních prostředků a zařízení j. n.</v>
          </cell>
        </row>
        <row r="226">
          <cell r="T226" t="str">
            <v>Mořský rybolov</v>
          </cell>
          <cell r="W226" t="str">
            <v>Mořský rybolov</v>
          </cell>
          <cell r="Z226" t="str">
            <v>Mořský rybolov</v>
          </cell>
        </row>
        <row r="227">
          <cell r="T227" t="str">
            <v>Sladkovodní rybolov</v>
          </cell>
          <cell r="W227" t="str">
            <v>Sladkovodní rybolov</v>
          </cell>
          <cell r="Z227" t="str">
            <v>Sladkovodní rybolov</v>
          </cell>
        </row>
        <row r="228">
          <cell r="T228" t="str">
            <v>Výroba klenotů, bižuterie a příbuzných výrobků</v>
          </cell>
          <cell r="W228" t="str">
            <v>Výroba klenotů, bižuterie a příbuzných výrobků</v>
          </cell>
          <cell r="Z228" t="str">
            <v>Výroba klenotů, bižuterie a příbuzných výrobků</v>
          </cell>
        </row>
        <row r="229">
          <cell r="T229" t="str">
            <v>Mořská akvakultura</v>
          </cell>
          <cell r="W229" t="str">
            <v>Mořská akvakultura</v>
          </cell>
          <cell r="Z229" t="str">
            <v>Mořská akvakultura</v>
          </cell>
        </row>
        <row r="230">
          <cell r="T230" t="str">
            <v>Výroba hudebních nástrojů</v>
          </cell>
          <cell r="W230" t="str">
            <v>Výroba hudebních nástrojů</v>
          </cell>
          <cell r="Z230" t="str">
            <v>Výroba hudebních nástrojů</v>
          </cell>
        </row>
        <row r="231">
          <cell r="T231" t="str">
            <v>Sladkovodní akvakultura</v>
          </cell>
          <cell r="W231" t="str">
            <v>Sladkovodní akvakultura</v>
          </cell>
          <cell r="Z231" t="str">
            <v>Sladkovodní akvakultura</v>
          </cell>
        </row>
        <row r="232">
          <cell r="T232" t="str">
            <v>Výroba sportovních potřeb</v>
          </cell>
          <cell r="W232" t="str">
            <v>Výroba sportovních potřeb</v>
          </cell>
          <cell r="Z232" t="str">
            <v>Výroba sportovních potřeb</v>
          </cell>
        </row>
        <row r="233">
          <cell r="T233" t="str">
            <v>Výroba her a hraček</v>
          </cell>
          <cell r="W233" t="str">
            <v>Výroba her a hraček</v>
          </cell>
          <cell r="Z233" t="str">
            <v>Výroba her a hraček</v>
          </cell>
        </row>
        <row r="234">
          <cell r="T234" t="str">
            <v>Výroba lékařských a dentálních nástrojů a potřeb</v>
          </cell>
          <cell r="W234" t="str">
            <v>Výroba lékařských a dentálních nástrojů a potřeb</v>
          </cell>
          <cell r="Z234" t="str">
            <v>Výroba lékařských a dentálních nástrojů a potřeb</v>
          </cell>
        </row>
        <row r="235">
          <cell r="T235" t="str">
            <v>Zpracovatelský průmysl j. n.</v>
          </cell>
          <cell r="W235" t="str">
            <v>Zpracovatelský průmysl j. n.</v>
          </cell>
          <cell r="Z235" t="str">
            <v>Zpracovatelský průmysl j. n.</v>
          </cell>
        </row>
        <row r="236">
          <cell r="T236" t="str">
            <v>Opravy kovodělných výrobků, strojů a zařízení</v>
          </cell>
          <cell r="W236" t="str">
            <v>Opravy kovodělných výrobků, strojů a zařízení</v>
          </cell>
          <cell r="Z236" t="str">
            <v>Opravy kovodělných výrobků, strojů a zařízení</v>
          </cell>
        </row>
        <row r="237">
          <cell r="T237" t="str">
            <v>Instalace průmyslových strojů a zařízení</v>
          </cell>
          <cell r="W237" t="str">
            <v>Instalace průmyslových strojů a zařízení</v>
          </cell>
          <cell r="Z237" t="str">
            <v>Instalace průmyslových strojů a zařízení</v>
          </cell>
        </row>
        <row r="238">
          <cell r="T238" t="str">
            <v>Výroba, přenos a rozvod elektřiny</v>
          </cell>
          <cell r="W238" t="str">
            <v>Výroba, přenos a rozvod elektřiny</v>
          </cell>
          <cell r="Z238" t="str">
            <v>Výroba, přenos a rozvod elektřiny</v>
          </cell>
        </row>
        <row r="239">
          <cell r="T239" t="str">
            <v>Výroba plynu; rozvod plynných paliv prostřednictvím sítí</v>
          </cell>
          <cell r="W239" t="str">
            <v>Výroba plynu; rozvod plynných paliv prostřednictvím sítí</v>
          </cell>
          <cell r="Z239" t="str">
            <v>Výroba plynu; rozvod plynných paliv prostřednictvím sítí</v>
          </cell>
        </row>
        <row r="240">
          <cell r="T240" t="str">
            <v>Výroba a rozvod tepla a klimatizovaného vzduchu, výroba ledu</v>
          </cell>
          <cell r="W240" t="str">
            <v>Výroba a rozvod tepla a klimatizovaného vzduchu, výroba ledu</v>
          </cell>
          <cell r="Z240" t="str">
            <v>Výroba a rozvod tepla a klimatizovaného vzduchu, výroba ledu</v>
          </cell>
        </row>
        <row r="241">
          <cell r="T241" t="str">
            <v>Shromažďování a sběr odpadů</v>
          </cell>
          <cell r="W241" t="str">
            <v>Shromažďování a sběr odpadů</v>
          </cell>
          <cell r="Z241" t="str">
            <v>Shromažďování a sběr odpadů</v>
          </cell>
        </row>
        <row r="242">
          <cell r="T242" t="str">
            <v>Odstraňování odpadů</v>
          </cell>
          <cell r="W242" t="str">
            <v>Odstraňování odpadů</v>
          </cell>
          <cell r="Z242" t="str">
            <v>Odstraňování odpadů</v>
          </cell>
        </row>
        <row r="243">
          <cell r="T243" t="str">
            <v>Úprava odpadů k dalšímu využití</v>
          </cell>
          <cell r="W243" t="str">
            <v>Úprava odpadů k dalšímu využití</v>
          </cell>
          <cell r="Z243" t="str">
            <v>Úprava odpadů k dalšímu využití</v>
          </cell>
        </row>
        <row r="244">
          <cell r="T244" t="str">
            <v>Developerská činnost</v>
          </cell>
          <cell r="W244" t="str">
            <v>Developerská činnost</v>
          </cell>
          <cell r="Z244" t="str">
            <v>Developerská činnost</v>
          </cell>
        </row>
        <row r="245">
          <cell r="T245" t="str">
            <v>Výstavba bytových a nebytových budov</v>
          </cell>
          <cell r="W245" t="str">
            <v>Výstavba bytových a nebytových budov</v>
          </cell>
          <cell r="Z245" t="str">
            <v>Výstavba bytových a nebytových budov</v>
          </cell>
        </row>
        <row r="246">
          <cell r="T246" t="str">
            <v>Výstavba silnic a železnic</v>
          </cell>
          <cell r="W246" t="str">
            <v>Výstavba silnic a železnic</v>
          </cell>
          <cell r="Z246" t="str">
            <v>Výstavba silnic a železnic</v>
          </cell>
        </row>
        <row r="247">
          <cell r="T247" t="str">
            <v>Výstavba inženýrských sítí</v>
          </cell>
          <cell r="W247" t="str">
            <v>Výstavba inženýrských sítí</v>
          </cell>
          <cell r="Z247" t="str">
            <v>Výstavba inženýrských sítí</v>
          </cell>
        </row>
        <row r="248">
          <cell r="T248" t="str">
            <v>Výstavba ostatních staveb</v>
          </cell>
          <cell r="W248" t="str">
            <v>Výstavba ostatních staveb</v>
          </cell>
          <cell r="Z248" t="str">
            <v>Výstavba ostatních staveb</v>
          </cell>
        </row>
        <row r="249">
          <cell r="T249" t="str">
            <v>Demolice a příprava staveniště</v>
          </cell>
          <cell r="W249" t="str">
            <v>Demolice a příprava staveniště</v>
          </cell>
          <cell r="Z249" t="str">
            <v>Demolice a příprava staveniště</v>
          </cell>
        </row>
        <row r="250">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T251" t="str">
            <v>Kompletační a dokončovací práce</v>
          </cell>
          <cell r="W251" t="str">
            <v>Kompletační a dokončovací práce</v>
          </cell>
          <cell r="Z251" t="str">
            <v>Kompletační a dokončovací práce</v>
          </cell>
        </row>
        <row r="252">
          <cell r="T252" t="str">
            <v>Ostatní specializované stavební činnosti</v>
          </cell>
          <cell r="W252" t="str">
            <v>Ostatní specializované stavební činnosti</v>
          </cell>
          <cell r="Z252" t="str">
            <v>Ostatní specializované stavební činnosti</v>
          </cell>
        </row>
        <row r="253">
          <cell r="T253" t="str">
            <v>Obchod s motorovými vozidly, kromě motocyklů</v>
          </cell>
          <cell r="W253" t="str">
            <v>Obchod s motorovými vozidly, kromě motocyklů</v>
          </cell>
          <cell r="Z253" t="str">
            <v>Obchod s motorovými vozidly, kromě motocyklů</v>
          </cell>
        </row>
        <row r="254">
          <cell r="T254" t="str">
            <v>Opravy a údržba motorových vozidel, kromě motocyklů</v>
          </cell>
          <cell r="W254" t="str">
            <v>Opravy a údržba motorových vozidel, kromě motocyklů</v>
          </cell>
          <cell r="Z254" t="str">
            <v>Opravy a údržba motorových vozidel, kromě motocyklů</v>
          </cell>
        </row>
        <row r="255">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T257" t="str">
            <v>Zprostředkování velkoobchodu a velkoobchod v zastoupení</v>
          </cell>
          <cell r="W257" t="str">
            <v>Zprostředkování velkoobchodu a velkoobchod v zastoupení</v>
          </cell>
          <cell r="Z257" t="str">
            <v>Zprostředkování velkoobchodu a velkoobchod v zastoupení</v>
          </cell>
        </row>
        <row r="258">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T259" t="str">
            <v>Velkoobchod s potravinami, nápoji a tabákovými výrobky</v>
          </cell>
          <cell r="W259" t="str">
            <v>Velkoobchod s potravinami, nápoji a tabákovými výrobky</v>
          </cell>
          <cell r="Z259" t="str">
            <v>Velkoobchod s potravinami, nápoji a tabákovými výrobky</v>
          </cell>
        </row>
        <row r="260">
          <cell r="T260" t="str">
            <v>Velkoobchod s výrobky převážně pro domácnost</v>
          </cell>
          <cell r="W260" t="str">
            <v>Velkoobchod s výrobky převážně pro domácnost</v>
          </cell>
          <cell r="Z260" t="str">
            <v>Velkoobchod s výrobky převážně pro domácnost</v>
          </cell>
        </row>
        <row r="261">
          <cell r="T261" t="str">
            <v>Velkoobchod s počítačovým a komunikačním zařízením</v>
          </cell>
          <cell r="W261" t="str">
            <v>Velkoobchod s počítačovým a komunikačním zařízením</v>
          </cell>
          <cell r="Z261" t="str">
            <v>Velkoobchod s počítačovým a komunikačním zařízením</v>
          </cell>
        </row>
        <row r="262">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T263" t="str">
            <v>Ostatní specializovaný velkoobchod</v>
          </cell>
          <cell r="W263" t="str">
            <v>Ostatní specializovaný velkoobchod</v>
          </cell>
          <cell r="Z263" t="str">
            <v>Ostatní specializovaný velkoobchod</v>
          </cell>
        </row>
        <row r="264">
          <cell r="T264" t="str">
            <v>Nespecializovaný velkoobchod</v>
          </cell>
          <cell r="W264" t="str">
            <v>Nespecializovaný velkoobchod</v>
          </cell>
          <cell r="Z264" t="str">
            <v>Nespecializovaný velkoobchod</v>
          </cell>
        </row>
        <row r="265">
          <cell r="T265" t="str">
            <v>Maloobchod v nespecializovaných prodejnách</v>
          </cell>
          <cell r="W265" t="str">
            <v>Maloobchod v nespecializovaných prodejnách</v>
          </cell>
          <cell r="Z265" t="str">
            <v>Maloobchod v nespecializovaných prodejnách</v>
          </cell>
        </row>
        <row r="266">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T272" t="str">
            <v>Maloobchod ve stáncích a na trzích</v>
          </cell>
          <cell r="W272" t="str">
            <v>Maloobchod ve stáncích a na trzích</v>
          </cell>
          <cell r="Z272" t="str">
            <v>Maloobchod ve stáncích a na trzích</v>
          </cell>
        </row>
        <row r="273">
          <cell r="T273" t="str">
            <v>Maloobchod mimo prodejny, stánky a trhy</v>
          </cell>
          <cell r="W273" t="str">
            <v>Maloobchod mimo prodejny, stánky a trhy</v>
          </cell>
          <cell r="Z273" t="str">
            <v>Maloobchod mimo prodejny, stánky a trhy</v>
          </cell>
        </row>
        <row r="274">
          <cell r="T274" t="str">
            <v>železniční osobní doprava meziměstská</v>
          </cell>
          <cell r="W274" t="str">
            <v>železniční osobní doprava meziměstská</v>
          </cell>
          <cell r="Z274" t="str">
            <v>železniční osobní doprava meziměstská</v>
          </cell>
        </row>
        <row r="275">
          <cell r="T275" t="str">
            <v>železniční nákladní doprava</v>
          </cell>
          <cell r="W275" t="str">
            <v>železniční nákladní doprava</v>
          </cell>
          <cell r="Z275" t="str">
            <v>železniční nákladní doprava</v>
          </cell>
        </row>
        <row r="276">
          <cell r="T276" t="str">
            <v>Ostatní pozemní osobní doprava</v>
          </cell>
          <cell r="W276" t="str">
            <v>Ostatní pozemní osobní doprava</v>
          </cell>
          <cell r="Z276" t="str">
            <v>Ostatní pozemní osobní doprava</v>
          </cell>
        </row>
        <row r="277">
          <cell r="T277" t="str">
            <v>Silniční nákladní doprava a stěhovací služby</v>
          </cell>
          <cell r="W277" t="str">
            <v>Silniční nákladní doprava a stěhovací služby</v>
          </cell>
          <cell r="Z277" t="str">
            <v>Silniční nákladní doprava a stěhovací služby</v>
          </cell>
        </row>
        <row r="278">
          <cell r="T278" t="str">
            <v>Potrubní doprava</v>
          </cell>
          <cell r="W278" t="str">
            <v>Potrubní doprava</v>
          </cell>
          <cell r="Z278" t="str">
            <v>Potrubní doprava</v>
          </cell>
        </row>
        <row r="279">
          <cell r="T279" t="str">
            <v>Námořní a pobřežní osobní doprava</v>
          </cell>
          <cell r="W279" t="str">
            <v>Námořní a pobřežní osobní doprava</v>
          </cell>
          <cell r="Z279" t="str">
            <v>Námořní a pobřežní osobní doprava</v>
          </cell>
        </row>
        <row r="280">
          <cell r="T280" t="str">
            <v>Námořní a pobřežní nákladní doprava</v>
          </cell>
          <cell r="W280" t="str">
            <v>Námořní a pobřežní nákladní doprava</v>
          </cell>
          <cell r="Z280" t="str">
            <v>Námořní a pobřežní nákladní doprava</v>
          </cell>
        </row>
        <row r="281">
          <cell r="T281" t="str">
            <v>Vnitrozemská vodní osobní doprava</v>
          </cell>
          <cell r="W281" t="str">
            <v>Vnitrozemská vodní osobní doprava</v>
          </cell>
          <cell r="Z281" t="str">
            <v>Vnitrozemská vodní osobní doprava</v>
          </cell>
        </row>
        <row r="282">
          <cell r="T282" t="str">
            <v>Vnitrozemská vodní nákladní doprava</v>
          </cell>
          <cell r="W282" t="str">
            <v>Vnitrozemská vodní nákladní doprava</v>
          </cell>
          <cell r="Z282" t="str">
            <v>Vnitrozemská vodní nákladní doprava</v>
          </cell>
        </row>
        <row r="283">
          <cell r="T283" t="str">
            <v>Letecká osobní doprava</v>
          </cell>
          <cell r="W283" t="str">
            <v>Letecká osobní doprava</v>
          </cell>
          <cell r="Z283" t="str">
            <v>Letecká osobní doprava</v>
          </cell>
        </row>
        <row r="284">
          <cell r="T284" t="str">
            <v>Letecká nákladní doprava a kosmická doprava</v>
          </cell>
          <cell r="W284" t="str">
            <v>Letecká nákladní doprava a kosmická doprava</v>
          </cell>
          <cell r="Z284" t="str">
            <v>Letecká nákladní doprava a kosmická doprava</v>
          </cell>
        </row>
        <row r="285">
          <cell r="T285" t="str">
            <v>Skladování</v>
          </cell>
          <cell r="W285" t="str">
            <v>Skladování</v>
          </cell>
          <cell r="Z285" t="str">
            <v>Skladování</v>
          </cell>
        </row>
        <row r="286">
          <cell r="T286" t="str">
            <v>Vedlejší činnosti v dopravě</v>
          </cell>
          <cell r="W286" t="str">
            <v>Vedlejší činnosti v dopravě</v>
          </cell>
          <cell r="Z286" t="str">
            <v>Vedlejší činnosti v dopravě</v>
          </cell>
        </row>
        <row r="287">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T288" t="str">
            <v>Ostatní poštovní a kurýrní činnosti</v>
          </cell>
          <cell r="W288" t="str">
            <v>Ostatní poštovní a kurýrní činnosti</v>
          </cell>
          <cell r="Z288" t="str">
            <v>Ostatní poštovní a kurýrní činnosti</v>
          </cell>
        </row>
        <row r="289">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T290" t="str">
            <v>Rekreační a ostatní krátkodobé ubytování</v>
          </cell>
          <cell r="W290" t="str">
            <v>Rekreační a ostatní krátkodobé ubytování</v>
          </cell>
          <cell r="Z290" t="str">
            <v>Rekreační a ostatní krátkodobé ubytování</v>
          </cell>
        </row>
        <row r="291">
          <cell r="T291" t="str">
            <v>Kempy a tábořiště</v>
          </cell>
          <cell r="W291" t="str">
            <v>Kempy a tábořiště</v>
          </cell>
          <cell r="Z291" t="str">
            <v>Kempy a tábořiště</v>
          </cell>
        </row>
        <row r="292">
          <cell r="T292" t="str">
            <v>Ostatní ubytování</v>
          </cell>
          <cell r="W292" t="str">
            <v>Ostatní ubytování</v>
          </cell>
          <cell r="Z292" t="str">
            <v>Ostatní ubytování</v>
          </cell>
        </row>
        <row r="293">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T295" t="str">
            <v>Pohostinství</v>
          </cell>
          <cell r="W295" t="str">
            <v>Pohostinství</v>
          </cell>
          <cell r="Z295" t="str">
            <v>Pohostinství</v>
          </cell>
        </row>
        <row r="296">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T297" t="str">
            <v>Vydávání softwaru</v>
          </cell>
          <cell r="W297" t="str">
            <v>Vydávání softwaru</v>
          </cell>
          <cell r="Z297" t="str">
            <v>Vydávání softwaru</v>
          </cell>
        </row>
        <row r="298">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T300" t="str">
            <v>Rozhlasové vysílání</v>
          </cell>
          <cell r="W300" t="str">
            <v>Rozhlasové vysílání</v>
          </cell>
          <cell r="Z300" t="str">
            <v>Rozhlasové vysílání</v>
          </cell>
        </row>
        <row r="301">
          <cell r="T301" t="str">
            <v>Tvorba televizních programů a televizní vysílání</v>
          </cell>
          <cell r="W301" t="str">
            <v>Tvorba televizních programů a televizní vysílání</v>
          </cell>
          <cell r="Z301" t="str">
            <v>Tvorba televizních programů a televizní vysílání</v>
          </cell>
        </row>
        <row r="302">
          <cell r="T302" t="str">
            <v>Činnosti související s pevnou telekomunikační sítí</v>
          </cell>
          <cell r="W302" t="str">
            <v>Činnosti související s pevnou telekomunikační sítí</v>
          </cell>
          <cell r="Z302" t="str">
            <v>Činnosti související s pevnou telekomunikační sítí</v>
          </cell>
        </row>
        <row r="303">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T304" t="str">
            <v>Činnosti související se satelitní telekomunikační sítí</v>
          </cell>
          <cell r="W304" t="str">
            <v>Činnosti související se satelitní telekomunikační sítí</v>
          </cell>
          <cell r="Z304" t="str">
            <v>Činnosti související se satelitní telekomunikační sítí</v>
          </cell>
        </row>
        <row r="305">
          <cell r="T305" t="str">
            <v>Ostatní telekomunikační činnosti</v>
          </cell>
          <cell r="W305" t="str">
            <v>Ostatní telekomunikační činnosti</v>
          </cell>
          <cell r="Z305" t="str">
            <v>Ostatní telekomunikační činnosti</v>
          </cell>
        </row>
        <row r="306">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T307" t="str">
            <v>Ostatní informační činnosti</v>
          </cell>
          <cell r="W307" t="str">
            <v>Ostatní informační činnosti</v>
          </cell>
          <cell r="Z307" t="str">
            <v>Ostatní informační činnosti</v>
          </cell>
        </row>
        <row r="308">
          <cell r="T308" t="str">
            <v>Peněžní zprostředkování</v>
          </cell>
          <cell r="W308" t="str">
            <v>Peněžní zprostředkování</v>
          </cell>
          <cell r="Z308" t="str">
            <v>Peněžní zprostředkování</v>
          </cell>
        </row>
        <row r="309">
          <cell r="T309" t="str">
            <v>Činnosti holdingových společností</v>
          </cell>
          <cell r="W309" t="str">
            <v>Činnosti holdingových společností</v>
          </cell>
          <cell r="Z309" t="str">
            <v>Činnosti holdingových společností</v>
          </cell>
        </row>
        <row r="310">
          <cell r="T310" t="str">
            <v>Činnosti trustů, fondů a podobných finančních subjektů</v>
          </cell>
          <cell r="W310" t="str">
            <v>Činnosti trustů, fondů a podobných finančních subjektů</v>
          </cell>
          <cell r="Z310" t="str">
            <v>Činnosti trustů, fondů a podobných finančních subjektů</v>
          </cell>
        </row>
        <row r="311">
          <cell r="T311" t="str">
            <v>Ostatní finanční zprostředkování</v>
          </cell>
          <cell r="W311" t="str">
            <v>Ostatní finanční zprostředkování</v>
          </cell>
          <cell r="Z311" t="str">
            <v>Ostatní finanční zprostředkování</v>
          </cell>
        </row>
        <row r="312">
          <cell r="T312" t="str">
            <v>Pojištění</v>
          </cell>
          <cell r="W312" t="str">
            <v>Pojištění</v>
          </cell>
          <cell r="Z312" t="str">
            <v>Pojištění</v>
          </cell>
        </row>
        <row r="313">
          <cell r="T313" t="str">
            <v>Zajištění</v>
          </cell>
          <cell r="W313" t="str">
            <v>Zajištění</v>
          </cell>
          <cell r="Z313" t="str">
            <v>Zajištění</v>
          </cell>
        </row>
        <row r="314">
          <cell r="T314" t="str">
            <v>Penzijní financování</v>
          </cell>
          <cell r="W314" t="str">
            <v>Penzijní financování</v>
          </cell>
          <cell r="Z314" t="str">
            <v>Penzijní financování</v>
          </cell>
        </row>
        <row r="315">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T317" t="str">
            <v>Správa fondů</v>
          </cell>
          <cell r="W317" t="str">
            <v>Správa fondů</v>
          </cell>
          <cell r="Z317" t="str">
            <v>Správa fondů</v>
          </cell>
        </row>
        <row r="318">
          <cell r="T318" t="str">
            <v>Nákup a následný prodej vlastních nemovitostí</v>
          </cell>
          <cell r="W318" t="str">
            <v>Nákup a následný prodej vlastních nemovitostí</v>
          </cell>
          <cell r="Z318" t="str">
            <v>Nákup a následný prodej vlastních nemovitostí</v>
          </cell>
        </row>
        <row r="319">
          <cell r="T319" t="str">
            <v>Pronájem a správa vlastních nebo pronajatých nemovitostí</v>
          </cell>
          <cell r="W319" t="str">
            <v>Pronájem a správa vlastních nebo pronajatých nemovitostí</v>
          </cell>
          <cell r="Z319" t="str">
            <v>Pronájem a správa vlastních nebo pronajatých nemovitostí</v>
          </cell>
        </row>
        <row r="320">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T321" t="str">
            <v>Právní činnosti</v>
          </cell>
          <cell r="W321" t="str">
            <v>Právní činnosti</v>
          </cell>
          <cell r="Z321" t="str">
            <v>Právní činnosti</v>
          </cell>
        </row>
        <row r="322">
          <cell r="T322" t="str">
            <v>Účetnické a auditorské činnosti; daňové poradenství</v>
          </cell>
          <cell r="W322" t="str">
            <v>Účetnické a auditorské činnosti; daňové poradenství</v>
          </cell>
          <cell r="Z322" t="str">
            <v>Účetnické a auditorské činnosti; daňové poradenství</v>
          </cell>
        </row>
        <row r="323">
          <cell r="T323" t="str">
            <v>Činnosti vedení podniků</v>
          </cell>
          <cell r="W323" t="str">
            <v>Činnosti vedení podniků</v>
          </cell>
          <cell r="Z323" t="str">
            <v>Činnosti vedení podniků</v>
          </cell>
        </row>
        <row r="324">
          <cell r="T324" t="str">
            <v>Poradenství v oblasti řízení</v>
          </cell>
          <cell r="W324" t="str">
            <v>Poradenství v oblasti řízení</v>
          </cell>
          <cell r="Z324" t="str">
            <v>Poradenství v oblasti řízení</v>
          </cell>
        </row>
        <row r="325">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T326" t="str">
            <v>Technické zkoušky a analýzy</v>
          </cell>
          <cell r="W326" t="str">
            <v>Technické zkoušky a analýzy</v>
          </cell>
          <cell r="Z326" t="str">
            <v>Technické zkoušky a analýzy</v>
          </cell>
        </row>
        <row r="327">
          <cell r="T327" t="str">
            <v>Výzkum a vývoj v oblasti přírodních a technických věd</v>
          </cell>
          <cell r="W327" t="str">
            <v>Výzkum a vývoj v oblasti přírodních a technických věd</v>
          </cell>
          <cell r="Z327" t="str">
            <v>Výzkum a vývoj v oblasti přírodních a technických věd</v>
          </cell>
        </row>
        <row r="328">
          <cell r="T328" t="str">
            <v>Těžba a úprava uranových a thoriových rud</v>
          </cell>
          <cell r="W328" t="str">
            <v>Těžba a úprava uranových a thoriových rud</v>
          </cell>
          <cell r="Z328" t="str">
            <v>Těžba a úprava uranových a thoriových rud</v>
          </cell>
        </row>
        <row r="329">
          <cell r="T329" t="str">
            <v>Výzkum a vývoj v oblasti společenských a humanitních věd</v>
          </cell>
          <cell r="W329" t="str">
            <v>Výzkum a vývoj v oblasti společenských a humanitních věd</v>
          </cell>
          <cell r="Z329" t="str">
            <v>Výzkum a vývoj v oblasti společenských a humanitních věd</v>
          </cell>
        </row>
        <row r="330">
          <cell r="T330" t="str">
            <v>Těžba a úprava ostatních neželezných rud</v>
          </cell>
          <cell r="W330" t="str">
            <v>Těžba a úprava ostatních neželezných rud</v>
          </cell>
          <cell r="Z330" t="str">
            <v>Těžba a úprava ostatních neželezných rud</v>
          </cell>
        </row>
        <row r="331">
          <cell r="T331" t="str">
            <v>Reklamní činnosti</v>
          </cell>
          <cell r="W331" t="str">
            <v>Reklamní činnosti</v>
          </cell>
          <cell r="Z331" t="str">
            <v>Reklamní činnosti</v>
          </cell>
        </row>
        <row r="332">
          <cell r="T332" t="str">
            <v>Průzkum trhu a veřejného mínění</v>
          </cell>
          <cell r="W332" t="str">
            <v>Průzkum trhu a veřejného mínění</v>
          </cell>
          <cell r="Z332" t="str">
            <v>Průzkum trhu a veřejného mínění</v>
          </cell>
        </row>
        <row r="333">
          <cell r="T333" t="str">
            <v>Specializované návrhářské činnosti</v>
          </cell>
          <cell r="W333" t="str">
            <v>Specializované návrhářské činnosti</v>
          </cell>
          <cell r="Z333" t="str">
            <v>Specializované návrhářské činnosti</v>
          </cell>
        </row>
        <row r="334">
          <cell r="T334" t="str">
            <v>Fotografické činnosti</v>
          </cell>
          <cell r="W334" t="str">
            <v>Fotografické činnosti</v>
          </cell>
          <cell r="Z334" t="str">
            <v>Fotografické činnosti</v>
          </cell>
        </row>
        <row r="335">
          <cell r="T335" t="str">
            <v>Překladatelské a tlumočnické činnosti</v>
          </cell>
          <cell r="W335" t="str">
            <v>Překladatelské a tlumočnické činnosti</v>
          </cell>
          <cell r="Z335" t="str">
            <v>Překladatelské a tlumočnické činnosti</v>
          </cell>
        </row>
        <row r="336">
          <cell r="T336" t="str">
            <v>Ostatní profesní, vědecké a technické činnosti j. n.</v>
          </cell>
          <cell r="W336" t="str">
            <v>Ostatní profesní, vědecké a technické činnosti j. n.</v>
          </cell>
          <cell r="Z336" t="str">
            <v>Ostatní profesní, vědecké a technické činnosti j. n.</v>
          </cell>
        </row>
        <row r="337">
          <cell r="T337" t="str">
            <v>Pronájem a leasing motorových vozidel, kromě motocyklů</v>
          </cell>
          <cell r="W337" t="str">
            <v>Pronájem a leasing motorových vozidel, kromě motocyklů</v>
          </cell>
          <cell r="Z337" t="str">
            <v>Pronájem a leasing motorových vozidel, kromě motocyklů</v>
          </cell>
        </row>
        <row r="338">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T339" t="str">
            <v>Pronájem a leasing ostatních strojů, zařízení a výrobků</v>
          </cell>
          <cell r="W339" t="str">
            <v>Pronájem a leasing ostatních strojů, zařízení a výrobků</v>
          </cell>
          <cell r="Z339" t="str">
            <v>Pronájem a leasing ostatních strojů, zařízení a výrobků</v>
          </cell>
        </row>
        <row r="340">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T341" t="str">
            <v>Činnosti agentur zprostředkujících zaměstnání</v>
          </cell>
          <cell r="W341" t="str">
            <v>Činnosti agentur zprostředkujících zaměstnání</v>
          </cell>
          <cell r="Z341" t="str">
            <v>Činnosti agentur zprostředkujících zaměstnání</v>
          </cell>
        </row>
        <row r="342">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T343" t="str">
            <v>Ostatní poskytování lidských zdrojů</v>
          </cell>
          <cell r="W343" t="str">
            <v>Ostatní poskytování lidských zdrojů</v>
          </cell>
          <cell r="Z343" t="str">
            <v>Ostatní poskytování lidských zdrojů</v>
          </cell>
        </row>
        <row r="344">
          <cell r="T344" t="str">
            <v>Činnosti cestovních agentur a cestovních kanceláří</v>
          </cell>
          <cell r="W344" t="str">
            <v>Činnosti cestovních agentur a cestovních kanceláří</v>
          </cell>
          <cell r="Z344" t="str">
            <v>Činnosti cestovních agentur a cestovních kanceláří</v>
          </cell>
        </row>
        <row r="345">
          <cell r="T345" t="str">
            <v>Ostatní rezervační a související činnosti</v>
          </cell>
          <cell r="W345" t="str">
            <v>Ostatní rezervační a související činnosti</v>
          </cell>
          <cell r="Z345" t="str">
            <v>Ostatní rezervační a související činnosti</v>
          </cell>
        </row>
        <row r="346">
          <cell r="T346" t="str">
            <v>Činnosti soukromých bezpečnostních agentur</v>
          </cell>
          <cell r="W346" t="str">
            <v>Činnosti soukromých bezpečnostních agentur</v>
          </cell>
          <cell r="Z346" t="str">
            <v>Činnosti soukromých bezpečnostních agentur</v>
          </cell>
        </row>
        <row r="347">
          <cell r="T347" t="str">
            <v>Činnosti související s provozem bezpečnostních systémů</v>
          </cell>
          <cell r="W347" t="str">
            <v>Činnosti související s provozem bezpečnostních systémů</v>
          </cell>
          <cell r="Z347" t="str">
            <v>Činnosti související s provozem bezpečnostních systémů</v>
          </cell>
        </row>
        <row r="348">
          <cell r="T348" t="str">
            <v>Pátrací činnosti</v>
          </cell>
          <cell r="W348" t="str">
            <v>Pátrací činnosti</v>
          </cell>
          <cell r="Z348" t="str">
            <v>Pátrací činnosti</v>
          </cell>
        </row>
        <row r="349">
          <cell r="T349" t="str">
            <v>Kombinované pomocné činnosti</v>
          </cell>
          <cell r="W349" t="str">
            <v>Kombinované pomocné činnosti</v>
          </cell>
          <cell r="Z349" t="str">
            <v>Kombinované pomocné činnosti</v>
          </cell>
        </row>
        <row r="350">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T351" t="str">
            <v>Úklidové činnosti</v>
          </cell>
          <cell r="W351" t="str">
            <v>Úklidové činnosti</v>
          </cell>
          <cell r="Z351" t="str">
            <v>Úklidové činnosti</v>
          </cell>
        </row>
        <row r="352">
          <cell r="T352" t="str">
            <v>Provoz pískoven a štěrkopískoven; těžba jílů a kaolinu</v>
          </cell>
          <cell r="W352" t="str">
            <v>Provoz pískoven a štěrkopískoven; těžba jílů a kaolinu</v>
          </cell>
          <cell r="Z352" t="str">
            <v>Provoz pískoven a štěrkopískoven; těžba jílů a kaolinu</v>
          </cell>
        </row>
        <row r="353">
          <cell r="T353" t="str">
            <v>Činnosti související s úpravou krajiny</v>
          </cell>
          <cell r="W353" t="str">
            <v>Činnosti související s úpravou krajiny</v>
          </cell>
          <cell r="Z353" t="str">
            <v>Činnosti související s úpravou krajiny</v>
          </cell>
        </row>
        <row r="354">
          <cell r="T354" t="str">
            <v>Administrativní a kancelářské činnosti</v>
          </cell>
          <cell r="W354" t="str">
            <v>Administrativní a kancelářské činnosti</v>
          </cell>
          <cell r="Z354" t="str">
            <v>Administrativní a kancelářské činnosti</v>
          </cell>
        </row>
        <row r="355">
          <cell r="T355" t="str">
            <v>Činnosti zprostředkovatelských středisek po telefonu</v>
          </cell>
          <cell r="W355" t="str">
            <v>Činnosti zprostředkovatelských středisek po telefonu</v>
          </cell>
          <cell r="Z355" t="str">
            <v>Činnosti zprostředkovatelských středisek po telefonu</v>
          </cell>
        </row>
        <row r="356">
          <cell r="T356" t="str">
            <v>Pořádání konferencí a hospodářských výstav</v>
          </cell>
          <cell r="W356" t="str">
            <v>Pořádání konferencí a hospodářských výstav</v>
          </cell>
          <cell r="Z356" t="str">
            <v>Pořádání konferencí a hospodářských výstav</v>
          </cell>
        </row>
        <row r="357">
          <cell r="T357" t="str">
            <v>Podpůrné činnosti pro podnikání j. n.</v>
          </cell>
          <cell r="W357" t="str">
            <v>Podpůrné činnosti pro podnikání j. n.</v>
          </cell>
          <cell r="Z357" t="str">
            <v>Podpůrné činnosti pro podnikání j. n.</v>
          </cell>
        </row>
        <row r="358">
          <cell r="T358" t="str">
            <v>Veřejná správa a hospodářská a sociální politika</v>
          </cell>
          <cell r="W358" t="str">
            <v>Veřejná správa a hospodářská a sociální politika</v>
          </cell>
          <cell r="Z358" t="str">
            <v>Veřejná správa a hospodářská a sociální politika</v>
          </cell>
        </row>
        <row r="359">
          <cell r="T359" t="str">
            <v>Činnosti pro společnost jako celek</v>
          </cell>
          <cell r="W359" t="str">
            <v>Činnosti pro společnost jako celek</v>
          </cell>
          <cell r="Z359" t="str">
            <v>Činnosti pro společnost jako celek</v>
          </cell>
        </row>
        <row r="360">
          <cell r="T360" t="str">
            <v>Činnosti v oblasti povinného sociálního zabezpečení</v>
          </cell>
          <cell r="W360" t="str">
            <v>Činnosti v oblasti povinného sociálního zabezpečení</v>
          </cell>
          <cell r="Z360" t="str">
            <v>Činnosti v oblasti povinného sociálního zabezpečení</v>
          </cell>
        </row>
        <row r="361">
          <cell r="T361" t="str">
            <v>Předškolní vzdělávání</v>
          </cell>
          <cell r="W361" t="str">
            <v>Předškolní vzdělávání</v>
          </cell>
          <cell r="Z361" t="str">
            <v>Předškolní vzdělávání</v>
          </cell>
        </row>
        <row r="362">
          <cell r="T362" t="str">
            <v>Primární vzdělávání</v>
          </cell>
          <cell r="W362" t="str">
            <v>Primární vzdělávání</v>
          </cell>
          <cell r="Z362" t="str">
            <v>Primární vzdělávání</v>
          </cell>
        </row>
        <row r="363">
          <cell r="T363" t="str">
            <v>Sekundární vzdělávání</v>
          </cell>
          <cell r="W363" t="str">
            <v>Sekundární vzdělávání</v>
          </cell>
          <cell r="Z363" t="str">
            <v>Sekundární vzdělávání</v>
          </cell>
        </row>
        <row r="364">
          <cell r="T364" t="str">
            <v>Postsekundární vzdělávání</v>
          </cell>
          <cell r="W364" t="str">
            <v>Postsekundární vzdělávání</v>
          </cell>
          <cell r="Z364" t="str">
            <v>Postsekundární vzdělávání</v>
          </cell>
        </row>
        <row r="365">
          <cell r="T365" t="str">
            <v>Ostatní vzdělávání</v>
          </cell>
          <cell r="W365" t="str">
            <v>Ostatní vzdělávání</v>
          </cell>
          <cell r="Z365" t="str">
            <v>Ostatní vzdělávání</v>
          </cell>
        </row>
        <row r="366">
          <cell r="T366" t="str">
            <v>Podpůrné činnosti ve vzdělávání</v>
          </cell>
          <cell r="W366" t="str">
            <v>Podpůrné činnosti ve vzdělávání</v>
          </cell>
          <cell r="Z366" t="str">
            <v>Podpůrné činnosti ve vzdělávání</v>
          </cell>
        </row>
        <row r="367">
          <cell r="T367" t="str">
            <v>Ústavní zdravotní péče</v>
          </cell>
          <cell r="W367" t="str">
            <v>Ústavní zdravotní péče</v>
          </cell>
          <cell r="Z367" t="str">
            <v>Ústavní zdravotní péče</v>
          </cell>
        </row>
        <row r="368">
          <cell r="T368" t="str">
            <v>Ambulantní a zubní zdravotní péče</v>
          </cell>
          <cell r="W368" t="str">
            <v>Ambulantní a zubní zdravotní péče</v>
          </cell>
          <cell r="Z368" t="str">
            <v>Ambulantní a zubní zdravotní péče</v>
          </cell>
        </row>
        <row r="369">
          <cell r="T369" t="str">
            <v>Ostatní činnosti související se zdravotní péčí</v>
          </cell>
          <cell r="W369" t="str">
            <v>Ostatní činnosti související se zdravotní péčí</v>
          </cell>
          <cell r="Z369" t="str">
            <v>Ostatní činnosti související se zdravotní péčí</v>
          </cell>
        </row>
        <row r="370">
          <cell r="T370" t="str">
            <v>Ústavní sociální péče</v>
          </cell>
          <cell r="W370" t="str">
            <v>Ústavní sociální péče</v>
          </cell>
          <cell r="Z370" t="str">
            <v>Ústavní sociální péče</v>
          </cell>
        </row>
        <row r="371">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T374" t="str">
            <v>Ostatní pobytové služby sociální péče</v>
          </cell>
          <cell r="W374" t="str">
            <v>Ostatní pobytové služby sociální péče</v>
          </cell>
          <cell r="Z374" t="str">
            <v>Ostatní pobytové služby sociální péče</v>
          </cell>
        </row>
        <row r="375">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T376" t="str">
            <v>Ostatní ambulantní nebo terénní sociální služby</v>
          </cell>
          <cell r="W376" t="str">
            <v>Ostatní ambulantní nebo terénní sociální služby</v>
          </cell>
          <cell r="Z376" t="str">
            <v>Ostatní ambulantní nebo terénní sociální služby</v>
          </cell>
        </row>
        <row r="377">
          <cell r="T377" t="str">
            <v>Těžba chemických minerálů a minerálů pro výrobu hnojiv</v>
          </cell>
          <cell r="W377" t="str">
            <v>Těžba chemických minerálů a minerálů pro výrobu hnojiv</v>
          </cell>
          <cell r="Z377" t="str">
            <v>Těžba chemických minerálů a minerálů pro výrobu hnojiv</v>
          </cell>
        </row>
        <row r="378">
          <cell r="T378" t="str">
            <v>Těžba rašeliny</v>
          </cell>
          <cell r="W378" t="str">
            <v>Těžba rašeliny</v>
          </cell>
          <cell r="Z378" t="str">
            <v>Těžba rašeliny</v>
          </cell>
        </row>
        <row r="379">
          <cell r="T379" t="str">
            <v>Těžba soli</v>
          </cell>
          <cell r="W379" t="str">
            <v>Těžba soli</v>
          </cell>
          <cell r="Z379" t="str">
            <v>Těžba soli</v>
          </cell>
        </row>
        <row r="380">
          <cell r="T380" t="str">
            <v>Ostatní těžba a dobývání j. n.</v>
          </cell>
          <cell r="W380" t="str">
            <v>Ostatní těžba a dobývání j. n.</v>
          </cell>
          <cell r="Z380" t="str">
            <v>Ostatní těžba a dobývání j. n.</v>
          </cell>
        </row>
        <row r="381">
          <cell r="T381" t="str">
            <v>Sportovní činnosti</v>
          </cell>
          <cell r="W381" t="str">
            <v>Sportovní činnosti</v>
          </cell>
          <cell r="Z381" t="str">
            <v>Sportovní činnosti</v>
          </cell>
        </row>
        <row r="382">
          <cell r="T382" t="str">
            <v>Ostatní zábavní a rekreační činnosti</v>
          </cell>
          <cell r="W382" t="str">
            <v>Ostatní zábavní a rekreační činnosti</v>
          </cell>
          <cell r="Z382" t="str">
            <v>Ostatní zábavní a rekreační činnosti</v>
          </cell>
        </row>
        <row r="383">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T384" t="str">
            <v>Činnosti odborových svazů</v>
          </cell>
          <cell r="W384" t="str">
            <v>Činnosti odborových svazů</v>
          </cell>
          <cell r="Z384" t="str">
            <v>Činnosti odborových svazů</v>
          </cell>
        </row>
        <row r="385">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T386" t="str">
            <v>Opravy počítačů a komunikačních zařízení</v>
          </cell>
          <cell r="W386" t="str">
            <v>Opravy počítačů a komunikačních zařízení</v>
          </cell>
          <cell r="Z386" t="str">
            <v>Opravy počítačů a komunikačních zařízení</v>
          </cell>
        </row>
        <row r="387">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T390" t="str">
            <v>Zpracování a konzervování masa, kromě drůbežího</v>
          </cell>
          <cell r="W390" t="str">
            <v>Zpracování a konzervování masa, kromě drůbežího</v>
          </cell>
          <cell r="Z390" t="str">
            <v>Zpracování a konzervování masa, kromě drůbežího</v>
          </cell>
        </row>
        <row r="391">
          <cell r="T391" t="str">
            <v>Zpracování a konzervování drůbežího masa</v>
          </cell>
          <cell r="W391" t="str">
            <v>Zpracování a konzervování drůbežího masa</v>
          </cell>
          <cell r="Z391" t="str">
            <v>Zpracování a konzervování drůbežího masa</v>
          </cell>
        </row>
        <row r="392">
          <cell r="T392" t="str">
            <v>Výroba masných výrobků a výrobků z drůbežího masa</v>
          </cell>
          <cell r="W392" t="str">
            <v>Výroba masných výrobků a výrobků z drůbežího masa</v>
          </cell>
          <cell r="Z392" t="str">
            <v>Výroba masných výrobků a výrobků z drůbežího masa</v>
          </cell>
        </row>
        <row r="393">
          <cell r="T393" t="str">
            <v>Zpracování a konzervování brambor</v>
          </cell>
          <cell r="W393" t="str">
            <v>Zpracování a konzervování brambor</v>
          </cell>
          <cell r="Z393" t="str">
            <v>Zpracování a konzervování brambor</v>
          </cell>
        </row>
        <row r="394">
          <cell r="T394" t="str">
            <v>Výroba ovocných a zeleninových šťáv</v>
          </cell>
          <cell r="W394" t="str">
            <v>Výroba ovocných a zeleninových šťáv</v>
          </cell>
          <cell r="Z394" t="str">
            <v>Výroba ovocných a zeleninových šťáv</v>
          </cell>
        </row>
        <row r="395">
          <cell r="T395" t="str">
            <v>Ostatní zpracování a konzervování ovoce a zeleniny</v>
          </cell>
          <cell r="W395" t="str">
            <v>Ostatní zpracování a konzervování ovoce a zeleniny</v>
          </cell>
          <cell r="Z395" t="str">
            <v>Ostatní zpracování a konzervování ovoce a zeleniny</v>
          </cell>
        </row>
        <row r="396">
          <cell r="T396" t="str">
            <v>Výroba olejů a tuků</v>
          </cell>
          <cell r="W396" t="str">
            <v>Výroba olejů a tuků</v>
          </cell>
          <cell r="Z396" t="str">
            <v>Výroba olejů a tuků</v>
          </cell>
        </row>
        <row r="397">
          <cell r="T397" t="str">
            <v>Výroba margarínu a podobných jedlých tuků</v>
          </cell>
          <cell r="W397" t="str">
            <v>Výroba margarínu a podobných jedlých tuků</v>
          </cell>
          <cell r="Z397" t="str">
            <v>Výroba margarínu a podobných jedlých tuků</v>
          </cell>
        </row>
        <row r="398">
          <cell r="T398" t="str">
            <v>Zpracování mléka, výroba mléčných výrobků a sýrů</v>
          </cell>
          <cell r="W398" t="str">
            <v>Zpracování mléka, výroba mléčných výrobků a sýrů</v>
          </cell>
          <cell r="Z398" t="str">
            <v>Zpracování mléka, výroba mléčných výrobků a sýrů</v>
          </cell>
        </row>
        <row r="399">
          <cell r="T399" t="str">
            <v>Výroba zmrzliny</v>
          </cell>
          <cell r="W399" t="str">
            <v>Výroba zmrzliny</v>
          </cell>
          <cell r="Z399" t="str">
            <v>Výroba zmrzliny</v>
          </cell>
        </row>
        <row r="400">
          <cell r="T400" t="str">
            <v>Výroba mlýnských výrobků</v>
          </cell>
          <cell r="W400" t="str">
            <v>Výroba mlýnských výrobků</v>
          </cell>
          <cell r="Z400" t="str">
            <v>Výroba mlýnských výrobků</v>
          </cell>
        </row>
        <row r="401">
          <cell r="T401" t="str">
            <v>Výroba škrobárenských výrobků</v>
          </cell>
          <cell r="W401" t="str">
            <v>Výroba škrobárenských výrobků</v>
          </cell>
          <cell r="Z401" t="str">
            <v>Výroba škrobárenských výrobků</v>
          </cell>
        </row>
        <row r="402">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T405" t="str">
            <v>Výroba cukru</v>
          </cell>
          <cell r="W405" t="str">
            <v>Výroba cukru</v>
          </cell>
          <cell r="Z405" t="str">
            <v>Výroba cukru</v>
          </cell>
        </row>
        <row r="406">
          <cell r="T406" t="str">
            <v>Výroba kakaa, čokolády a cukrovinek</v>
          </cell>
          <cell r="W406" t="str">
            <v>Výroba kakaa, čokolády a cukrovinek</v>
          </cell>
          <cell r="Z406" t="str">
            <v>Výroba kakaa, čokolády a cukrovinek</v>
          </cell>
        </row>
        <row r="407">
          <cell r="T407" t="str">
            <v>Zpracování čaje a kávy</v>
          </cell>
          <cell r="W407" t="str">
            <v>Zpracování čaje a kávy</v>
          </cell>
          <cell r="Z407" t="str">
            <v>Zpracování čaje a kávy</v>
          </cell>
        </row>
        <row r="408">
          <cell r="T408" t="str">
            <v>Výroba koření a aromatických výtažků</v>
          </cell>
          <cell r="W408" t="str">
            <v>Výroba koření a aromatických výtažků</v>
          </cell>
          <cell r="Z408" t="str">
            <v>Výroba koření a aromatických výtažků</v>
          </cell>
        </row>
        <row r="409">
          <cell r="T409" t="str">
            <v>Výroba hotových pokrmů</v>
          </cell>
          <cell r="W409" t="str">
            <v>Výroba hotových pokrmů</v>
          </cell>
          <cell r="Z409" t="str">
            <v>Výroba hotových pokrmů</v>
          </cell>
        </row>
        <row r="410">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T411" t="str">
            <v>Výroba ostatních potravinářských výrobků j. n.</v>
          </cell>
          <cell r="W411" t="str">
            <v>Výroba ostatních potravinářských výrobků j. n.</v>
          </cell>
          <cell r="Z411" t="str">
            <v>Výroba ostatních potravinářských výrobků j. n.</v>
          </cell>
        </row>
        <row r="412">
          <cell r="T412" t="str">
            <v>Výroba průmyslových krmiv pro hospodářská zvířata</v>
          </cell>
          <cell r="W412" t="str">
            <v>Výroba průmyslových krmiv pro hospodářská zvířata</v>
          </cell>
          <cell r="Z412" t="str">
            <v>Výroba průmyslových krmiv pro hospodářská zvířata</v>
          </cell>
        </row>
        <row r="413">
          <cell r="T413" t="str">
            <v>Výroba průmyslových krmiv pro zvířata v zájmovém chovu</v>
          </cell>
          <cell r="W413" t="str">
            <v>Výroba průmyslových krmiv pro zvířata v zájmovém chovu</v>
          </cell>
          <cell r="Z413" t="str">
            <v>Výroba průmyslových krmiv pro zvířata v zájmovém chovu</v>
          </cell>
        </row>
        <row r="414">
          <cell r="T414" t="str">
            <v>Destilace, rektifikace a míchání lihovin</v>
          </cell>
          <cell r="W414" t="str">
            <v>Destilace, rektifikace a míchání lihovin</v>
          </cell>
          <cell r="Z414" t="str">
            <v>Destilace, rektifikace a míchání lihovin</v>
          </cell>
        </row>
        <row r="415">
          <cell r="T415" t="str">
            <v>Výroba vína z vinných hroznů</v>
          </cell>
          <cell r="W415" t="str">
            <v>Výroba vína z vinných hroznů</v>
          </cell>
          <cell r="Z415" t="str">
            <v>Výroba vína z vinných hroznů</v>
          </cell>
        </row>
        <row r="416">
          <cell r="T416" t="str">
            <v>Výroba jablečného vína a jiných ovocných vín</v>
          </cell>
          <cell r="W416" t="str">
            <v>Výroba jablečného vína a jiných ovocných vín</v>
          </cell>
          <cell r="Z416" t="str">
            <v>Výroba jablečného vína a jiných ovocných vín</v>
          </cell>
        </row>
        <row r="417">
          <cell r="T417" t="str">
            <v>Výroba ostatních nedestilovaných kvašených nápojů</v>
          </cell>
          <cell r="W417" t="str">
            <v>Výroba ostatních nedestilovaných kvašených nápojů</v>
          </cell>
          <cell r="Z417" t="str">
            <v>Výroba ostatních nedestilovaných kvašených nápojů</v>
          </cell>
        </row>
        <row r="418">
          <cell r="T418" t="str">
            <v>Výroba piva</v>
          </cell>
          <cell r="W418" t="str">
            <v>Výroba piva</v>
          </cell>
          <cell r="Z418" t="str">
            <v>Výroba piva</v>
          </cell>
        </row>
        <row r="419">
          <cell r="T419" t="str">
            <v>Výroba sladu</v>
          </cell>
          <cell r="W419" t="str">
            <v>Výroba sladu</v>
          </cell>
          <cell r="Z419" t="str">
            <v>Výroba sladu</v>
          </cell>
        </row>
        <row r="420">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T421" t="str">
            <v>Výroba pletených a háčkovaných materiálů</v>
          </cell>
          <cell r="W421" t="str">
            <v>Výroba pletených a háčkovaných materiálů</v>
          </cell>
          <cell r="Z421" t="str">
            <v>Výroba pletených a háčkovaných materiálů</v>
          </cell>
        </row>
        <row r="422">
          <cell r="T422" t="str">
            <v>Výroba konfekčních textilních výrobků, kromě oděvů</v>
          </cell>
          <cell r="W422" t="str">
            <v>Výroba konfekčních textilních výrobků, kromě oděvů</v>
          </cell>
          <cell r="Z422" t="str">
            <v>Výroba konfekčních textilních výrobků, kromě oděvů</v>
          </cell>
        </row>
        <row r="423">
          <cell r="T423" t="str">
            <v>Výroba koberců a kobercových předložek</v>
          </cell>
          <cell r="W423" t="str">
            <v>Výroba koberců a kobercových předložek</v>
          </cell>
          <cell r="Z423" t="str">
            <v>Výroba koberců a kobercových předložek</v>
          </cell>
        </row>
        <row r="424">
          <cell r="T424" t="str">
            <v>Výroba lan, provazů a síťovaných výrobků</v>
          </cell>
          <cell r="W424" t="str">
            <v>Výroba lan, provazů a síťovaných výrobků</v>
          </cell>
          <cell r="Z424" t="str">
            <v>Výroba lan, provazů a síťovaných výrobků</v>
          </cell>
        </row>
        <row r="425">
          <cell r="T425" t="str">
            <v>Výroba netkaných textilií a výrobků z nich, kromě oděvů</v>
          </cell>
          <cell r="W425" t="str">
            <v>Výroba netkaných textilií a výrobků z nich, kromě oděvů</v>
          </cell>
          <cell r="Z425" t="str">
            <v>Výroba netkaných textilií a výrobků z nich, kromě oděvů</v>
          </cell>
        </row>
        <row r="426">
          <cell r="T426" t="str">
            <v>Výroba ostatních technických a průmyslových textilií</v>
          </cell>
          <cell r="W426" t="str">
            <v>Výroba ostatních technických a průmyslových textilií</v>
          </cell>
          <cell r="Z426" t="str">
            <v>Výroba ostatních technických a průmyslových textilií</v>
          </cell>
        </row>
        <row r="427">
          <cell r="T427" t="str">
            <v>Výroba ostatních textilií j. n.</v>
          </cell>
          <cell r="W427" t="str">
            <v>Výroba ostatních textilií j. n.</v>
          </cell>
          <cell r="Z427" t="str">
            <v>Výroba ostatních textilií j. n.</v>
          </cell>
        </row>
        <row r="428">
          <cell r="T428" t="str">
            <v>Výroba kožených oděvů</v>
          </cell>
          <cell r="W428" t="str">
            <v>Výroba kožených oděvů</v>
          </cell>
          <cell r="Z428" t="str">
            <v>Výroba kožených oděvů</v>
          </cell>
        </row>
        <row r="429">
          <cell r="T429" t="str">
            <v>Výroba pracovních oděvů</v>
          </cell>
          <cell r="W429" t="str">
            <v>Výroba pracovních oděvů</v>
          </cell>
          <cell r="Z429" t="str">
            <v>Výroba pracovních oděvů</v>
          </cell>
        </row>
        <row r="430">
          <cell r="T430" t="str">
            <v>Výroba ostatních svrchních oděvů</v>
          </cell>
          <cell r="W430" t="str">
            <v>Výroba ostatních svrchních oděvů</v>
          </cell>
          <cell r="Z430" t="str">
            <v>Výroba ostatních svrchních oděvů</v>
          </cell>
        </row>
        <row r="431">
          <cell r="T431" t="str">
            <v>Výroba osobního prádla</v>
          </cell>
          <cell r="W431" t="str">
            <v>Výroba osobního prádla</v>
          </cell>
          <cell r="Z431" t="str">
            <v>Výroba osobního prádla</v>
          </cell>
        </row>
        <row r="432">
          <cell r="T432" t="str">
            <v>Výroba ostatních oděvů a oděvních doplňků</v>
          </cell>
          <cell r="W432" t="str">
            <v>Výroba ostatních oděvů a oděvních doplňků</v>
          </cell>
          <cell r="Z432" t="str">
            <v>Výroba ostatních oděvů a oděvních doplňků</v>
          </cell>
        </row>
        <row r="433">
          <cell r="T433" t="str">
            <v>Výroba pletených a háčkovaných punčochových výrobků</v>
          </cell>
          <cell r="W433" t="str">
            <v>Výroba pletených a háčkovaných punčochových výrobků</v>
          </cell>
          <cell r="Z433" t="str">
            <v>Výroba pletených a háčkovaných punčochových výrobků</v>
          </cell>
        </row>
        <row r="434">
          <cell r="T434" t="str">
            <v>Výroba ostatních pletených a háčkovaných oděvů</v>
          </cell>
          <cell r="W434" t="str">
            <v>Výroba ostatních pletených a háčkovaných oděvů</v>
          </cell>
          <cell r="Z434" t="str">
            <v>Výroba ostatních pletených a háčkovaných oděvů</v>
          </cell>
        </row>
        <row r="435">
          <cell r="T435" t="str">
            <v>Chov drobných hospodářských zvířat</v>
          </cell>
          <cell r="W435" t="str">
            <v>Chov drobných hospodářských zvířat</v>
          </cell>
          <cell r="Z435" t="str">
            <v>Chov drobných hospodářských zvířat</v>
          </cell>
        </row>
        <row r="436">
          <cell r="T436" t="str">
            <v>Chov kožešinových zvířat</v>
          </cell>
          <cell r="W436" t="str">
            <v>Chov kožešinových zvířat</v>
          </cell>
          <cell r="Z436" t="str">
            <v>Chov kožešinových zvířat</v>
          </cell>
        </row>
        <row r="437">
          <cell r="T437" t="str">
            <v>Chov zvířat pro zájmový chov</v>
          </cell>
          <cell r="W437" t="str">
            <v>Chov zvířat pro zájmový chov</v>
          </cell>
          <cell r="Z437" t="str">
            <v>Chov zvířat pro zájmový chov</v>
          </cell>
        </row>
        <row r="438">
          <cell r="T438" t="str">
            <v>Chov ostatních zvířat j. n.</v>
          </cell>
          <cell r="W438" t="str">
            <v>Chov ostatních zvířat j. n.</v>
          </cell>
          <cell r="Z438" t="str">
            <v>Chov ostatních zvířat j. n.</v>
          </cell>
        </row>
        <row r="439">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T440" t="str">
            <v>Výroba brašnářských, sedlářských a podobných výrobků</v>
          </cell>
          <cell r="W440" t="str">
            <v>Výroba brašnářských, sedlářských a podobných výrobků</v>
          </cell>
          <cell r="Z440" t="str">
            <v>Výroba brašnářských, sedlářských a podobných výrobků</v>
          </cell>
        </row>
        <row r="441">
          <cell r="T441" t="str">
            <v>Výroba dýh a desek na bázi dřeva</v>
          </cell>
          <cell r="W441" t="str">
            <v>Výroba dýh a desek na bázi dřeva</v>
          </cell>
          <cell r="Z441" t="str">
            <v>Výroba dýh a desek na bázi dřeva</v>
          </cell>
        </row>
        <row r="442">
          <cell r="T442" t="str">
            <v>Výroba sestavených parketových podlah</v>
          </cell>
          <cell r="W442" t="str">
            <v>Výroba sestavených parketových podlah</v>
          </cell>
          <cell r="Z442" t="str">
            <v>Výroba sestavených parketových podlah</v>
          </cell>
        </row>
        <row r="443">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T444" t="str">
            <v>Výroba dřevěných obalů</v>
          </cell>
          <cell r="W444" t="str">
            <v>Výroba dřevěných obalů</v>
          </cell>
          <cell r="Z444" t="str">
            <v>Výroba dřevěných obalů</v>
          </cell>
        </row>
        <row r="445">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T446" t="str">
            <v>Výroba buničiny</v>
          </cell>
          <cell r="W446" t="str">
            <v>Výroba buničiny</v>
          </cell>
          <cell r="Z446" t="str">
            <v>Výroba buničiny</v>
          </cell>
        </row>
        <row r="447">
          <cell r="T447" t="str">
            <v>Výroba papíru a lepenky</v>
          </cell>
          <cell r="W447" t="str">
            <v>Výroba papíru a lepenky</v>
          </cell>
          <cell r="Z447" t="str">
            <v>Výroba papíru a lepenky</v>
          </cell>
        </row>
        <row r="448">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T450" t="str">
            <v>Výroba kancelářských potřeb z papíru</v>
          </cell>
          <cell r="W450" t="str">
            <v>Výroba kancelářských potřeb z papíru</v>
          </cell>
          <cell r="Z450" t="str">
            <v>Výroba kancelářských potřeb z papíru</v>
          </cell>
        </row>
        <row r="451">
          <cell r="T451" t="str">
            <v>Výroba tapet</v>
          </cell>
          <cell r="W451" t="str">
            <v>Výroba tapet</v>
          </cell>
          <cell r="Z451" t="str">
            <v>Výroba tapet</v>
          </cell>
        </row>
        <row r="452">
          <cell r="T452" t="str">
            <v>Výroba ostatních výrobků z papíru a lepenky</v>
          </cell>
          <cell r="W452" t="str">
            <v>Výroba ostatních výrobků z papíru a lepenky</v>
          </cell>
          <cell r="Z452" t="str">
            <v>Výroba ostatních výrobků z papíru a lepenky</v>
          </cell>
        </row>
        <row r="453">
          <cell r="T453" t="str">
            <v>Tisk novin</v>
          </cell>
          <cell r="W453" t="str">
            <v>Tisk novin</v>
          </cell>
          <cell r="Z453" t="str">
            <v>Tisk novin</v>
          </cell>
        </row>
        <row r="454">
          <cell r="T454" t="str">
            <v>Tisk ostatní, kromě novin</v>
          </cell>
          <cell r="W454" t="str">
            <v>Tisk ostatní, kromě novin</v>
          </cell>
          <cell r="Z454" t="str">
            <v>Tisk ostatní, kromě novin</v>
          </cell>
        </row>
        <row r="455">
          <cell r="T455" t="str">
            <v>Příprava tisku a digitálních dat</v>
          </cell>
          <cell r="W455" t="str">
            <v>Příprava tisku a digitálních dat</v>
          </cell>
          <cell r="Z455" t="str">
            <v>Příprava tisku a digitálních dat</v>
          </cell>
        </row>
        <row r="456">
          <cell r="T456" t="str">
            <v>Vázání a související činnosti</v>
          </cell>
          <cell r="W456" t="str">
            <v>Vázání a související činnosti</v>
          </cell>
          <cell r="Z456" t="str">
            <v>Vázání a související činnosti</v>
          </cell>
        </row>
        <row r="457">
          <cell r="T457" t="str">
            <v>Výroba technických plynů</v>
          </cell>
          <cell r="W457" t="str">
            <v>Výroba technických plynů</v>
          </cell>
          <cell r="Z457" t="str">
            <v>Výroba technických plynů</v>
          </cell>
        </row>
        <row r="458">
          <cell r="T458" t="str">
            <v>Výroba barviv a pigmentů</v>
          </cell>
          <cell r="W458" t="str">
            <v>Výroba barviv a pigmentů</v>
          </cell>
          <cell r="Z458" t="str">
            <v>Výroba barviv a pigmentů</v>
          </cell>
        </row>
        <row r="459">
          <cell r="T459" t="str">
            <v>Výroba jiných základních anorganických chemických látek</v>
          </cell>
          <cell r="W459" t="str">
            <v>Výroba jiných základních anorganických chemických látek</v>
          </cell>
          <cell r="Z459" t="str">
            <v>Výroba jiných základních anorganických chemických látek</v>
          </cell>
        </row>
        <row r="460">
          <cell r="T460" t="str">
            <v>Výroba jiných základních organických chemických látek</v>
          </cell>
          <cell r="W460" t="str">
            <v>Výroba jiných základních organických chemických látek</v>
          </cell>
          <cell r="Z460" t="str">
            <v>Výroba jiných základních organických chemických látek</v>
          </cell>
        </row>
        <row r="461">
          <cell r="T461" t="str">
            <v>Výroba hnojiv a dusíkatých sloučenin</v>
          </cell>
          <cell r="W461" t="str">
            <v>Výroba hnojiv a dusíkatých sloučenin</v>
          </cell>
          <cell r="Z461" t="str">
            <v>Výroba hnojiv a dusíkatých sloučenin</v>
          </cell>
        </row>
        <row r="462">
          <cell r="T462" t="str">
            <v>Výroba plastů v primárních formách</v>
          </cell>
          <cell r="W462" t="str">
            <v>Výroba plastů v primárních formách</v>
          </cell>
          <cell r="Z462" t="str">
            <v>Výroba plastů v primárních formách</v>
          </cell>
        </row>
        <row r="463">
          <cell r="T463" t="str">
            <v>Výroba syntetického kaučuku v primárních formách</v>
          </cell>
          <cell r="W463" t="str">
            <v>Výroba syntetického kaučuku v primárních formách</v>
          </cell>
          <cell r="Z463" t="str">
            <v>Výroba syntetického kaučuku v primárních formách</v>
          </cell>
        </row>
        <row r="464">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T465" t="str">
            <v>Výroba parfémů a toaletních přípravků</v>
          </cell>
          <cell r="W465" t="str">
            <v>Výroba parfémů a toaletních přípravků</v>
          </cell>
          <cell r="Z465" t="str">
            <v>Výroba parfémů a toaletních přípravků</v>
          </cell>
        </row>
        <row r="466">
          <cell r="T466" t="str">
            <v>Výroba výbušnin</v>
          </cell>
          <cell r="W466" t="str">
            <v>Výroba výbušnin</v>
          </cell>
          <cell r="Z466" t="str">
            <v>Výroba výbušnin</v>
          </cell>
        </row>
        <row r="467">
          <cell r="T467" t="str">
            <v>Výroba klihů</v>
          </cell>
          <cell r="W467" t="str">
            <v>Výroba klihů</v>
          </cell>
          <cell r="Z467" t="str">
            <v>Výroba klihů</v>
          </cell>
        </row>
        <row r="468">
          <cell r="T468" t="str">
            <v>Výroba vonných silic</v>
          </cell>
          <cell r="W468" t="str">
            <v>Výroba vonných silic</v>
          </cell>
          <cell r="Z468" t="str">
            <v>Výroba vonných silic</v>
          </cell>
        </row>
        <row r="469">
          <cell r="T469" t="str">
            <v>Výroba ostatních chemických výrobků j. n.</v>
          </cell>
          <cell r="W469" t="str">
            <v>Výroba ostatních chemických výrobků j. n.</v>
          </cell>
          <cell r="Z469" t="str">
            <v>Výroba ostatních chemických výrobků j. n.</v>
          </cell>
        </row>
        <row r="470">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T471" t="str">
            <v>Výroba ostatních pryžových výrobků</v>
          </cell>
          <cell r="W471" t="str">
            <v>Výroba ostatních pryžových výrobků</v>
          </cell>
          <cell r="Z471" t="str">
            <v>Výroba ostatních pryžových výrobků</v>
          </cell>
        </row>
        <row r="472">
          <cell r="T472" t="str">
            <v>Výroba plastových desek, fólií, hadic, trubek a profilů</v>
          </cell>
          <cell r="W472" t="str">
            <v>Výroba plastových desek, fólií, hadic, trubek a profilů</v>
          </cell>
          <cell r="Z472" t="str">
            <v>Výroba plastových desek, fólií, hadic, trubek a profilů</v>
          </cell>
        </row>
        <row r="473">
          <cell r="T473" t="str">
            <v>Výroba plastových obalů</v>
          </cell>
          <cell r="W473" t="str">
            <v>Výroba plastových obalů</v>
          </cell>
          <cell r="Z473" t="str">
            <v>Výroba plastových obalů</v>
          </cell>
        </row>
        <row r="474">
          <cell r="T474" t="str">
            <v>Výroba plastových výrobků pro stavebnictví</v>
          </cell>
          <cell r="W474" t="str">
            <v>Výroba plastových výrobků pro stavebnictví</v>
          </cell>
          <cell r="Z474" t="str">
            <v>Výroba plastových výrobků pro stavebnictví</v>
          </cell>
        </row>
        <row r="475">
          <cell r="T475" t="str">
            <v>Výroba ostatních plastových výrobků</v>
          </cell>
          <cell r="W475" t="str">
            <v>Výroba ostatních plastových výrobků</v>
          </cell>
          <cell r="Z475" t="str">
            <v>Výroba ostatních plastových výrobků</v>
          </cell>
        </row>
        <row r="476">
          <cell r="T476" t="str">
            <v>Výroba plochého skla</v>
          </cell>
          <cell r="W476" t="str">
            <v>Výroba plochého skla</v>
          </cell>
          <cell r="Z476" t="str">
            <v>Výroba plochého skla</v>
          </cell>
        </row>
        <row r="477">
          <cell r="T477" t="str">
            <v>Tvarování a zpracování plochého skla</v>
          </cell>
          <cell r="W477" t="str">
            <v>Tvarování a zpracování plochého skla</v>
          </cell>
          <cell r="Z477" t="str">
            <v>Tvarování a zpracování plochého skla</v>
          </cell>
        </row>
        <row r="478">
          <cell r="T478" t="str">
            <v>Výroba dutého skla</v>
          </cell>
          <cell r="W478" t="str">
            <v>Výroba dutého skla</v>
          </cell>
          <cell r="Z478" t="str">
            <v>Výroba dutého skla</v>
          </cell>
        </row>
        <row r="479">
          <cell r="T479" t="str">
            <v>Výroba skleněných vláken</v>
          </cell>
          <cell r="W479" t="str">
            <v>Výroba skleněných vláken</v>
          </cell>
          <cell r="Z479" t="str">
            <v>Výroba skleněných vláken</v>
          </cell>
        </row>
        <row r="480">
          <cell r="T480" t="str">
            <v>Výroba a zpracování ostatního skla vč. technického</v>
          </cell>
          <cell r="W480" t="str">
            <v>Výroba a zpracování ostatního skla vč. technického</v>
          </cell>
          <cell r="Z480" t="str">
            <v>Výroba a zpracování ostatního skla vč. technického</v>
          </cell>
        </row>
        <row r="481">
          <cell r="T481" t="str">
            <v>Výroba keramických obkládaček a dlaždic</v>
          </cell>
          <cell r="W481" t="str">
            <v>Výroba keramických obkládaček a dlaždic</v>
          </cell>
          <cell r="Z481" t="str">
            <v>Výroba keramických obkládaček a dlaždic</v>
          </cell>
        </row>
        <row r="482">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T484" t="str">
            <v>Výroba keramických sanitárních výrobků</v>
          </cell>
          <cell r="W484" t="str">
            <v>Výroba keramických sanitárních výrobků</v>
          </cell>
          <cell r="Z484" t="str">
            <v>Výroba keramických sanitárních výrobků</v>
          </cell>
        </row>
        <row r="485">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T486" t="str">
            <v>Výroba ostatních technických keramických výrobků</v>
          </cell>
          <cell r="W486" t="str">
            <v>Výroba ostatních technických keramických výrobků</v>
          </cell>
          <cell r="Z486" t="str">
            <v>Výroba ostatních technických keramických výrobků</v>
          </cell>
        </row>
        <row r="487">
          <cell r="T487" t="str">
            <v>Výroba ostatních keramických výrobků</v>
          </cell>
          <cell r="W487" t="str">
            <v>Výroba ostatních keramických výrobků</v>
          </cell>
          <cell r="Z487" t="str">
            <v>Výroba ostatních keramických výrobků</v>
          </cell>
        </row>
        <row r="488">
          <cell r="T488" t="str">
            <v>Výroba cementu</v>
          </cell>
          <cell r="W488" t="str">
            <v>Výroba cementu</v>
          </cell>
          <cell r="Z488" t="str">
            <v>Výroba cementu</v>
          </cell>
        </row>
        <row r="489">
          <cell r="T489" t="str">
            <v>Výroba vápna a sádry</v>
          </cell>
          <cell r="W489" t="str">
            <v>Výroba vápna a sádry</v>
          </cell>
          <cell r="Z489" t="str">
            <v>Výroba vápna a sádry</v>
          </cell>
        </row>
        <row r="490">
          <cell r="T490" t="str">
            <v>Výroba betonových výrobků pro stavební účely</v>
          </cell>
          <cell r="W490" t="str">
            <v>Výroba betonových výrobků pro stavební účely</v>
          </cell>
          <cell r="Z490" t="str">
            <v>Výroba betonových výrobků pro stavební účely</v>
          </cell>
        </row>
        <row r="491">
          <cell r="T491" t="str">
            <v>Výroba sádrových výrobků pro stavební účely</v>
          </cell>
          <cell r="W491" t="str">
            <v>Výroba sádrových výrobků pro stavební účely</v>
          </cell>
          <cell r="Z491" t="str">
            <v>Výroba sádrových výrobků pro stavební účely</v>
          </cell>
        </row>
        <row r="492">
          <cell r="T492" t="str">
            <v>Výroba betonu připraveného k lití</v>
          </cell>
          <cell r="W492" t="str">
            <v>Výroba betonu připraveného k lití</v>
          </cell>
          <cell r="Z492" t="str">
            <v>Výroba betonu připraveného k lití</v>
          </cell>
        </row>
        <row r="493">
          <cell r="T493" t="str">
            <v>Výroba malt</v>
          </cell>
          <cell r="W493" t="str">
            <v>Výroba malt</v>
          </cell>
          <cell r="Z493" t="str">
            <v>Výroba malt</v>
          </cell>
        </row>
        <row r="494">
          <cell r="T494" t="str">
            <v>Výroba vláknitých cementů</v>
          </cell>
          <cell r="W494" t="str">
            <v>Výroba vláknitých cementů</v>
          </cell>
          <cell r="Z494" t="str">
            <v>Výroba vláknitých cementů</v>
          </cell>
        </row>
        <row r="495">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T496" t="str">
            <v>Výroba brusiv</v>
          </cell>
          <cell r="W496" t="str">
            <v>Výroba brusiv</v>
          </cell>
          <cell r="Z496" t="str">
            <v>Výroba brusiv</v>
          </cell>
        </row>
        <row r="497">
          <cell r="T497" t="str">
            <v>Výroba ostatních nekovových minerálních výrobků j.n.</v>
          </cell>
          <cell r="W497" t="str">
            <v>Výroba ostatních nekovových minerálních výrobků j.n.</v>
          </cell>
          <cell r="Z497" t="str">
            <v>Výroba ostatních nekovových minerálních výrobků j.n.</v>
          </cell>
        </row>
        <row r="498">
          <cell r="T498" t="str">
            <v>Tažení tyčí za studena</v>
          </cell>
          <cell r="W498" t="str">
            <v>Tažení tyčí za studena</v>
          </cell>
          <cell r="Z498" t="str">
            <v>Tažení tyčí za studena</v>
          </cell>
        </row>
        <row r="499">
          <cell r="T499" t="str">
            <v>Válcování ocelových úzkých pásů za studena</v>
          </cell>
          <cell r="W499" t="str">
            <v>Válcování ocelových úzkých pásů za studena</v>
          </cell>
          <cell r="Z499" t="str">
            <v>Válcování ocelových úzkých pásů za studena</v>
          </cell>
        </row>
        <row r="500">
          <cell r="T500" t="str">
            <v>Tváření ocelových profilů za studena</v>
          </cell>
          <cell r="W500" t="str">
            <v>Tváření ocelových profilů za studena</v>
          </cell>
          <cell r="Z500" t="str">
            <v>Tváření ocelových profilů za studena</v>
          </cell>
        </row>
        <row r="501">
          <cell r="T501" t="str">
            <v>Tažení ocelového drátu za studena</v>
          </cell>
          <cell r="W501" t="str">
            <v>Tažení ocelového drátu za studena</v>
          </cell>
          <cell r="Z501" t="str">
            <v>Tažení ocelového drátu za studena</v>
          </cell>
        </row>
        <row r="502">
          <cell r="T502" t="str">
            <v>Výroba a hutní zpracování drahých kovů</v>
          </cell>
          <cell r="W502" t="str">
            <v>Výroba a hutní zpracování drahých kovů</v>
          </cell>
          <cell r="Z502" t="str">
            <v>Výroba a hutní zpracování drahých kovů</v>
          </cell>
        </row>
        <row r="503">
          <cell r="T503" t="str">
            <v>Výroba a hutní zpracování hliníku</v>
          </cell>
          <cell r="W503" t="str">
            <v>Výroba a hutní zpracování hliníku</v>
          </cell>
          <cell r="Z503" t="str">
            <v>Výroba a hutní zpracování hliníku</v>
          </cell>
        </row>
        <row r="504">
          <cell r="T504" t="str">
            <v>Výroba a hutní zpracování olova, zinku a cínu</v>
          </cell>
          <cell r="W504" t="str">
            <v>Výroba a hutní zpracování olova, zinku a cínu</v>
          </cell>
          <cell r="Z504" t="str">
            <v>Výroba a hutní zpracování olova, zinku a cínu</v>
          </cell>
        </row>
        <row r="505">
          <cell r="T505" t="str">
            <v>Výroba a hutní zpracování mědi</v>
          </cell>
          <cell r="W505" t="str">
            <v>Výroba a hutní zpracování mědi</v>
          </cell>
          <cell r="Z505" t="str">
            <v>Výroba a hutní zpracování mědi</v>
          </cell>
        </row>
        <row r="506">
          <cell r="T506" t="str">
            <v>Výroba a hutní zpracování ostatních neželezných kovů</v>
          </cell>
          <cell r="W506" t="str">
            <v>Výroba a hutní zpracování ostatních neželezných kovů</v>
          </cell>
          <cell r="Z506" t="str">
            <v>Výroba a hutní zpracování ostatních neželezných kovů</v>
          </cell>
        </row>
        <row r="507">
          <cell r="T507" t="str">
            <v>Zpracování jaderného paliva</v>
          </cell>
          <cell r="W507" t="str">
            <v>Zpracování jaderného paliva</v>
          </cell>
          <cell r="Z507" t="str">
            <v>Zpracování jaderného paliva</v>
          </cell>
        </row>
        <row r="508">
          <cell r="T508" t="str">
            <v>Výroba odlitků z litiny</v>
          </cell>
          <cell r="W508" t="str">
            <v>Výroba odlitků z litiny</v>
          </cell>
          <cell r="Z508" t="str">
            <v>Výroba odlitků z litiny</v>
          </cell>
        </row>
        <row r="509">
          <cell r="T509" t="str">
            <v>Výroba odlitků z oceli</v>
          </cell>
          <cell r="W509" t="str">
            <v>Výroba odlitků z oceli</v>
          </cell>
          <cell r="Z509" t="str">
            <v>Výroba odlitků z oceli</v>
          </cell>
        </row>
        <row r="510">
          <cell r="T510" t="str">
            <v>Výroba odlitků z lehkých neželezných kovů</v>
          </cell>
          <cell r="W510" t="str">
            <v>Výroba odlitků z lehkých neželezných kovů</v>
          </cell>
          <cell r="Z510" t="str">
            <v>Výroba odlitků z lehkých neželezných kovů</v>
          </cell>
        </row>
        <row r="511">
          <cell r="T511" t="str">
            <v>Výroba odlitků z ostatních neželezných kovů</v>
          </cell>
          <cell r="W511" t="str">
            <v>Výroba odlitků z ostatních neželezných kovů</v>
          </cell>
          <cell r="Z511" t="str">
            <v>Výroba odlitků z ostatních neželezných kovů</v>
          </cell>
        </row>
        <row r="512">
          <cell r="T512" t="str">
            <v>Výroba kovových konstrukcí a jejich dílů</v>
          </cell>
          <cell r="W512" t="str">
            <v>Výroba kovových konstrukcí a jejich dílů</v>
          </cell>
          <cell r="Z512" t="str">
            <v>Výroba kovových konstrukcí a jejich dílů</v>
          </cell>
        </row>
        <row r="513">
          <cell r="T513" t="str">
            <v>Výroba kovových dveří a oken</v>
          </cell>
          <cell r="W513" t="str">
            <v>Výroba kovových dveří a oken</v>
          </cell>
          <cell r="Z513" t="str">
            <v>Výroba kovových dveří a oken</v>
          </cell>
        </row>
        <row r="514">
          <cell r="T514" t="str">
            <v>Výroba radiátorů a kotlů k ústřednímu topení</v>
          </cell>
          <cell r="W514" t="str">
            <v>Výroba radiátorů a kotlů k ústřednímu topení</v>
          </cell>
          <cell r="Z514" t="str">
            <v>Výroba radiátorů a kotlů k ústřednímu topení</v>
          </cell>
        </row>
        <row r="515">
          <cell r="T515" t="str">
            <v>Výroba kovových nádrží a zásobníků</v>
          </cell>
          <cell r="W515" t="str">
            <v>Výroba kovových nádrží a zásobníků</v>
          </cell>
          <cell r="Z515" t="str">
            <v>Výroba kovových nádrží a zásobníků</v>
          </cell>
        </row>
        <row r="516">
          <cell r="T516" t="str">
            <v>Povrchová úprava a zušlechťování kovů</v>
          </cell>
          <cell r="W516" t="str">
            <v>Povrchová úprava a zušlechťování kovů</v>
          </cell>
          <cell r="Z516" t="str">
            <v>Povrchová úprava a zušlechťování kovů</v>
          </cell>
        </row>
        <row r="517">
          <cell r="T517" t="str">
            <v>Obrábění</v>
          </cell>
          <cell r="W517" t="str">
            <v>Obrábění</v>
          </cell>
          <cell r="Z517" t="str">
            <v>Obrábění</v>
          </cell>
        </row>
        <row r="518">
          <cell r="T518" t="str">
            <v>Výroba nožířských výrobků</v>
          </cell>
          <cell r="W518" t="str">
            <v>Výroba nožířských výrobků</v>
          </cell>
          <cell r="Z518" t="str">
            <v>Výroba nožířských výrobků</v>
          </cell>
        </row>
        <row r="519">
          <cell r="T519" t="str">
            <v>Výroba zámků a kování</v>
          </cell>
          <cell r="W519" t="str">
            <v>Výroba zámků a kování</v>
          </cell>
          <cell r="Z519" t="str">
            <v>Výroba zámků a kování</v>
          </cell>
        </row>
        <row r="520">
          <cell r="T520" t="str">
            <v>Výroba nástrojů a nářadí</v>
          </cell>
          <cell r="W520" t="str">
            <v>Výroba nástrojů a nářadí</v>
          </cell>
          <cell r="Z520" t="str">
            <v>Výroba nástrojů a nářadí</v>
          </cell>
        </row>
        <row r="521">
          <cell r="T521" t="str">
            <v>Výroba ocelových sudů a podobných nádob</v>
          </cell>
          <cell r="W521" t="str">
            <v>Výroba ocelových sudů a podobných nádob</v>
          </cell>
          <cell r="Z521" t="str">
            <v>Výroba ocelových sudů a podobných nádob</v>
          </cell>
        </row>
        <row r="522">
          <cell r="T522" t="str">
            <v>Výroba drobných kovových obalů</v>
          </cell>
          <cell r="W522" t="str">
            <v>Výroba drobných kovových obalů</v>
          </cell>
          <cell r="Z522" t="str">
            <v>Výroba drobných kovových obalů</v>
          </cell>
        </row>
        <row r="523">
          <cell r="T523" t="str">
            <v>Výroba drátěných výrobků, řetězů a pružin</v>
          </cell>
          <cell r="W523" t="str">
            <v>Výroba drátěných výrobků, řetězů a pružin</v>
          </cell>
          <cell r="Z523" t="str">
            <v>Výroba drátěných výrobků, řetězů a pružin</v>
          </cell>
        </row>
        <row r="524">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T525" t="str">
            <v>Výroba ostatních kovodělných výrobků j. n.</v>
          </cell>
          <cell r="W525" t="str">
            <v>Výroba ostatních kovodělných výrobků j. n.</v>
          </cell>
          <cell r="Z525" t="str">
            <v>Výroba ostatních kovodělných výrobků j. n.</v>
          </cell>
        </row>
        <row r="526">
          <cell r="T526" t="str">
            <v>Výroba elektronických součástek</v>
          </cell>
          <cell r="W526" t="str">
            <v>Výroba elektronických součástek</v>
          </cell>
          <cell r="Z526" t="str">
            <v>Výroba elektronických součástek</v>
          </cell>
        </row>
        <row r="527">
          <cell r="T527" t="str">
            <v>Výroba osazených elektronických desek</v>
          </cell>
          <cell r="W527" t="str">
            <v>Výroba osazených elektronických desek</v>
          </cell>
          <cell r="Z527" t="str">
            <v>Výroba osazených elektronických desek</v>
          </cell>
        </row>
        <row r="528">
          <cell r="T528" t="str">
            <v>Výroba měřicích, zkušebních a navigačních přístrojů</v>
          </cell>
          <cell r="W528" t="str">
            <v>Výroba měřicích, zkušebních a navigačních přístrojů</v>
          </cell>
          <cell r="Z528" t="str">
            <v>Výroba měřicích, zkušebních a navigačních přístrojů</v>
          </cell>
        </row>
        <row r="529">
          <cell r="T529" t="str">
            <v>Výroba časoměrných přístrojů</v>
          </cell>
          <cell r="W529" t="str">
            <v>Výroba časoměrných přístrojů</v>
          </cell>
          <cell r="Z529" t="str">
            <v>Výroba časoměrných přístrojů</v>
          </cell>
        </row>
        <row r="530">
          <cell r="T530" t="str">
            <v>Výroba elektrických motorů, generátorů a transformátorů</v>
          </cell>
          <cell r="W530" t="str">
            <v>Výroba elektrických motorů, generátorů a transformátorů</v>
          </cell>
          <cell r="Z530" t="str">
            <v>Výroba elektrických motorů, generátorů a transformátorů</v>
          </cell>
        </row>
        <row r="531">
          <cell r="T531" t="str">
            <v>Výroba elektrických rozvodných a kontrolních zařízení</v>
          </cell>
          <cell r="W531" t="str">
            <v>Výroba elektrických rozvodných a kontrolních zařízení</v>
          </cell>
          <cell r="Z531" t="str">
            <v>Výroba elektrických rozvodných a kontrolních zařízení</v>
          </cell>
        </row>
        <row r="532">
          <cell r="T532" t="str">
            <v>Výroba optických kabelů</v>
          </cell>
          <cell r="W532" t="str">
            <v>Výroba optických kabelů</v>
          </cell>
          <cell r="Z532" t="str">
            <v>Výroba optických kabelů</v>
          </cell>
        </row>
        <row r="533">
          <cell r="T533" t="str">
            <v>Výroba elektrických vodičů a kabelů j. n.</v>
          </cell>
          <cell r="W533" t="str">
            <v>Výroba elektrických vodičů a kabelů j. n.</v>
          </cell>
          <cell r="Z533" t="str">
            <v>Výroba elektrických vodičů a kabelů j. n.</v>
          </cell>
        </row>
        <row r="534">
          <cell r="T534" t="str">
            <v>Výroba elektroinstalačních zařízení</v>
          </cell>
          <cell r="W534" t="str">
            <v>Výroba elektroinstalačních zařízení</v>
          </cell>
          <cell r="Z534" t="str">
            <v>Výroba elektroinstalačních zařízení</v>
          </cell>
        </row>
        <row r="535">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T538" t="str">
            <v>Výroba hydraulických a pneumatických zařízení</v>
          </cell>
          <cell r="W538" t="str">
            <v>Výroba hydraulických a pneumatických zařízení</v>
          </cell>
          <cell r="Z538" t="str">
            <v>Výroba hydraulických a pneumatických zařízení</v>
          </cell>
        </row>
        <row r="539">
          <cell r="T539" t="str">
            <v>Výroba ostatních čerpadel a kompresorů</v>
          </cell>
          <cell r="W539" t="str">
            <v>Výroba ostatních čerpadel a kompresorů</v>
          </cell>
          <cell r="Z539" t="str">
            <v>Výroba ostatních čerpadel a kompresorů</v>
          </cell>
        </row>
        <row r="540">
          <cell r="T540" t="str">
            <v>Výroba ostatních potrubních armatur</v>
          </cell>
          <cell r="W540" t="str">
            <v>Výroba ostatních potrubních armatur</v>
          </cell>
          <cell r="Z540" t="str">
            <v>Výroba ostatních potrubních armatur</v>
          </cell>
        </row>
        <row r="541">
          <cell r="T541" t="str">
            <v>Výroba ložisek, ozubených kol, převodů a hnacích prvků</v>
          </cell>
          <cell r="W541" t="str">
            <v>Výroba ložisek, ozubených kol, převodů a hnacích prvků</v>
          </cell>
          <cell r="Z541" t="str">
            <v>Výroba ložisek, ozubených kol, převodů a hnacích prvků</v>
          </cell>
        </row>
        <row r="542">
          <cell r="T542" t="str">
            <v>Výroba pecí a hořáků pro topeniště</v>
          </cell>
          <cell r="W542" t="str">
            <v>Výroba pecí a hořáků pro topeniště</v>
          </cell>
          <cell r="Z542" t="str">
            <v>Výroba pecí a hořáků pro topeniště</v>
          </cell>
        </row>
        <row r="543">
          <cell r="T543" t="str">
            <v>Výroba zdvihacích a manipulačních zařízení</v>
          </cell>
          <cell r="W543" t="str">
            <v>Výroba zdvihacích a manipulačních zařízení</v>
          </cell>
          <cell r="Z543" t="str">
            <v>Výroba zdvihacích a manipulačních zařízení</v>
          </cell>
        </row>
        <row r="544">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T545" t="str">
            <v>Výroba ručních mechanizovaných nástrojů</v>
          </cell>
          <cell r="W545" t="str">
            <v>Výroba ručních mechanizovaných nástrojů</v>
          </cell>
          <cell r="Z545" t="str">
            <v>Výroba ručních mechanizovaných nástrojů</v>
          </cell>
        </row>
        <row r="546">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T548" t="str">
            <v>Výroba kovoobráběcích strojů</v>
          </cell>
          <cell r="W548" t="str">
            <v>Výroba kovoobráběcích strojů</v>
          </cell>
          <cell r="Z548" t="str">
            <v>Výroba kovoobráběcích strojů</v>
          </cell>
        </row>
        <row r="549">
          <cell r="T549" t="str">
            <v>Výroba ostatních obráběcích strojů</v>
          </cell>
          <cell r="W549" t="str">
            <v>Výroba ostatních obráběcích strojů</v>
          </cell>
          <cell r="Z549" t="str">
            <v>Výroba ostatních obráběcích strojů</v>
          </cell>
        </row>
        <row r="550">
          <cell r="T550" t="str">
            <v>Výroba strojů pro metalurgii</v>
          </cell>
          <cell r="W550" t="str">
            <v>Výroba strojů pro metalurgii</v>
          </cell>
          <cell r="Z550" t="str">
            <v>Výroba strojů pro metalurgii</v>
          </cell>
        </row>
        <row r="551">
          <cell r="T551" t="str">
            <v>Výroba strojů pro těžbu, dobývání a stavebnictví</v>
          </cell>
          <cell r="W551" t="str">
            <v>Výroba strojů pro těžbu, dobývání a stavebnictví</v>
          </cell>
          <cell r="Z551" t="str">
            <v>Výroba strojů pro těžbu, dobývání a stavebnictví</v>
          </cell>
        </row>
        <row r="552">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T554" t="str">
            <v>Výroba strojů a přístrojů na výrobu papíru a lepenky</v>
          </cell>
          <cell r="W554" t="str">
            <v>Výroba strojů a přístrojů na výrobu papíru a lepenky</v>
          </cell>
          <cell r="Z554" t="str">
            <v>Výroba strojů a přístrojů na výrobu papíru a lepenky</v>
          </cell>
        </row>
        <row r="555">
          <cell r="T555" t="str">
            <v>Výroba strojů na výrobu plastů a pryže</v>
          </cell>
          <cell r="W555" t="str">
            <v>Výroba strojů na výrobu plastů a pryže</v>
          </cell>
          <cell r="Z555" t="str">
            <v>Výroba strojů na výrobu plastů a pryže</v>
          </cell>
        </row>
        <row r="556">
          <cell r="T556" t="str">
            <v>Výroba ostatních strojů pro speciální účely j. n.</v>
          </cell>
          <cell r="W556" t="str">
            <v>Výroba ostatních strojů pro speciální účely j. n.</v>
          </cell>
          <cell r="Z556" t="str">
            <v>Výroba ostatních strojů pro speciální účely j. n.</v>
          </cell>
        </row>
        <row r="557">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T559" t="str">
            <v>Stavba lodí a plavidel</v>
          </cell>
          <cell r="W559" t="str">
            <v>Stavba lodí a plavidel</v>
          </cell>
          <cell r="Z559" t="str">
            <v>Stavba lodí a plavidel</v>
          </cell>
        </row>
        <row r="560">
          <cell r="T560" t="str">
            <v>Stavba rekreačních a sportovních člunů</v>
          </cell>
          <cell r="W560" t="str">
            <v>Stavba rekreačních a sportovních člunů</v>
          </cell>
          <cell r="Z560" t="str">
            <v>Stavba rekreačních a sportovních člunů</v>
          </cell>
        </row>
        <row r="561">
          <cell r="T561" t="str">
            <v>Výroba motocyklů</v>
          </cell>
          <cell r="W561" t="str">
            <v>Výroba motocyklů</v>
          </cell>
          <cell r="Z561" t="str">
            <v>Výroba motocyklů</v>
          </cell>
        </row>
        <row r="562">
          <cell r="T562" t="str">
            <v>Výroba jízdních kol a vozíků pro invalidy</v>
          </cell>
          <cell r="W562" t="str">
            <v>Výroba jízdních kol a vozíků pro invalidy</v>
          </cell>
          <cell r="Z562" t="str">
            <v>Výroba jízdních kol a vozíků pro invalidy</v>
          </cell>
        </row>
        <row r="563">
          <cell r="T563" t="str">
            <v>Výroba ostatních dopravních prostředků a zařízení j. n.</v>
          </cell>
          <cell r="W563" t="str">
            <v>Výroba ostatních dopravních prostředků a zařízení j. n.</v>
          </cell>
          <cell r="Z563" t="str">
            <v>Výroba ostatních dopravních prostředků a zařízení j. n.</v>
          </cell>
        </row>
        <row r="564">
          <cell r="T564" t="str">
            <v>Výroba kancelářského nábytku a zařízení obchodů</v>
          </cell>
          <cell r="W564" t="str">
            <v>Výroba kancelářského nábytku a zařízení obchodů</v>
          </cell>
          <cell r="Z564" t="str">
            <v>Výroba kancelářského nábytku a zařízení obchodů</v>
          </cell>
        </row>
        <row r="565">
          <cell r="T565" t="str">
            <v>Výroba kuchyňského nábytku</v>
          </cell>
          <cell r="W565" t="str">
            <v>Výroba kuchyňského nábytku</v>
          </cell>
          <cell r="Z565" t="str">
            <v>Výroba kuchyňského nábytku</v>
          </cell>
        </row>
        <row r="566">
          <cell r="T566" t="str">
            <v>Výroba matrací</v>
          </cell>
          <cell r="W566" t="str">
            <v>Výroba matrací</v>
          </cell>
          <cell r="Z566" t="str">
            <v>Výroba matrací</v>
          </cell>
        </row>
        <row r="567">
          <cell r="T567" t="str">
            <v>Výroba ostatního nábytku</v>
          </cell>
          <cell r="W567" t="str">
            <v>Výroba ostatního nábytku</v>
          </cell>
          <cell r="Z567" t="str">
            <v>Výroba ostatního nábytku</v>
          </cell>
        </row>
        <row r="568">
          <cell r="T568" t="str">
            <v>Ražení mincí</v>
          </cell>
          <cell r="W568" t="str">
            <v>Ražení mincí</v>
          </cell>
          <cell r="Z568" t="str">
            <v>Ražení mincí</v>
          </cell>
        </row>
        <row r="569">
          <cell r="T569" t="str">
            <v>Výroba klenotů a příbuzných výrobků</v>
          </cell>
          <cell r="W569" t="str">
            <v>Výroba klenotů a příbuzných výrobků</v>
          </cell>
          <cell r="Z569" t="str">
            <v>Výroba klenotů a příbuzných výrobků</v>
          </cell>
        </row>
        <row r="570">
          <cell r="T570" t="str">
            <v>Výroba bižuterie a příbuzných výrobků</v>
          </cell>
          <cell r="W570" t="str">
            <v>Výroba bižuterie a příbuzných výrobků</v>
          </cell>
          <cell r="Z570" t="str">
            <v>Výroba bižuterie a příbuzných výrobků</v>
          </cell>
        </row>
        <row r="571">
          <cell r="T571" t="str">
            <v>Výroba košťat a kartáčnických výrobků</v>
          </cell>
          <cell r="W571" t="str">
            <v>Výroba košťat a kartáčnických výrobků</v>
          </cell>
          <cell r="Z571" t="str">
            <v>Výroba košťat a kartáčnických výrobků</v>
          </cell>
        </row>
        <row r="572">
          <cell r="T572" t="str">
            <v>Ostatní zpracovatelský průmysl j. n.</v>
          </cell>
          <cell r="W572" t="str">
            <v>Ostatní zpracovatelský průmysl j. n.</v>
          </cell>
          <cell r="Z572" t="str">
            <v>Ostatní zpracovatelský průmysl j. n.</v>
          </cell>
        </row>
        <row r="573">
          <cell r="T573" t="str">
            <v>Opravy kovodělných výrobků</v>
          </cell>
          <cell r="W573" t="str">
            <v>Opravy kovodělných výrobků</v>
          </cell>
          <cell r="Z573" t="str">
            <v>Opravy kovodělných výrobků</v>
          </cell>
        </row>
        <row r="574">
          <cell r="T574" t="str">
            <v>Opravy strojů</v>
          </cell>
          <cell r="W574" t="str">
            <v>Opravy strojů</v>
          </cell>
          <cell r="Z574" t="str">
            <v>Opravy strojů</v>
          </cell>
        </row>
        <row r="575">
          <cell r="T575" t="str">
            <v>Opravy elektronických a optických přístrojů a zařízení</v>
          </cell>
          <cell r="W575" t="str">
            <v>Opravy elektronických a optických přístrojů a zařízení</v>
          </cell>
          <cell r="Z575" t="str">
            <v>Opravy elektronických a optických přístrojů a zařízení</v>
          </cell>
        </row>
        <row r="576">
          <cell r="T576" t="str">
            <v>Opravy elektrických zařízen</v>
          </cell>
          <cell r="W576" t="str">
            <v>Opravy elektrických zařízen</v>
          </cell>
          <cell r="Z576" t="str">
            <v>Opravy elektrických zařízen</v>
          </cell>
        </row>
        <row r="577">
          <cell r="T577" t="str">
            <v>Opravy a údržba lodí a člunů</v>
          </cell>
          <cell r="W577" t="str">
            <v>Opravy a údržba lodí a člunů</v>
          </cell>
          <cell r="Z577" t="str">
            <v>Opravy a údržba lodí a člunů</v>
          </cell>
        </row>
        <row r="578">
          <cell r="T578" t="str">
            <v>Opravy a údržba letadel a kosmických lodí</v>
          </cell>
          <cell r="W578" t="str">
            <v>Opravy a údržba letadel a kosmických lodí</v>
          </cell>
          <cell r="Z578" t="str">
            <v>Opravy a údržba letadel a kosmických lodí</v>
          </cell>
        </row>
        <row r="579">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T580" t="str">
            <v>Opravy ostatních zařízení</v>
          </cell>
          <cell r="W580" t="str">
            <v>Opravy ostatních zařízení</v>
          </cell>
          <cell r="Z580" t="str">
            <v>Opravy ostatních zařízení</v>
          </cell>
        </row>
        <row r="581">
          <cell r="T581" t="str">
            <v>Výroba elektřiny</v>
          </cell>
          <cell r="W581" t="str">
            <v>Výroba elektřiny</v>
          </cell>
          <cell r="Z581" t="str">
            <v>Výroba elektřiny</v>
          </cell>
        </row>
        <row r="582">
          <cell r="T582" t="str">
            <v>Přenos elektřiny</v>
          </cell>
          <cell r="W582" t="str">
            <v>Přenos elektřiny</v>
          </cell>
          <cell r="Z582" t="str">
            <v>Přenos elektřiny</v>
          </cell>
        </row>
        <row r="583">
          <cell r="T583" t="str">
            <v>Rozvod elektřiny</v>
          </cell>
          <cell r="W583" t="str">
            <v>Rozvod elektřiny</v>
          </cell>
          <cell r="Z583" t="str">
            <v>Rozvod elektřiny</v>
          </cell>
        </row>
        <row r="584">
          <cell r="T584" t="str">
            <v>Obchod s elektřinou</v>
          </cell>
          <cell r="W584" t="str">
            <v>Obchod s elektřinou</v>
          </cell>
          <cell r="Z584" t="str">
            <v>Obchod s elektřinou</v>
          </cell>
        </row>
        <row r="585">
          <cell r="T585" t="str">
            <v>Výroba plynu</v>
          </cell>
          <cell r="W585" t="str">
            <v>Výroba plynu</v>
          </cell>
          <cell r="Z585" t="str">
            <v>Výroba plynu</v>
          </cell>
        </row>
        <row r="586">
          <cell r="T586" t="str">
            <v>Rozvod plynných paliv prostřednictvím sítí</v>
          </cell>
          <cell r="W586" t="str">
            <v>Rozvod plynných paliv prostřednictvím sítí</v>
          </cell>
          <cell r="Z586" t="str">
            <v>Rozvod plynných paliv prostřednictvím sítí</v>
          </cell>
        </row>
        <row r="587">
          <cell r="T587" t="str">
            <v>Obchod s plynem prostřednictvím sítí</v>
          </cell>
          <cell r="W587" t="str">
            <v>Obchod s plynem prostřednictvím sítí</v>
          </cell>
          <cell r="Z587" t="str">
            <v>Obchod s plynem prostřednictvím sítí</v>
          </cell>
        </row>
        <row r="588">
          <cell r="T588" t="str">
            <v>Shromažďování a sběr odpadů, kromě nebezpečných</v>
          </cell>
          <cell r="W588" t="str">
            <v>Shromažďování a sběr odpadů, kromě nebezpečných</v>
          </cell>
          <cell r="Z588" t="str">
            <v>Shromažďování a sběr odpadů, kromě nebezpečných</v>
          </cell>
        </row>
        <row r="589">
          <cell r="T589" t="str">
            <v>Shromažďování a sběr nebezpečných odpadů</v>
          </cell>
          <cell r="W589" t="str">
            <v>Shromažďování a sběr nebezpečných odpadů</v>
          </cell>
          <cell r="Z589" t="str">
            <v>Shromažďování a sběr nebezpečných odpadů</v>
          </cell>
        </row>
        <row r="590">
          <cell r="T590" t="str">
            <v>Odstraňování odpadů, kromě nebezpečných</v>
          </cell>
          <cell r="W590" t="str">
            <v>Odstraňování odpadů, kromě nebezpečných</v>
          </cell>
          <cell r="Z590" t="str">
            <v>Odstraňování odpadů, kromě nebezpečných</v>
          </cell>
        </row>
        <row r="591">
          <cell r="T591" t="str">
            <v>Odstraňování nebezpečných odpadů</v>
          </cell>
          <cell r="W591" t="str">
            <v>Odstraňování nebezpečných odpadů</v>
          </cell>
          <cell r="Z591" t="str">
            <v>Odstraňování nebezpečných odpadů</v>
          </cell>
        </row>
        <row r="592">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T594" t="str">
            <v>Výstavba bytových budov</v>
          </cell>
          <cell r="W594" t="str">
            <v>Výstavba bytových budov</v>
          </cell>
          <cell r="Z594" t="str">
            <v>Výstavba bytových budov</v>
          </cell>
        </row>
        <row r="595">
          <cell r="T595" t="str">
            <v>Výstavba silnic a dálnic</v>
          </cell>
          <cell r="W595" t="str">
            <v>Výstavba silnic a dálnic</v>
          </cell>
          <cell r="Z595" t="str">
            <v>Výstavba silnic a dálnic</v>
          </cell>
        </row>
        <row r="596">
          <cell r="T596" t="str">
            <v>Výstavba železnic a podzemních drah</v>
          </cell>
          <cell r="W596" t="str">
            <v>Výstavba železnic a podzemních drah</v>
          </cell>
          <cell r="Z596" t="str">
            <v>Výstavba železnic a podzemních drah</v>
          </cell>
        </row>
        <row r="597">
          <cell r="T597" t="str">
            <v>Výstavba mostů a tunelů</v>
          </cell>
          <cell r="W597" t="str">
            <v>Výstavba mostů a tunelů</v>
          </cell>
          <cell r="Z597" t="str">
            <v>Výstavba mostů a tunelů</v>
          </cell>
        </row>
        <row r="598">
          <cell r="T598" t="str">
            <v>Výstavba inženýrských sítí pro kapaliny a plyny</v>
          </cell>
          <cell r="W598" t="str">
            <v>Výstavba inženýrských sítí pro kapaliny a plyny</v>
          </cell>
          <cell r="Z598" t="str">
            <v>Výstavba inženýrských sítí pro kapaliny a plyny</v>
          </cell>
        </row>
        <row r="599">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T600" t="str">
            <v>Výstavba vodních děl</v>
          </cell>
          <cell r="W600" t="str">
            <v>Výstavba vodních děl</v>
          </cell>
          <cell r="Z600" t="str">
            <v>Výstavba vodních děl</v>
          </cell>
        </row>
        <row r="601">
          <cell r="T601" t="str">
            <v>Výstavba ostatních staveb j. n.</v>
          </cell>
          <cell r="W601" t="str">
            <v>Výstavba ostatních staveb j. n.</v>
          </cell>
          <cell r="Z601" t="str">
            <v>Výstavba ostatních staveb j. n.</v>
          </cell>
        </row>
        <row r="602">
          <cell r="T602" t="str">
            <v>Demolice</v>
          </cell>
          <cell r="W602" t="str">
            <v>Demolice</v>
          </cell>
          <cell r="Z602" t="str">
            <v>Demolice</v>
          </cell>
        </row>
        <row r="603">
          <cell r="T603" t="str">
            <v>Příprava staveniště</v>
          </cell>
          <cell r="W603" t="str">
            <v>Příprava staveniště</v>
          </cell>
          <cell r="Z603" t="str">
            <v>Příprava staveniště</v>
          </cell>
        </row>
        <row r="604">
          <cell r="T604" t="str">
            <v>Průzkumné vrtné práce</v>
          </cell>
          <cell r="W604" t="str">
            <v>Průzkumné vrtné práce</v>
          </cell>
          <cell r="Z604" t="str">
            <v>Průzkumné vrtné práce</v>
          </cell>
        </row>
        <row r="605">
          <cell r="T605" t="str">
            <v>Elektrické instalace</v>
          </cell>
          <cell r="W605" t="str">
            <v>Elektrické instalace</v>
          </cell>
          <cell r="Z605" t="str">
            <v>Elektrické instalace</v>
          </cell>
        </row>
        <row r="606">
          <cell r="T606" t="str">
            <v>Instalace vody, odpadu, plynu, topení a klimatizace</v>
          </cell>
          <cell r="W606" t="str">
            <v>Instalace vody, odpadu, plynu, topení a klimatizace</v>
          </cell>
          <cell r="Z606" t="str">
            <v>Instalace vody, odpadu, plynu, topení a klimatizace</v>
          </cell>
        </row>
        <row r="607">
          <cell r="T607" t="str">
            <v>Ostatní stavební instalace</v>
          </cell>
          <cell r="W607" t="str">
            <v>Ostatní stavební instalace</v>
          </cell>
          <cell r="Z607" t="str">
            <v>Ostatní stavební instalace</v>
          </cell>
        </row>
        <row r="608">
          <cell r="T608" t="str">
            <v>Omítkářské práce</v>
          </cell>
          <cell r="W608" t="str">
            <v>Omítkářské práce</v>
          </cell>
          <cell r="Z608" t="str">
            <v>Omítkářské práce</v>
          </cell>
        </row>
        <row r="609">
          <cell r="T609" t="str">
            <v>Truhlářské práce</v>
          </cell>
          <cell r="W609" t="str">
            <v>Truhlářské práce</v>
          </cell>
          <cell r="Z609" t="str">
            <v>Truhlářské práce</v>
          </cell>
        </row>
        <row r="610">
          <cell r="T610" t="str">
            <v>Obkládání stěn a pokládání podlahových krytin</v>
          </cell>
          <cell r="W610" t="str">
            <v>Obkládání stěn a pokládání podlahových krytin</v>
          </cell>
          <cell r="Z610" t="str">
            <v>Obkládání stěn a pokládání podlahových krytin</v>
          </cell>
        </row>
        <row r="611">
          <cell r="T611" t="str">
            <v>Sklenářské, malířské a natěračské práce</v>
          </cell>
          <cell r="W611" t="str">
            <v>Sklenářské, malířské a natěračské práce</v>
          </cell>
          <cell r="Z611" t="str">
            <v>Sklenářské, malířské a natěračské práce</v>
          </cell>
        </row>
        <row r="612">
          <cell r="T612" t="str">
            <v>Ostatní kompletační a dokončovací práce</v>
          </cell>
          <cell r="W612" t="str">
            <v>Ostatní kompletační a dokončovací práce</v>
          </cell>
          <cell r="Z612" t="str">
            <v>Ostatní kompletační a dokončovací práce</v>
          </cell>
        </row>
        <row r="613">
          <cell r="T613" t="str">
            <v>Pokrývačské práce</v>
          </cell>
          <cell r="W613" t="str">
            <v>Pokrývačské práce</v>
          </cell>
          <cell r="Z613" t="str">
            <v>Pokrývačské práce</v>
          </cell>
        </row>
        <row r="614">
          <cell r="T614" t="str">
            <v>Ostatní specializované stavební činnosti j. n.</v>
          </cell>
          <cell r="W614" t="str">
            <v>Ostatní specializované stavební činnosti j. n.</v>
          </cell>
          <cell r="Z614" t="str">
            <v>Ostatní specializované stavební činnosti j. n.</v>
          </cell>
        </row>
        <row r="615">
          <cell r="T615" t="str">
            <v>Obchod s automobily a jinými lehkými motorovými vozidly</v>
          </cell>
          <cell r="W615" t="str">
            <v>Obchod s automobily a jinými lehkými motorovými vozidly</v>
          </cell>
          <cell r="Z615" t="str">
            <v>Obchod s automobily a jinými lehkými motorovými vozidly</v>
          </cell>
        </row>
        <row r="616">
          <cell r="T616" t="str">
            <v>Obchod s ostatními motorovými vozidly, kromě motocyklů</v>
          </cell>
          <cell r="W616" t="str">
            <v>Obchod s ostatními motorovými vozidly, kromě motocyklů</v>
          </cell>
          <cell r="Z616" t="str">
            <v>Obchod s ostatními motorovými vozidly, kromě motocyklů</v>
          </cell>
        </row>
        <row r="617">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T626" t="str">
            <v>Zprostř.specializ.velkoob.a specializ.velkoob.v zast.s ost.výrobky</v>
          </cell>
          <cell r="W626" t="str">
            <v>Zprostř.specializ.velkoob.a specializ.velkoob.v zast.s ost.výrobky</v>
          </cell>
          <cell r="Z626" t="str">
            <v>Zprostř.specializ.velkoob.a specializ.velkoob.v zast.s ost.výrobky</v>
          </cell>
        </row>
        <row r="627">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T628" t="str">
            <v>Velkoobchod s obilím, surovým tabákem, osivy a krmivy</v>
          </cell>
          <cell r="W628" t="str">
            <v>Velkoobchod s obilím, surovým tabákem, osivy a krmivy</v>
          </cell>
          <cell r="Z628" t="str">
            <v>Velkoobchod s obilím, surovým tabákem, osivy a krmivy</v>
          </cell>
        </row>
        <row r="629">
          <cell r="T629" t="str">
            <v>Velkoobchod s květinami a jinými rostlinami</v>
          </cell>
          <cell r="W629" t="str">
            <v>Velkoobchod s květinami a jinými rostlinami</v>
          </cell>
          <cell r="Z629" t="str">
            <v>Velkoobchod s květinami a jinými rostlinami</v>
          </cell>
        </row>
        <row r="630">
          <cell r="T630" t="str">
            <v>Velkoobchod s živými zvířaty</v>
          </cell>
          <cell r="W630" t="str">
            <v>Velkoobchod s živými zvířaty</v>
          </cell>
          <cell r="Z630" t="str">
            <v>Velkoobchod s živými zvířaty</v>
          </cell>
        </row>
        <row r="631">
          <cell r="T631" t="str">
            <v>Velkoobchod se surovými kůžemi, kožešinami a usněmi</v>
          </cell>
          <cell r="W631" t="str">
            <v>Velkoobchod se surovými kůžemi, kožešinami a usněmi</v>
          </cell>
          <cell r="Z631" t="str">
            <v>Velkoobchod se surovými kůžemi, kožešinami a usněmi</v>
          </cell>
        </row>
        <row r="632">
          <cell r="T632" t="str">
            <v>Velkoobchod s ovocem a zeleninou</v>
          </cell>
          <cell r="W632" t="str">
            <v>Velkoobchod s ovocem a zeleninou</v>
          </cell>
          <cell r="Z632" t="str">
            <v>Velkoobchod s ovocem a zeleninou</v>
          </cell>
        </row>
        <row r="633">
          <cell r="T633" t="str">
            <v>Velkoobchod s masem a masnými výrobky</v>
          </cell>
          <cell r="W633" t="str">
            <v>Velkoobchod s masem a masnými výrobky</v>
          </cell>
          <cell r="Z633" t="str">
            <v>Velkoobchod s masem a masnými výrobky</v>
          </cell>
        </row>
        <row r="634">
          <cell r="T634" t="str">
            <v>Velkoobchod s mléčnými výrobky, vejci, jedlými oleji a tuky</v>
          </cell>
          <cell r="W634" t="str">
            <v>Velkoobchod s mléčnými výrobky, vejci, jedlými oleji a tuky</v>
          </cell>
          <cell r="Z634" t="str">
            <v>Velkoobchod s mléčnými výrobky, vejci, jedlými oleji a tuky</v>
          </cell>
        </row>
        <row r="635">
          <cell r="T635" t="str">
            <v>Velkoobchod s nápoji</v>
          </cell>
          <cell r="W635" t="str">
            <v>Velkoobchod s nápoji</v>
          </cell>
          <cell r="Z635" t="str">
            <v>Velkoobchod s nápoji</v>
          </cell>
        </row>
        <row r="636">
          <cell r="T636" t="str">
            <v>Velkoobchod s tabákovými výrobky</v>
          </cell>
          <cell r="W636" t="str">
            <v>Velkoobchod s tabákovými výrobky</v>
          </cell>
          <cell r="Z636" t="str">
            <v>Velkoobchod s tabákovými výrobky</v>
          </cell>
        </row>
        <row r="637">
          <cell r="T637" t="str">
            <v>Velkoobchod s cukrem, čokoládou a cukrovinkami</v>
          </cell>
          <cell r="W637" t="str">
            <v>Velkoobchod s cukrem, čokoládou a cukrovinkami</v>
          </cell>
          <cell r="Z637" t="str">
            <v>Velkoobchod s cukrem, čokoládou a cukrovinkami</v>
          </cell>
        </row>
        <row r="638">
          <cell r="T638" t="str">
            <v>Velkoobchod s kávou, čajem, kakaem a kořením</v>
          </cell>
          <cell r="W638" t="str">
            <v>Velkoobchod s kávou, čajem, kakaem a kořením</v>
          </cell>
          <cell r="Z638" t="str">
            <v>Velkoobchod s kávou, čajem, kakaem a kořením</v>
          </cell>
        </row>
        <row r="639">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T641" t="str">
            <v>Velkoobchod s textilem</v>
          </cell>
          <cell r="W641" t="str">
            <v>Velkoobchod s textilem</v>
          </cell>
          <cell r="Z641" t="str">
            <v>Velkoobchod s textilem</v>
          </cell>
        </row>
        <row r="642">
          <cell r="T642" t="str">
            <v>Velkoobchod s oděvy a obuví</v>
          </cell>
          <cell r="W642" t="str">
            <v>Velkoobchod s oděvy a obuví</v>
          </cell>
          <cell r="Z642" t="str">
            <v>Velkoobchod s oděvy a obuví</v>
          </cell>
        </row>
        <row r="643">
          <cell r="T643" t="str">
            <v>Velkoobchod s elektrospotřebiči a elektronikou</v>
          </cell>
          <cell r="W643" t="str">
            <v>Velkoobchod s elektrospotřebiči a elektronikou</v>
          </cell>
          <cell r="Z643" t="str">
            <v>Velkoobchod s elektrospotřebiči a elektronikou</v>
          </cell>
        </row>
        <row r="644">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T645" t="str">
            <v>Velkoobchod s kosmetickými výrobky</v>
          </cell>
          <cell r="W645" t="str">
            <v>Velkoobchod s kosmetickými výrobky</v>
          </cell>
          <cell r="Z645" t="str">
            <v>Velkoobchod s kosmetickými výrobky</v>
          </cell>
        </row>
        <row r="646">
          <cell r="T646" t="str">
            <v>Velkoobchod s farmaceutickými výrobky</v>
          </cell>
          <cell r="W646" t="str">
            <v>Velkoobchod s farmaceutickými výrobky</v>
          </cell>
          <cell r="Z646" t="str">
            <v>Velkoobchod s farmaceutickými výrobky</v>
          </cell>
        </row>
        <row r="647">
          <cell r="T647" t="str">
            <v>Velkoobchod s nábytkem, koberci a svítidly</v>
          </cell>
          <cell r="W647" t="str">
            <v>Velkoobchod s nábytkem, koberci a svítidly</v>
          </cell>
          <cell r="Z647" t="str">
            <v>Velkoobchod s nábytkem, koberci a svítidly</v>
          </cell>
        </row>
        <row r="648">
          <cell r="T648" t="str">
            <v>Velkoobchod s hodinami, hodinkami a klenoty</v>
          </cell>
          <cell r="W648" t="str">
            <v>Velkoobchod s hodinami, hodinkami a klenoty</v>
          </cell>
          <cell r="Z648" t="str">
            <v>Velkoobchod s hodinami, hodinkami a klenoty</v>
          </cell>
        </row>
        <row r="649">
          <cell r="T649" t="str">
            <v>Velkoobchod s ostatními výrobky převážně pro domácnost</v>
          </cell>
          <cell r="W649" t="str">
            <v>Velkoobchod s ostatními výrobky převážně pro domácnost</v>
          </cell>
          <cell r="Z649" t="str">
            <v>Velkoobchod s ostatními výrobky převážně pro domácnost</v>
          </cell>
        </row>
        <row r="650">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T653" t="str">
            <v>Velkoobchod s obráběcími stroji</v>
          </cell>
          <cell r="W653" t="str">
            <v>Velkoobchod s obráběcími stroji</v>
          </cell>
          <cell r="Z653" t="str">
            <v>Velkoobchod s obráběcími stroji</v>
          </cell>
        </row>
        <row r="654">
          <cell r="T654" t="str">
            <v>Velkoobchod s těžebními a stavebními stroji a zařízením</v>
          </cell>
          <cell r="W654" t="str">
            <v>Velkoobchod s těžebními a stavebními stroji a zařízením</v>
          </cell>
          <cell r="Z654" t="str">
            <v>Velkoobchod s těžebními a stavebními stroji a zařízením</v>
          </cell>
        </row>
        <row r="655">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T656" t="str">
            <v>Velkoobchod s kancelářským nábytkem</v>
          </cell>
          <cell r="W656" t="str">
            <v>Velkoobchod s kancelářským nábytkem</v>
          </cell>
          <cell r="Z656" t="str">
            <v>Velkoobchod s kancelářským nábytkem</v>
          </cell>
        </row>
        <row r="657">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T658" t="str">
            <v>Velkoobchod s ostatními stroji a zařízením</v>
          </cell>
          <cell r="W658" t="str">
            <v>Velkoobchod s ostatními stroji a zařízením</v>
          </cell>
          <cell r="Z658" t="str">
            <v>Velkoobchod s ostatními stroji a zařízením</v>
          </cell>
        </row>
        <row r="659">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T660" t="str">
            <v>Velkoobchod s rudami, kovy a hutními výrobky</v>
          </cell>
          <cell r="W660" t="str">
            <v>Velkoobchod s rudami, kovy a hutními výrobky</v>
          </cell>
          <cell r="Z660" t="str">
            <v>Velkoobchod s rudami, kovy a hutními výrobky</v>
          </cell>
        </row>
        <row r="661">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T663" t="str">
            <v>Velkoobchod s chemickými výrobky</v>
          </cell>
          <cell r="W663" t="str">
            <v>Velkoobchod s chemickými výrobky</v>
          </cell>
          <cell r="Z663" t="str">
            <v>Velkoobchod s chemickými výrobky</v>
          </cell>
        </row>
        <row r="664">
          <cell r="T664" t="str">
            <v>Velkoobchod s ostatními meziprodukty</v>
          </cell>
          <cell r="W664" t="str">
            <v>Velkoobchod s ostatními meziprodukty</v>
          </cell>
          <cell r="Z664" t="str">
            <v>Velkoobchod s ostatními meziprodukty</v>
          </cell>
        </row>
        <row r="665">
          <cell r="T665" t="str">
            <v>Velkoobchod s odpadem a šrotem</v>
          </cell>
          <cell r="W665" t="str">
            <v>Velkoobchod s odpadem a šrotem</v>
          </cell>
          <cell r="Z665" t="str">
            <v>Velkoobchod s odpadem a šrotem</v>
          </cell>
        </row>
        <row r="666">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T667" t="str">
            <v>Ostatní maloobchod v nespecializovaných prodejnách</v>
          </cell>
          <cell r="W667" t="str">
            <v>Ostatní maloobchod v nespecializovaných prodejnách</v>
          </cell>
          <cell r="Z667" t="str">
            <v>Ostatní maloobchod v nespecializovaných prodejnách</v>
          </cell>
        </row>
        <row r="668">
          <cell r="T668" t="str">
            <v>Maloobchod s ovocem a zeleninou</v>
          </cell>
          <cell r="W668" t="str">
            <v>Maloobchod s ovocem a zeleninou</v>
          </cell>
          <cell r="Z668" t="str">
            <v>Maloobchod s ovocem a zeleninou</v>
          </cell>
        </row>
        <row r="669">
          <cell r="T669" t="str">
            <v>Maloobchod s masem a masnými výrobky</v>
          </cell>
          <cell r="W669" t="str">
            <v>Maloobchod s masem a masnými výrobky</v>
          </cell>
          <cell r="Z669" t="str">
            <v>Maloobchod s masem a masnými výrobky</v>
          </cell>
        </row>
        <row r="670">
          <cell r="T670" t="str">
            <v>Maloobchod s rybami, korýši a měkkýši</v>
          </cell>
          <cell r="W670" t="str">
            <v>Maloobchod s rybami, korýši a měkkýši</v>
          </cell>
          <cell r="Z670" t="str">
            <v>Maloobchod s rybami, korýši a měkkýši</v>
          </cell>
        </row>
        <row r="671">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T672" t="str">
            <v>Maloobchod s nápoji</v>
          </cell>
          <cell r="W672" t="str">
            <v>Maloobchod s nápoji</v>
          </cell>
          <cell r="Z672" t="str">
            <v>Maloobchod s nápoji</v>
          </cell>
        </row>
        <row r="673">
          <cell r="T673" t="str">
            <v>Maloobchod s tabákovými výrobky</v>
          </cell>
          <cell r="W673" t="str">
            <v>Maloobchod s tabákovými výrobky</v>
          </cell>
          <cell r="Z673" t="str">
            <v>Maloobchod s tabákovými výrobky</v>
          </cell>
        </row>
        <row r="674">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T676" t="str">
            <v>Maloobchod s telekomunikačním zařízením</v>
          </cell>
          <cell r="W676" t="str">
            <v>Maloobchod s telekomunikačním zařízením</v>
          </cell>
          <cell r="Z676" t="str">
            <v>Maloobchod s telekomunikačním zařízením</v>
          </cell>
        </row>
        <row r="677">
          <cell r="T677" t="str">
            <v>Maloobchod s audio- a videozařízením</v>
          </cell>
          <cell r="W677" t="str">
            <v>Maloobchod s audio- a videozařízením</v>
          </cell>
          <cell r="Z677" t="str">
            <v>Maloobchod s audio- a videozařízením</v>
          </cell>
        </row>
        <row r="678">
          <cell r="T678" t="str">
            <v>Maloobchod s textilem</v>
          </cell>
          <cell r="W678" t="str">
            <v>Maloobchod s textilem</v>
          </cell>
          <cell r="Z678" t="str">
            <v>Maloobchod s textilem</v>
          </cell>
        </row>
        <row r="679">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T681" t="str">
            <v>Maloobchod s elektrospotřebiči a elektronikou</v>
          </cell>
          <cell r="W681" t="str">
            <v>Maloobchod s elektrospotřebiči a elektronikou</v>
          </cell>
          <cell r="Z681" t="str">
            <v>Maloobchod s elektrospotřebiči a elektronikou</v>
          </cell>
        </row>
        <row r="682">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T683" t="str">
            <v>Maloobchod s knihami</v>
          </cell>
          <cell r="W683" t="str">
            <v>Maloobchod s knihami</v>
          </cell>
          <cell r="Z683" t="str">
            <v>Maloobchod s knihami</v>
          </cell>
        </row>
        <row r="684">
          <cell r="T684" t="str">
            <v>Maloobchod s novinami, časopisy a papírnickým zbožím</v>
          </cell>
          <cell r="W684" t="str">
            <v>Maloobchod s novinami, časopisy a papírnickým zbožím</v>
          </cell>
          <cell r="Z684" t="str">
            <v>Maloobchod s novinami, časopisy a papírnickým zbožím</v>
          </cell>
        </row>
        <row r="685">
          <cell r="T685" t="str">
            <v>Maloobchod s audio- a videozáznamy</v>
          </cell>
          <cell r="W685" t="str">
            <v>Maloobchod s audio- a videozáznamy</v>
          </cell>
          <cell r="Z685" t="str">
            <v>Maloobchod s audio- a videozáznamy</v>
          </cell>
        </row>
        <row r="686">
          <cell r="T686" t="str">
            <v>Maloobchod se sportovním vybavením</v>
          </cell>
          <cell r="W686" t="str">
            <v>Maloobchod se sportovním vybavením</v>
          </cell>
          <cell r="Z686" t="str">
            <v>Maloobchod se sportovním vybavením</v>
          </cell>
        </row>
        <row r="687">
          <cell r="T687" t="str">
            <v>Maloobchod s hrami a hračkami</v>
          </cell>
          <cell r="W687" t="str">
            <v>Maloobchod s hrami a hračkami</v>
          </cell>
          <cell r="Z687" t="str">
            <v>Maloobchod s hrami a hračkami</v>
          </cell>
        </row>
        <row r="688">
          <cell r="T688" t="str">
            <v>Maloobchod s oděvy</v>
          </cell>
          <cell r="W688" t="str">
            <v>Maloobchod s oděvy</v>
          </cell>
          <cell r="Z688" t="str">
            <v>Maloobchod s oděvy</v>
          </cell>
        </row>
        <row r="689">
          <cell r="T689" t="str">
            <v>Maloobchod s obuví a koženými výrobky</v>
          </cell>
          <cell r="W689" t="str">
            <v>Maloobchod s obuví a koženými výrobky</v>
          </cell>
          <cell r="Z689" t="str">
            <v>Maloobchod s obuví a koženými výrobky</v>
          </cell>
        </row>
        <row r="690">
          <cell r="T690" t="str">
            <v>Maloobchod s farmaceutickými přípravky</v>
          </cell>
          <cell r="W690" t="str">
            <v>Maloobchod s farmaceutickými přípravky</v>
          </cell>
          <cell r="Z690" t="str">
            <v>Maloobchod s farmaceutickými přípravky</v>
          </cell>
        </row>
        <row r="691">
          <cell r="T691" t="str">
            <v>Maloobchod se zdravotnickými a ortopedickými výrobky</v>
          </cell>
          <cell r="W691" t="str">
            <v>Maloobchod se zdravotnickými a ortopedickými výrobky</v>
          </cell>
          <cell r="Z691" t="str">
            <v>Maloobchod se zdravotnickými a ortopedickými výrobky</v>
          </cell>
        </row>
        <row r="692">
          <cell r="T692" t="str">
            <v>Maloobchod s kosmetickými a toaletními výrobky</v>
          </cell>
          <cell r="W692" t="str">
            <v>Maloobchod s kosmetickými a toaletními výrobky</v>
          </cell>
          <cell r="Z692" t="str">
            <v>Maloobchod s kosmetickými a toaletními výrobky</v>
          </cell>
        </row>
        <row r="693">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T694" t="str">
            <v>Maloobchod s hodinami, hodinkami a klenoty</v>
          </cell>
          <cell r="W694" t="str">
            <v>Maloobchod s hodinami, hodinkami a klenoty</v>
          </cell>
          <cell r="Z694" t="str">
            <v>Maloobchod s hodinami, hodinkami a klenoty</v>
          </cell>
        </row>
        <row r="695">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T696" t="str">
            <v>Maloobchod s použitým zbožím v prodejnách</v>
          </cell>
          <cell r="W696" t="str">
            <v>Maloobchod s použitým zbožím v prodejnách</v>
          </cell>
          <cell r="Z696" t="str">
            <v>Maloobchod s použitým zbožím v prodejnách</v>
          </cell>
        </row>
        <row r="697">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T699" t="str">
            <v>Maloobchod s ostatním zbožím ve stáncích a na trzích</v>
          </cell>
          <cell r="W699" t="str">
            <v>Maloobchod s ostatním zbožím ve stáncích a na trzích</v>
          </cell>
          <cell r="Z699" t="str">
            <v>Maloobchod s ostatním zbožím ve stáncích a na trzích</v>
          </cell>
        </row>
        <row r="700">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T701" t="str">
            <v>Ostatní maloobchod mimo prodejny, stánky a trhy</v>
          </cell>
          <cell r="W701" t="str">
            <v>Ostatní maloobchod mimo prodejny, stánky a trhy</v>
          </cell>
          <cell r="Z701" t="str">
            <v>Ostatní maloobchod mimo prodejny, stánky a trhy</v>
          </cell>
        </row>
        <row r="702">
          <cell r="T702" t="str">
            <v>Městská a příměstská pozemní osobní doprava</v>
          </cell>
          <cell r="W702" t="str">
            <v>Městská a příměstská pozemní osobní doprava</v>
          </cell>
          <cell r="Z702" t="str">
            <v>Městská a příměstská pozemní osobní doprava</v>
          </cell>
        </row>
        <row r="703">
          <cell r="T703" t="str">
            <v>Taxislužba a pronájem osobních vozů s řidičem</v>
          </cell>
          <cell r="W703" t="str">
            <v>Taxislužba a pronájem osobních vozů s řidičem</v>
          </cell>
          <cell r="Z703" t="str">
            <v>Taxislužba a pronájem osobních vozů s řidičem</v>
          </cell>
        </row>
        <row r="704">
          <cell r="T704" t="str">
            <v>Ostatní pozemní osobní doprava j. n.</v>
          </cell>
          <cell r="W704" t="str">
            <v>Ostatní pozemní osobní doprava j. n.</v>
          </cell>
          <cell r="Z704" t="str">
            <v>Ostatní pozemní osobní doprava j. n.</v>
          </cell>
        </row>
        <row r="705">
          <cell r="T705" t="str">
            <v>Silniční nákladní doprava</v>
          </cell>
          <cell r="W705" t="str">
            <v>Silniční nákladní doprava</v>
          </cell>
          <cell r="Z705" t="str">
            <v>Silniční nákladní doprava</v>
          </cell>
        </row>
        <row r="706">
          <cell r="T706" t="str">
            <v>Stěhovací služby</v>
          </cell>
          <cell r="W706" t="str">
            <v>Stěhovací služby</v>
          </cell>
          <cell r="Z706" t="str">
            <v>Stěhovací služby</v>
          </cell>
        </row>
        <row r="707">
          <cell r="T707" t="str">
            <v>Těžba černého uhlí</v>
          </cell>
          <cell r="W707" t="str">
            <v>Těžba černého uhlí</v>
          </cell>
          <cell r="Z707" t="str">
            <v>Těžba černého uhlí</v>
          </cell>
        </row>
        <row r="708">
          <cell r="T708" t="str">
            <v>Úprava černého uhlí</v>
          </cell>
          <cell r="W708" t="str">
            <v>Úprava černého uhlí</v>
          </cell>
          <cell r="Z708" t="str">
            <v>Úprava černého uhlí</v>
          </cell>
        </row>
        <row r="709">
          <cell r="T709" t="str">
            <v>Letecká nákladní doprava</v>
          </cell>
          <cell r="W709" t="str">
            <v>Letecká nákladní doprava</v>
          </cell>
          <cell r="Z709" t="str">
            <v>Letecká nákladní doprava</v>
          </cell>
        </row>
        <row r="710">
          <cell r="T710" t="str">
            <v>Kosmická doprava</v>
          </cell>
          <cell r="W710" t="str">
            <v>Kosmická doprava</v>
          </cell>
          <cell r="Z710" t="str">
            <v>Kosmická doprava</v>
          </cell>
        </row>
        <row r="711">
          <cell r="T711" t="str">
            <v>Těžba hnědého uhlí, kromě lignitu</v>
          </cell>
          <cell r="W711" t="str">
            <v>Těžba hnědého uhlí, kromě lignitu</v>
          </cell>
          <cell r="Z711" t="str">
            <v>Těžba hnědého uhlí, kromě lignitu</v>
          </cell>
        </row>
        <row r="712">
          <cell r="T712" t="str">
            <v>Úprava hnědého uhlí, kromě lignitu</v>
          </cell>
          <cell r="W712" t="str">
            <v>Úprava hnědého uhlí, kromě lignitu</v>
          </cell>
          <cell r="Z712" t="str">
            <v>Úprava hnědého uhlí, kromě lignitu</v>
          </cell>
        </row>
        <row r="713">
          <cell r="T713" t="str">
            <v>Těžba lignitu</v>
          </cell>
          <cell r="W713" t="str">
            <v>Těžba lignitu</v>
          </cell>
          <cell r="Z713" t="str">
            <v>Těžba lignitu</v>
          </cell>
        </row>
        <row r="714">
          <cell r="T714" t="str">
            <v>Úprava lignitu</v>
          </cell>
          <cell r="W714" t="str">
            <v>Úprava lignitu</v>
          </cell>
          <cell r="Z714" t="str">
            <v>Úprava lignitu</v>
          </cell>
        </row>
        <row r="715">
          <cell r="T715" t="str">
            <v>Činnosti související s pozemní dopravou</v>
          </cell>
          <cell r="W715" t="str">
            <v>Činnosti související s pozemní dopravou</v>
          </cell>
          <cell r="Z715" t="str">
            <v>Činnosti související s pozemní dopravou</v>
          </cell>
        </row>
        <row r="716">
          <cell r="T716" t="str">
            <v>Činnosti související s vodní dopravou</v>
          </cell>
          <cell r="W716" t="str">
            <v>Činnosti související s vodní dopravou</v>
          </cell>
          <cell r="Z716" t="str">
            <v>Činnosti související s vodní dopravou</v>
          </cell>
        </row>
        <row r="717">
          <cell r="T717" t="str">
            <v>Činnosti související s leteckou dopravou</v>
          </cell>
          <cell r="W717" t="str">
            <v>Činnosti související s leteckou dopravou</v>
          </cell>
          <cell r="Z717" t="str">
            <v>Činnosti související s leteckou dopravou</v>
          </cell>
        </row>
        <row r="718">
          <cell r="T718" t="str">
            <v>Manipulace s nákladem</v>
          </cell>
          <cell r="W718" t="str">
            <v>Manipulace s nákladem</v>
          </cell>
          <cell r="Z718" t="str">
            <v>Manipulace s nákladem</v>
          </cell>
        </row>
        <row r="719">
          <cell r="T719" t="str">
            <v>Ostatní vedlejší činnosti v dopravě</v>
          </cell>
          <cell r="W719" t="str">
            <v>Ostatní vedlejší činnosti v dopravě</v>
          </cell>
          <cell r="Z719" t="str">
            <v>Ostatní vedlejší činnosti v dopravě</v>
          </cell>
        </row>
        <row r="720">
          <cell r="T720" t="str">
            <v>Poskytování cateringových služeb</v>
          </cell>
          <cell r="W720" t="str">
            <v>Poskytování cateringových služeb</v>
          </cell>
          <cell r="Z720" t="str">
            <v>Poskytování cateringových služeb</v>
          </cell>
        </row>
        <row r="721">
          <cell r="T721" t="str">
            <v>Poskytování ostatních stravovacích služeb</v>
          </cell>
          <cell r="W721" t="str">
            <v>Poskytování ostatních stravovacích služeb</v>
          </cell>
          <cell r="Z721" t="str">
            <v>Poskytování ostatních stravovacích služeb</v>
          </cell>
        </row>
        <row r="722">
          <cell r="T722" t="str">
            <v>Vydávání knih</v>
          </cell>
          <cell r="W722" t="str">
            <v>Vydávání knih</v>
          </cell>
          <cell r="Z722" t="str">
            <v>Vydávání knih</v>
          </cell>
        </row>
        <row r="723">
          <cell r="T723" t="str">
            <v>Vydávání adresářů a jiných seznamů</v>
          </cell>
          <cell r="W723" t="str">
            <v>Vydávání adresářů a jiných seznamů</v>
          </cell>
          <cell r="Z723" t="str">
            <v>Vydávání adresářů a jiných seznamů</v>
          </cell>
        </row>
        <row r="724">
          <cell r="T724" t="str">
            <v>Vydávání novin</v>
          </cell>
          <cell r="W724" t="str">
            <v>Vydávání novin</v>
          </cell>
          <cell r="Z724" t="str">
            <v>Vydávání novin</v>
          </cell>
        </row>
        <row r="725">
          <cell r="T725" t="str">
            <v>Vydávání časopisů a ostatních periodických publikací</v>
          </cell>
          <cell r="W725" t="str">
            <v>Vydávání časopisů a ostatních periodických publikací</v>
          </cell>
          <cell r="Z725" t="str">
            <v>Vydávání časopisů a ostatních periodických publikací</v>
          </cell>
        </row>
        <row r="726">
          <cell r="T726" t="str">
            <v>Ostatní vydavatelské činnosti</v>
          </cell>
          <cell r="W726" t="str">
            <v>Ostatní vydavatelské činnosti</v>
          </cell>
          <cell r="Z726" t="str">
            <v>Ostatní vydavatelské činnosti</v>
          </cell>
        </row>
        <row r="727">
          <cell r="T727" t="str">
            <v>Vydávání počítačových her</v>
          </cell>
          <cell r="W727" t="str">
            <v>Vydávání počítačových her</v>
          </cell>
          <cell r="Z727" t="str">
            <v>Vydávání počítačových her</v>
          </cell>
        </row>
        <row r="728">
          <cell r="T728" t="str">
            <v>Ostatní vydávání softwaru</v>
          </cell>
          <cell r="W728" t="str">
            <v>Ostatní vydávání softwaru</v>
          </cell>
          <cell r="Z728" t="str">
            <v>Ostatní vydávání softwaru</v>
          </cell>
        </row>
        <row r="729">
          <cell r="T729" t="str">
            <v>Produkce filmů, videozáznamů a televizních programů</v>
          </cell>
          <cell r="W729" t="str">
            <v>Produkce filmů, videozáznamů a televizních programů</v>
          </cell>
          <cell r="Z729" t="str">
            <v>Produkce filmů, videozáznamů a televizních programů</v>
          </cell>
        </row>
        <row r="730">
          <cell r="T730" t="str">
            <v>Postprodukce filmů, videozáznamů a televizních programů</v>
          </cell>
          <cell r="W730" t="str">
            <v>Postprodukce filmů, videozáznamů a televizních programů</v>
          </cell>
          <cell r="Z730" t="str">
            <v>Postprodukce filmů, videozáznamů a televizních programů</v>
          </cell>
        </row>
        <row r="731">
          <cell r="T731" t="str">
            <v>Distribuce filmů, videozáznamů a televizních programů</v>
          </cell>
          <cell r="W731" t="str">
            <v>Distribuce filmů, videozáznamů a televizních programů</v>
          </cell>
          <cell r="Z731" t="str">
            <v>Distribuce filmů, videozáznamů a televizních programů</v>
          </cell>
        </row>
        <row r="732">
          <cell r="T732" t="str">
            <v>Promítání filmů</v>
          </cell>
          <cell r="W732" t="str">
            <v>Promítání filmů</v>
          </cell>
          <cell r="Z732" t="str">
            <v>Promítání filmů</v>
          </cell>
        </row>
        <row r="733">
          <cell r="T733" t="str">
            <v>Programování</v>
          </cell>
          <cell r="W733" t="str">
            <v>Programování</v>
          </cell>
          <cell r="Z733" t="str">
            <v>Programování</v>
          </cell>
        </row>
        <row r="734">
          <cell r="T734" t="str">
            <v>Poradenství v oblasti informačních technologií</v>
          </cell>
          <cell r="W734" t="str">
            <v>Poradenství v oblasti informačních technologií</v>
          </cell>
          <cell r="Z734" t="str">
            <v>Poradenství v oblasti informačních technologií</v>
          </cell>
        </row>
        <row r="735">
          <cell r="T735" t="str">
            <v>Správa počítačového vybavení</v>
          </cell>
          <cell r="W735" t="str">
            <v>Správa počítačového vybavení</v>
          </cell>
          <cell r="Z735" t="str">
            <v>Správa počítačového vybavení</v>
          </cell>
        </row>
        <row r="736">
          <cell r="T736" t="str">
            <v>Ostatní činnosti v oblasti informačních technologií</v>
          </cell>
          <cell r="W736" t="str">
            <v>Ostatní činnosti v oblasti informačních technologií</v>
          </cell>
          <cell r="Z736" t="str">
            <v>Ostatní činnosti v oblasti informačních technologií</v>
          </cell>
        </row>
        <row r="737">
          <cell r="T737" t="str">
            <v>Činnosti související se zpracováním dat a hostingem</v>
          </cell>
          <cell r="W737" t="str">
            <v>Činnosti související se zpracováním dat a hostingem</v>
          </cell>
          <cell r="Z737" t="str">
            <v>Činnosti související se zpracováním dat a hostingem</v>
          </cell>
        </row>
        <row r="738">
          <cell r="T738" t="str">
            <v>Činnosti související s webovými portály</v>
          </cell>
          <cell r="W738" t="str">
            <v>Činnosti související s webovými portály</v>
          </cell>
          <cell r="Z738" t="str">
            <v>Činnosti související s webovými portály</v>
          </cell>
        </row>
        <row r="739">
          <cell r="T739" t="str">
            <v>Činnosti zpravodajských tiskových kanceláří a agentur</v>
          </cell>
          <cell r="W739" t="str">
            <v>Činnosti zpravodajských tiskových kanceláří a agentur</v>
          </cell>
          <cell r="Z739" t="str">
            <v>Činnosti zpravodajských tiskových kanceláří a agentur</v>
          </cell>
        </row>
        <row r="740">
          <cell r="T740" t="str">
            <v>Ostatní informační činnosti j. n.</v>
          </cell>
          <cell r="W740" t="str">
            <v>Ostatní informační činnosti j. n.</v>
          </cell>
          <cell r="Z740" t="str">
            <v>Ostatní informační činnosti j. n.</v>
          </cell>
        </row>
        <row r="741">
          <cell r="T741" t="str">
            <v>Centrální bankovnictví</v>
          </cell>
          <cell r="W741" t="str">
            <v>Centrální bankovnictví</v>
          </cell>
          <cell r="Z741" t="str">
            <v>Centrální bankovnictví</v>
          </cell>
        </row>
        <row r="742">
          <cell r="T742" t="str">
            <v>Ostatní peněžní zprostředkování</v>
          </cell>
          <cell r="W742" t="str">
            <v>Ostatní peněžní zprostředkování</v>
          </cell>
          <cell r="Z742" t="str">
            <v>Ostatní peněžní zprostředkování</v>
          </cell>
        </row>
        <row r="743">
          <cell r="T743" t="str">
            <v>Finanční leasing</v>
          </cell>
          <cell r="W743" t="str">
            <v>Finanční leasing</v>
          </cell>
          <cell r="Z743" t="str">
            <v>Finanční leasing</v>
          </cell>
        </row>
        <row r="744">
          <cell r="T744" t="str">
            <v>Ostatní poskytování úvěrů</v>
          </cell>
          <cell r="W744" t="str">
            <v>Ostatní poskytování úvěrů</v>
          </cell>
          <cell r="Z744" t="str">
            <v>Ostatní poskytování úvěrů</v>
          </cell>
        </row>
        <row r="745">
          <cell r="T745" t="str">
            <v>Ostatní finanční zprostředkování j. n.</v>
          </cell>
          <cell r="W745" t="str">
            <v>Ostatní finanční zprostředkování j. n.</v>
          </cell>
          <cell r="Z745" t="str">
            <v>Ostatní finanční zprostředkování j. n.</v>
          </cell>
        </row>
        <row r="746">
          <cell r="T746" t="str">
            <v>životní pojištění</v>
          </cell>
          <cell r="W746" t="str">
            <v>životní pojištění</v>
          </cell>
          <cell r="Z746" t="str">
            <v>životní pojištění</v>
          </cell>
        </row>
        <row r="747">
          <cell r="T747" t="str">
            <v>Neživotní pojištění</v>
          </cell>
          <cell r="W747" t="str">
            <v>Neživotní pojištění</v>
          </cell>
          <cell r="Z747" t="str">
            <v>Neživotní pojištění</v>
          </cell>
        </row>
        <row r="748">
          <cell r="T748" t="str">
            <v>Řízení a správa finančních trhů</v>
          </cell>
          <cell r="W748" t="str">
            <v>Řízení a správa finančních trhů</v>
          </cell>
          <cell r="Z748" t="str">
            <v>Řízení a správa finančních trhů</v>
          </cell>
        </row>
        <row r="749">
          <cell r="T749" t="str">
            <v>Obchodování s cennými papíry a komoditami na burzách</v>
          </cell>
          <cell r="W749" t="str">
            <v>Obchodování s cennými papíry a komoditami na burzách</v>
          </cell>
          <cell r="Z749" t="str">
            <v>Obchodování s cennými papíry a komoditami na burzách</v>
          </cell>
        </row>
        <row r="750">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T751" t="str">
            <v>Vyhodnocování rizik a škod</v>
          </cell>
          <cell r="W751" t="str">
            <v>Vyhodnocování rizik a škod</v>
          </cell>
          <cell r="Z751" t="str">
            <v>Vyhodnocování rizik a škod</v>
          </cell>
        </row>
        <row r="752">
          <cell r="T752" t="str">
            <v>Činnosti zástupců pojišťovny a makléřů</v>
          </cell>
          <cell r="W752" t="str">
            <v>Činnosti zástupců pojišťovny a makléřů</v>
          </cell>
          <cell r="Z752" t="str">
            <v>Činnosti zástupců pojišťovny a makléřů</v>
          </cell>
        </row>
        <row r="753">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T754" t="str">
            <v>Zprostředkovatelské činnosti realitních agentur</v>
          </cell>
          <cell r="W754" t="str">
            <v>Zprostředkovatelské činnosti realitních agentur</v>
          </cell>
          <cell r="Z754" t="str">
            <v>Zprostředkovatelské činnosti realitních agentur</v>
          </cell>
        </row>
        <row r="755">
          <cell r="T755" t="str">
            <v>Správa nemovitostí na základě smlouvy</v>
          </cell>
          <cell r="W755" t="str">
            <v>Správa nemovitostí na základě smlouvy</v>
          </cell>
          <cell r="Z755" t="str">
            <v>Správa nemovitostí na základě smlouvy</v>
          </cell>
        </row>
        <row r="756">
          <cell r="T756" t="str">
            <v>Poradenství v oblasti vztahů s veřejností a komunikace</v>
          </cell>
          <cell r="W756" t="str">
            <v>Poradenství v oblasti vztahů s veřejností a komunikace</v>
          </cell>
          <cell r="Z756" t="str">
            <v>Poradenství v oblasti vztahů s veřejností a komunikace</v>
          </cell>
        </row>
        <row r="757">
          <cell r="T757" t="str">
            <v>Ostatní poradenství v oblasti podnikání a řízení</v>
          </cell>
          <cell r="W757" t="str">
            <v>Ostatní poradenství v oblasti podnikání a řízení</v>
          </cell>
          <cell r="Z757" t="str">
            <v>Ostatní poradenství v oblasti podnikání a řízení</v>
          </cell>
        </row>
        <row r="758">
          <cell r="T758" t="str">
            <v>Těžba železných rud</v>
          </cell>
          <cell r="W758" t="str">
            <v>Těžba železných rud</v>
          </cell>
          <cell r="Z758" t="str">
            <v>Těžba železných rud</v>
          </cell>
        </row>
        <row r="759">
          <cell r="T759" t="str">
            <v>Úprava železných rud</v>
          </cell>
          <cell r="W759" t="str">
            <v>Úprava železných rud</v>
          </cell>
          <cell r="Z759" t="str">
            <v>Úprava železných rud</v>
          </cell>
        </row>
        <row r="760">
          <cell r="T760" t="str">
            <v>Architektonické činnosti</v>
          </cell>
          <cell r="W760" t="str">
            <v>Architektonické činnosti</v>
          </cell>
          <cell r="Z760" t="str">
            <v>Architektonické činnosti</v>
          </cell>
        </row>
        <row r="761">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T762" t="str">
            <v>Výzkum a vývoj v oblasti biotechnologie</v>
          </cell>
          <cell r="W762" t="str">
            <v>Výzkum a vývoj v oblasti biotechnologie</v>
          </cell>
          <cell r="Z762" t="str">
            <v>Výzkum a vývoj v oblasti biotechnologie</v>
          </cell>
        </row>
        <row r="763">
          <cell r="T763" t="str">
            <v>Těžba uranových a thoriových rud</v>
          </cell>
          <cell r="W763" t="str">
            <v>Těžba uranových a thoriových rud</v>
          </cell>
          <cell r="Z763" t="str">
            <v>Těžba uranových a thoriových rud</v>
          </cell>
        </row>
        <row r="764">
          <cell r="T764" t="str">
            <v>Úprava uranových a thoriových rud</v>
          </cell>
          <cell r="W764" t="str">
            <v>Úprava uranových a thoriových rud</v>
          </cell>
          <cell r="Z764" t="str">
            <v>Úprava uranových a thoriových rud</v>
          </cell>
        </row>
        <row r="765">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T766" t="str">
            <v>Těžba ostatních neželezných rud</v>
          </cell>
          <cell r="W766" t="str">
            <v>Těžba ostatních neželezných rud</v>
          </cell>
          <cell r="Z766" t="str">
            <v>Těžba ostatních neželezných rud</v>
          </cell>
        </row>
        <row r="767">
          <cell r="T767" t="str">
            <v>Úprava ostatních neželezných rud</v>
          </cell>
          <cell r="W767" t="str">
            <v>Úprava ostatních neželezných rud</v>
          </cell>
          <cell r="Z767" t="str">
            <v>Úprava ostatních neželezných rud</v>
          </cell>
        </row>
        <row r="768">
          <cell r="T768" t="str">
            <v>Činnosti reklamních agentur</v>
          </cell>
          <cell r="W768" t="str">
            <v>Činnosti reklamních agentur</v>
          </cell>
          <cell r="Z768" t="str">
            <v>Činnosti reklamních agentur</v>
          </cell>
        </row>
        <row r="769">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T771" t="str">
            <v>Pronájem a leasing nákladních automobilů</v>
          </cell>
          <cell r="W771" t="str">
            <v>Pronájem a leasing nákladních automobilů</v>
          </cell>
          <cell r="Z771" t="str">
            <v>Pronájem a leasing nákladních automobilů</v>
          </cell>
        </row>
        <row r="772">
          <cell r="T772" t="str">
            <v>Pronájem a leasing rekreačních a sportovních potřeb</v>
          </cell>
          <cell r="W772" t="str">
            <v>Pronájem a leasing rekreačních a sportovních potřeb</v>
          </cell>
          <cell r="Z772" t="str">
            <v>Pronájem a leasing rekreačních a sportovních potřeb</v>
          </cell>
        </row>
        <row r="773">
          <cell r="T773" t="str">
            <v>Pronájem videokazet a disků</v>
          </cell>
          <cell r="W773" t="str">
            <v>Pronájem videokazet a disků</v>
          </cell>
          <cell r="Z773" t="str">
            <v>Pronájem videokazet a disků</v>
          </cell>
        </row>
        <row r="774">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T775" t="str">
            <v>Pronájem a leasing zemědělských strojů a zařízení</v>
          </cell>
          <cell r="W775" t="str">
            <v>Pronájem a leasing zemědělských strojů a zařízení</v>
          </cell>
          <cell r="Z775" t="str">
            <v>Pronájem a leasing zemědělských strojů a zařízení</v>
          </cell>
        </row>
        <row r="776">
          <cell r="T776" t="str">
            <v>Pronájem a leasing stavebních strojů a zařízení</v>
          </cell>
          <cell r="W776" t="str">
            <v>Pronájem a leasing stavebních strojů a zařízení</v>
          </cell>
          <cell r="Z776" t="str">
            <v>Pronájem a leasing stavebních strojů a zařízení</v>
          </cell>
        </row>
        <row r="777">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T778" t="str">
            <v>Pronájem a leasing vodních dopravních prostředků</v>
          </cell>
          <cell r="W778" t="str">
            <v>Pronájem a leasing vodních dopravních prostředků</v>
          </cell>
          <cell r="Z778" t="str">
            <v>Pronájem a leasing vodních dopravních prostředků</v>
          </cell>
        </row>
        <row r="779">
          <cell r="T779" t="str">
            <v>Pronájem a leasing leteckých dopravních prostředků</v>
          </cell>
          <cell r="W779" t="str">
            <v>Pronájem a leasing leteckých dopravních prostředků</v>
          </cell>
          <cell r="Z779" t="str">
            <v>Pronájem a leasing leteckých dopravních prostředků</v>
          </cell>
        </row>
        <row r="780">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T781" t="str">
            <v>Činnosti cestovních agentur</v>
          </cell>
          <cell r="W781" t="str">
            <v>Činnosti cestovních agentur</v>
          </cell>
          <cell r="Z781" t="str">
            <v>Činnosti cestovních agentur</v>
          </cell>
        </row>
        <row r="782">
          <cell r="T782" t="str">
            <v>Činnosti cestovních kanceláří</v>
          </cell>
          <cell r="W782" t="str">
            <v>Činnosti cestovních kanceláří</v>
          </cell>
          <cell r="Z782" t="str">
            <v>Činnosti cestovních kanceláří</v>
          </cell>
        </row>
        <row r="783">
          <cell r="T783" t="str">
            <v>Všeobecný úklid budov</v>
          </cell>
          <cell r="W783" t="str">
            <v>Všeobecný úklid budov</v>
          </cell>
          <cell r="Z783" t="str">
            <v>Všeobecný úklid budov</v>
          </cell>
        </row>
        <row r="784">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T785" t="str">
            <v>Ostatní úklidové činnosti</v>
          </cell>
          <cell r="W785" t="str">
            <v>Ostatní úklidové činnosti</v>
          </cell>
          <cell r="Z785" t="str">
            <v>Ostatní úklidové činnosti</v>
          </cell>
        </row>
        <row r="786">
          <cell r="T786" t="str">
            <v>Univerzální administrativní činnosti</v>
          </cell>
          <cell r="W786" t="str">
            <v>Univerzální administrativní činnosti</v>
          </cell>
          <cell r="Z786" t="str">
            <v>Univerzální administrativní činnosti</v>
          </cell>
        </row>
        <row r="787">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T788" t="str">
            <v>Inkasní činnosti, ověřování solventnosti zákazníka</v>
          </cell>
          <cell r="W788" t="str">
            <v>Inkasní činnosti, ověřování solventnosti zákazníka</v>
          </cell>
          <cell r="Z788" t="str">
            <v>Inkasní činnosti, ověřování solventnosti zákazníka</v>
          </cell>
        </row>
        <row r="789">
          <cell r="T789" t="str">
            <v>Balicí činnosti</v>
          </cell>
          <cell r="W789" t="str">
            <v>Balicí činnosti</v>
          </cell>
          <cell r="Z789" t="str">
            <v>Balicí činnosti</v>
          </cell>
        </row>
        <row r="790">
          <cell r="T790" t="str">
            <v>Ostatní podpůrné činnosti pro podnikání j. n.</v>
          </cell>
          <cell r="W790" t="str">
            <v>Ostatní podpůrné činnosti pro podnikání j. n.</v>
          </cell>
          <cell r="Z790" t="str">
            <v>Ostatní podpůrné činnosti pro podnikání j. n.</v>
          </cell>
        </row>
        <row r="791">
          <cell r="T791" t="str">
            <v>Všeobecné činnosti veřejné správy</v>
          </cell>
          <cell r="W791" t="str">
            <v>Všeobecné činnosti veřejné správy</v>
          </cell>
          <cell r="Z791" t="str">
            <v>Všeobecné činnosti veřejné správy</v>
          </cell>
        </row>
        <row r="792">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T793" t="str">
            <v>Regulace a podpora podnikatelského prostředí</v>
          </cell>
          <cell r="W793" t="str">
            <v>Regulace a podpora podnikatelského prostředí</v>
          </cell>
          <cell r="Z793" t="str">
            <v>Regulace a podpora podnikatelského prostředí</v>
          </cell>
        </row>
        <row r="794">
          <cell r="T794" t="str">
            <v>Činnosti v oblasti zahraničních věcí</v>
          </cell>
          <cell r="W794" t="str">
            <v>Činnosti v oblasti zahraničních věcí</v>
          </cell>
          <cell r="Z794" t="str">
            <v>Činnosti v oblasti zahraničních věcí</v>
          </cell>
        </row>
        <row r="795">
          <cell r="T795" t="str">
            <v>Činnosti v oblasti obrany</v>
          </cell>
          <cell r="W795" t="str">
            <v>Činnosti v oblasti obrany</v>
          </cell>
          <cell r="Z795" t="str">
            <v>Činnosti v oblasti obrany</v>
          </cell>
        </row>
        <row r="796">
          <cell r="T796" t="str">
            <v>Činnosti v oblasti spravedlnosti a soudnictví</v>
          </cell>
          <cell r="W796" t="str">
            <v>Činnosti v oblasti spravedlnosti a soudnictví</v>
          </cell>
          <cell r="Z796" t="str">
            <v>Činnosti v oblasti spravedlnosti a soudnictví</v>
          </cell>
        </row>
        <row r="797">
          <cell r="T797" t="str">
            <v>Činnosti v oblasti veřejného pořádku a bezpečnosti</v>
          </cell>
          <cell r="W797" t="str">
            <v>Činnosti v oblasti veřejného pořádku a bezpečnosti</v>
          </cell>
          <cell r="Z797" t="str">
            <v>Činnosti v oblasti veřejného pořádku a bezpečnosti</v>
          </cell>
        </row>
        <row r="798">
          <cell r="T798" t="str">
            <v>Činnosti v oblasti protipožární ochrany</v>
          </cell>
          <cell r="W798" t="str">
            <v>Činnosti v oblasti protipožární ochrany</v>
          </cell>
          <cell r="Z798" t="str">
            <v>Činnosti v oblasti protipožární ochrany</v>
          </cell>
        </row>
        <row r="799">
          <cell r="T799" t="str">
            <v>Sekundární všeobecné vzdělávání</v>
          </cell>
          <cell r="W799" t="str">
            <v>Sekundární všeobecné vzdělávání</v>
          </cell>
          <cell r="Z799" t="str">
            <v>Sekundární všeobecné vzdělávání</v>
          </cell>
        </row>
        <row r="800">
          <cell r="T800" t="str">
            <v>Sekundární odborné vzdělávání</v>
          </cell>
          <cell r="W800" t="str">
            <v>Sekundární odborné vzdělávání</v>
          </cell>
          <cell r="Z800" t="str">
            <v>Sekundární odborné vzdělávání</v>
          </cell>
        </row>
        <row r="801">
          <cell r="T801" t="str">
            <v>Postsekundární nikoli terciární vzdělávání</v>
          </cell>
          <cell r="W801" t="str">
            <v>Postsekundární nikoli terciární vzdělávání</v>
          </cell>
          <cell r="Z801" t="str">
            <v>Postsekundární nikoli terciární vzdělávání</v>
          </cell>
        </row>
        <row r="802">
          <cell r="T802" t="str">
            <v>Terciární vzdělávání</v>
          </cell>
          <cell r="W802" t="str">
            <v>Terciární vzdělávání</v>
          </cell>
          <cell r="Z802" t="str">
            <v>Terciární vzdělávání</v>
          </cell>
        </row>
        <row r="803">
          <cell r="T803" t="str">
            <v>Sportovní a rekreační vzdělávání</v>
          </cell>
          <cell r="W803" t="str">
            <v>Sportovní a rekreační vzdělávání</v>
          </cell>
          <cell r="Z803" t="str">
            <v>Sportovní a rekreační vzdělávání</v>
          </cell>
        </row>
        <row r="804">
          <cell r="T804" t="str">
            <v>Umělecké vzdělávání</v>
          </cell>
          <cell r="W804" t="str">
            <v>Umělecké vzdělávání</v>
          </cell>
          <cell r="Z804" t="str">
            <v>Umělecké vzdělávání</v>
          </cell>
        </row>
        <row r="805">
          <cell r="T805" t="str">
            <v>Činnosti autoškol a jiných škol řízení</v>
          </cell>
          <cell r="W805" t="str">
            <v>Činnosti autoškol a jiných škol řízení</v>
          </cell>
          <cell r="Z805" t="str">
            <v>Činnosti autoškol a jiných škol řízení</v>
          </cell>
        </row>
        <row r="806">
          <cell r="T806" t="str">
            <v>Ostatní vzdělávání j. n.</v>
          </cell>
          <cell r="W806" t="str">
            <v>Ostatní vzdělávání j. n.</v>
          </cell>
          <cell r="Z806" t="str">
            <v>Ostatní vzdělávání j. n.</v>
          </cell>
        </row>
        <row r="807">
          <cell r="T807" t="str">
            <v>Všeobecná ambulantní zdravotní péče</v>
          </cell>
          <cell r="W807" t="str">
            <v>Všeobecná ambulantní zdravotní péče</v>
          </cell>
          <cell r="Z807" t="str">
            <v>Všeobecná ambulantní zdravotní péče</v>
          </cell>
        </row>
        <row r="808">
          <cell r="T808" t="str">
            <v>Specializovaná ambulantní zdravotní péče</v>
          </cell>
          <cell r="W808" t="str">
            <v>Specializovaná ambulantní zdravotní péče</v>
          </cell>
          <cell r="Z808" t="str">
            <v>Specializovaná ambulantní zdravotní péče</v>
          </cell>
        </row>
        <row r="809">
          <cell r="T809" t="str">
            <v>Zubní péče</v>
          </cell>
          <cell r="W809" t="str">
            <v>Zubní péče</v>
          </cell>
          <cell r="Z809" t="str">
            <v>Zubní péče</v>
          </cell>
        </row>
        <row r="810">
          <cell r="T810" t="str">
            <v>Sociální služby poskytované dětem</v>
          </cell>
          <cell r="W810" t="str">
            <v>Sociální služby poskytované dětem</v>
          </cell>
          <cell r="Z810" t="str">
            <v>Sociální služby poskytované dětem</v>
          </cell>
        </row>
        <row r="811">
          <cell r="T811" t="str">
            <v>Ostatní ambulantní nebo terénní sociální služby j. n.</v>
          </cell>
          <cell r="W811" t="str">
            <v>Ostatní ambulantní nebo terénní sociální služby j. n.</v>
          </cell>
          <cell r="Z811" t="str">
            <v>Ostatní ambulantní nebo terénní sociální služby j. n.</v>
          </cell>
        </row>
        <row r="812">
          <cell r="T812" t="str">
            <v>Scénická umění</v>
          </cell>
          <cell r="W812" t="str">
            <v>Scénická umění</v>
          </cell>
          <cell r="Z812" t="str">
            <v>Scénická umění</v>
          </cell>
        </row>
        <row r="813">
          <cell r="T813" t="str">
            <v>Podpůrné činnosti pro scénická umění</v>
          </cell>
          <cell r="W813" t="str">
            <v>Podpůrné činnosti pro scénická umění</v>
          </cell>
          <cell r="Z813" t="str">
            <v>Podpůrné činnosti pro scénická umění</v>
          </cell>
        </row>
        <row r="814">
          <cell r="T814" t="str">
            <v>Umělecká tvorba</v>
          </cell>
          <cell r="W814" t="str">
            <v>Umělecká tvorba</v>
          </cell>
          <cell r="Z814" t="str">
            <v>Umělecká tvorba</v>
          </cell>
        </row>
        <row r="815">
          <cell r="T815" t="str">
            <v>Provozování kulturních zařízení</v>
          </cell>
          <cell r="W815" t="str">
            <v>Provozování kulturních zařízení</v>
          </cell>
          <cell r="Z815" t="str">
            <v>Provozování kulturních zařízení</v>
          </cell>
        </row>
        <row r="816">
          <cell r="T816" t="str">
            <v>Činnosti knihoven a archivů</v>
          </cell>
          <cell r="W816" t="str">
            <v>Činnosti knihoven a archivů</v>
          </cell>
          <cell r="Z816" t="str">
            <v>Činnosti knihoven a archivů</v>
          </cell>
        </row>
        <row r="817">
          <cell r="T817" t="str">
            <v>Činnosti muzeí</v>
          </cell>
          <cell r="W817" t="str">
            <v>Činnosti muzeí</v>
          </cell>
          <cell r="Z817" t="str">
            <v>Činnosti muzeí</v>
          </cell>
        </row>
        <row r="818">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T820" t="str">
            <v>Provozování sportovních zařízení</v>
          </cell>
          <cell r="W820" t="str">
            <v>Provozování sportovních zařízení</v>
          </cell>
          <cell r="Z820" t="str">
            <v>Provozování sportovních zařízení</v>
          </cell>
        </row>
        <row r="821">
          <cell r="T821" t="str">
            <v>Činnosti sportovních klubů</v>
          </cell>
          <cell r="W821" t="str">
            <v>Činnosti sportovních klubů</v>
          </cell>
          <cell r="Z821" t="str">
            <v>Činnosti sportovních klubů</v>
          </cell>
        </row>
        <row r="822">
          <cell r="T822" t="str">
            <v>Činnosti fitcenter</v>
          </cell>
          <cell r="W822" t="str">
            <v>Činnosti fitcenter</v>
          </cell>
          <cell r="Z822" t="str">
            <v>Činnosti fitcenter</v>
          </cell>
        </row>
        <row r="823">
          <cell r="T823" t="str">
            <v>Ostatní sportovní činnosti</v>
          </cell>
          <cell r="W823" t="str">
            <v>Ostatní sportovní činnosti</v>
          </cell>
          <cell r="Z823" t="str">
            <v>Ostatní sportovní činnosti</v>
          </cell>
        </row>
        <row r="824">
          <cell r="T824" t="str">
            <v>Činnosti lunaparků a zábavních parků</v>
          </cell>
          <cell r="W824" t="str">
            <v>Činnosti lunaparků a zábavních parků</v>
          </cell>
          <cell r="Z824" t="str">
            <v>Činnosti lunaparků a zábavních parků</v>
          </cell>
        </row>
        <row r="825">
          <cell r="T825" t="str">
            <v>Ostatní zábavní a rekreační činnosti j. n.</v>
          </cell>
          <cell r="W825" t="str">
            <v>Ostatní zábavní a rekreační činnosti j. n.</v>
          </cell>
          <cell r="Z825" t="str">
            <v>Ostatní zábavní a rekreační činnosti j. n.</v>
          </cell>
        </row>
        <row r="826">
          <cell r="T826" t="str">
            <v>Činnosti podnikatelských a zaměstnavatelských organizací</v>
          </cell>
          <cell r="W826" t="str">
            <v>Činnosti podnikatelských a zaměstnavatelských organizací</v>
          </cell>
          <cell r="Z826" t="str">
            <v>Činnosti podnikatelských a zaměstnavatelských organizací</v>
          </cell>
        </row>
        <row r="827">
          <cell r="T827" t="str">
            <v>Činnosti profesních organizací</v>
          </cell>
          <cell r="W827" t="str">
            <v>Činnosti profesních organizací</v>
          </cell>
          <cell r="Z827" t="str">
            <v>Činnosti profesních organizací</v>
          </cell>
        </row>
        <row r="828">
          <cell r="T828" t="str">
            <v>Činnosti náboženských organizací</v>
          </cell>
          <cell r="W828" t="str">
            <v>Činnosti náboženských organizací</v>
          </cell>
          <cell r="Z828" t="str">
            <v>Činnosti náboženských organizací</v>
          </cell>
        </row>
        <row r="829">
          <cell r="T829" t="str">
            <v>Činnosti politických stran a organizací</v>
          </cell>
          <cell r="W829" t="str">
            <v>Činnosti politických stran a organizací</v>
          </cell>
          <cell r="Z829" t="str">
            <v>Činnosti politických stran a organizací</v>
          </cell>
        </row>
        <row r="830">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T831" t="str">
            <v>Opravy počítačů a periferních zařízení</v>
          </cell>
          <cell r="W831" t="str">
            <v>Opravy počítačů a periferních zařízení</v>
          </cell>
          <cell r="Z831" t="str">
            <v>Opravy počítačů a periferních zařízení</v>
          </cell>
        </row>
        <row r="832">
          <cell r="T832" t="str">
            <v>Opravy komunikačních zařízení</v>
          </cell>
          <cell r="W832" t="str">
            <v>Opravy komunikačních zařízení</v>
          </cell>
          <cell r="Z832" t="str">
            <v>Opravy komunikačních zařízení</v>
          </cell>
        </row>
        <row r="833">
          <cell r="T833" t="str">
            <v>Opravy spotřební elektroniky</v>
          </cell>
          <cell r="W833" t="str">
            <v>Opravy spotřební elektroniky</v>
          </cell>
          <cell r="Z833" t="str">
            <v>Opravy spotřební elektroniky</v>
          </cell>
        </row>
        <row r="834">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T835" t="str">
            <v>Opravy obuvi a kožených výrobků</v>
          </cell>
          <cell r="W835" t="str">
            <v>Opravy obuvi a kožených výrobků</v>
          </cell>
          <cell r="Z835" t="str">
            <v>Opravy obuvi a kožených výrobků</v>
          </cell>
        </row>
        <row r="836">
          <cell r="T836" t="str">
            <v>Opravy nábytku a bytového zařízení</v>
          </cell>
          <cell r="W836" t="str">
            <v>Opravy nábytku a bytového zařízení</v>
          </cell>
          <cell r="Z836" t="str">
            <v>Opravy nábytku a bytového zařízení</v>
          </cell>
        </row>
        <row r="837">
          <cell r="T837" t="str">
            <v>Opravy hodin, hodinek a klenotnických výrobků</v>
          </cell>
          <cell r="W837" t="str">
            <v>Opravy hodin, hodinek a klenotnických výrobků</v>
          </cell>
          <cell r="Z837" t="str">
            <v>Opravy hodin, hodinek a klenotnických výrobků</v>
          </cell>
        </row>
        <row r="838">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T840" t="str">
            <v>Kadeřnické, kosmetické a podobné činnosti</v>
          </cell>
          <cell r="W840" t="str">
            <v>Kadeřnické, kosmetické a podobné činnosti</v>
          </cell>
          <cell r="Z840" t="str">
            <v>Kadeřnické, kosmetické a podobné činnosti</v>
          </cell>
        </row>
        <row r="841">
          <cell r="T841" t="str">
            <v>Pohřební a související činnosti</v>
          </cell>
          <cell r="W841" t="str">
            <v>Pohřební a související činnosti</v>
          </cell>
          <cell r="Z841" t="str">
            <v>Pohřební a související činnosti</v>
          </cell>
        </row>
        <row r="842">
          <cell r="T842" t="str">
            <v>Činnosti pro osobní a fyzickou pohodu</v>
          </cell>
          <cell r="W842" t="str">
            <v>Činnosti pro osobní a fyzickou pohodu</v>
          </cell>
          <cell r="Z842" t="str">
            <v>Činnosti pro osobní a fyzickou pohodu</v>
          </cell>
        </row>
        <row r="843">
          <cell r="T843" t="str">
            <v>Poskytování ostatních osobních služeb j. n.</v>
          </cell>
          <cell r="W843" t="str">
            <v>Poskytování ostatních osobních služeb j. n.</v>
          </cell>
          <cell r="Z843" t="str">
            <v>Poskytování ostatních osobních služeb j. n.</v>
          </cell>
        </row>
        <row r="844">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T845" t="str">
            <v>Výroba obuvi s usňovým svrškem</v>
          </cell>
          <cell r="W845" t="str">
            <v>Výroba obuvi s usňovým svrškem</v>
          </cell>
          <cell r="Z845" t="str">
            <v>Výroba obuvi s usňovým svrškem</v>
          </cell>
        </row>
        <row r="846">
          <cell r="T846" t="str">
            <v>Výroba obuvi z ostatních materiálů</v>
          </cell>
          <cell r="W846" t="str">
            <v>Výroba obuvi z ostatních materiálů</v>
          </cell>
          <cell r="Z846" t="str">
            <v>Výroba obuvi z ostatních materiálů</v>
          </cell>
        </row>
        <row r="847">
          <cell r="T847" t="str">
            <v>Výroba chemických buničin</v>
          </cell>
          <cell r="W847" t="str">
            <v>Výroba chemických buničin</v>
          </cell>
          <cell r="Z847" t="str">
            <v>Výroba chemických buničin</v>
          </cell>
        </row>
        <row r="848">
          <cell r="T848" t="str">
            <v>Výroba mechanických vláknin</v>
          </cell>
          <cell r="W848" t="str">
            <v>Výroba mechanických vláknin</v>
          </cell>
          <cell r="Z848" t="str">
            <v>Výroba mechanických vláknin</v>
          </cell>
        </row>
        <row r="849">
          <cell r="T849" t="str">
            <v>Výroba ostatních papírenských vláknin</v>
          </cell>
          <cell r="W849" t="str">
            <v>Výroba ostatních papírenských vláknin</v>
          </cell>
          <cell r="Z849" t="str">
            <v>Výroba ostatních papírenských vláknin</v>
          </cell>
        </row>
        <row r="850">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T853" t="str">
            <v>Výroba jiných chemických výrobků j. n.</v>
          </cell>
          <cell r="W853" t="str">
            <v>Výroba jiných chemických výrobků j. n.</v>
          </cell>
          <cell r="Z853" t="str">
            <v>Výroba jiných chemických výrobků j. n.</v>
          </cell>
        </row>
        <row r="854">
          <cell r="T854" t="str">
            <v>Výroba surového železa, oceli a feroslitin</v>
          </cell>
          <cell r="W854" t="str">
            <v>Výroba surového železa, oceli a feroslitin</v>
          </cell>
          <cell r="Z854" t="str">
            <v>Výroba surového železa, oceli a feroslitin</v>
          </cell>
        </row>
        <row r="855">
          <cell r="T855" t="str">
            <v>Výroba plochých výrobků (kromě pásky za studena)</v>
          </cell>
          <cell r="W855" t="str">
            <v>Výroba plochých výrobků (kromě pásky za studena)</v>
          </cell>
          <cell r="Z855" t="str">
            <v>Výroba plochých výrobků (kromě pásky za studena)</v>
          </cell>
        </row>
        <row r="856">
          <cell r="T856" t="str">
            <v>Tváření výrobků za tepla</v>
          </cell>
          <cell r="W856" t="str">
            <v>Tváření výrobků za tepla</v>
          </cell>
          <cell r="Z856" t="str">
            <v>Tváření výrobků za tepla</v>
          </cell>
        </row>
        <row r="857">
          <cell r="T857" t="str">
            <v>Výroba odlitků z litiny s lupínkovým grafitem</v>
          </cell>
          <cell r="W857" t="str">
            <v>Výroba odlitků z litiny s lupínkovým grafitem</v>
          </cell>
          <cell r="Z857" t="str">
            <v>Výroba odlitků z litiny s lupínkovým grafitem</v>
          </cell>
        </row>
        <row r="858">
          <cell r="T858" t="str">
            <v>Výroba odlitků z litiny s kuličkovým grafitem</v>
          </cell>
          <cell r="W858" t="str">
            <v>Výroba odlitků z litiny s kuličkovým grafitem</v>
          </cell>
          <cell r="Z858" t="str">
            <v>Výroba odlitků z litiny s kuličkovým grafitem</v>
          </cell>
        </row>
        <row r="859">
          <cell r="T859" t="str">
            <v>Výroba ostatních odlitků z litiny</v>
          </cell>
          <cell r="W859" t="str">
            <v>Výroba ostatních odlitků z litiny</v>
          </cell>
          <cell r="Z859" t="str">
            <v>Výroba ostatních odlitků z litiny</v>
          </cell>
        </row>
        <row r="860">
          <cell r="T860" t="str">
            <v>Výroba odlitků z uhlíkatých ocelí</v>
          </cell>
          <cell r="W860" t="str">
            <v>Výroba odlitků z uhlíkatých ocelí</v>
          </cell>
          <cell r="Z860" t="str">
            <v>Výroba odlitků z uhlíkatých ocelí</v>
          </cell>
        </row>
        <row r="861">
          <cell r="T861" t="str">
            <v>Výroba odlitků z legovaných ocelí</v>
          </cell>
          <cell r="W861" t="str">
            <v>Výroba odlitků z legovaných ocelí</v>
          </cell>
          <cell r="Z861" t="str">
            <v>Výroba odlitků z legovaných ocelí</v>
          </cell>
        </row>
        <row r="862">
          <cell r="T862" t="str">
            <v>Opravy a údržba kolejových vozidel</v>
          </cell>
          <cell r="W862" t="str">
            <v>Opravy a údržba kolejových vozidel</v>
          </cell>
          <cell r="Z862" t="str">
            <v>Opravy a údržba kolejových vozidel</v>
          </cell>
        </row>
        <row r="863">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T864" t="str">
            <v>Výroba a rozvod tepla a klimatizovaného vzduchu,výroba ledu</v>
          </cell>
          <cell r="W864" t="str">
            <v>Výroba a rozvod tepla a klimatizovaného vzduchu,výroba ledu</v>
          </cell>
          <cell r="Z864" t="str">
            <v>Výroba a rozvod tepla a klimatizovaného vzduchu,výroba ledu</v>
          </cell>
        </row>
        <row r="865">
          <cell r="T865" t="str">
            <v>Výroba tepla</v>
          </cell>
          <cell r="W865" t="str">
            <v>Výroba tepla</v>
          </cell>
          <cell r="Z865" t="str">
            <v>Výroba tepla</v>
          </cell>
        </row>
        <row r="866">
          <cell r="T866" t="str">
            <v>Rozvod tepla</v>
          </cell>
          <cell r="W866" t="str">
            <v>Rozvod tepla</v>
          </cell>
          <cell r="Z866" t="str">
            <v>Rozvod tepla</v>
          </cell>
        </row>
        <row r="867">
          <cell r="T867" t="str">
            <v>Výroba klimatizovaného vzduchu</v>
          </cell>
          <cell r="W867" t="str">
            <v>Výroba klimatizovaného vzduchu</v>
          </cell>
          <cell r="Z867" t="str">
            <v>Výroba klimatizovaného vzduchu</v>
          </cell>
        </row>
        <row r="868">
          <cell r="T868" t="str">
            <v>Rozvod klimatizovaného vzduchu</v>
          </cell>
          <cell r="W868" t="str">
            <v>Rozvod klimatizovaného vzduchu</v>
          </cell>
          <cell r="Z868" t="str">
            <v>Rozvod klimatizovaného vzduchu</v>
          </cell>
        </row>
        <row r="869">
          <cell r="T869" t="str">
            <v>Výroba chladicí vody</v>
          </cell>
          <cell r="W869" t="str">
            <v>Výroba chladicí vody</v>
          </cell>
          <cell r="Z869" t="str">
            <v>Výroba chladicí vody</v>
          </cell>
        </row>
        <row r="870">
          <cell r="T870" t="str">
            <v>Rozvod chladicí vody</v>
          </cell>
          <cell r="W870" t="str">
            <v>Rozvod chladicí vody</v>
          </cell>
          <cell r="Z870" t="str">
            <v>Rozvod chladicí vody</v>
          </cell>
        </row>
        <row r="871">
          <cell r="T871" t="str">
            <v>Výroba ledu</v>
          </cell>
          <cell r="W871" t="str">
            <v>Výroba ledu</v>
          </cell>
          <cell r="Z871" t="str">
            <v>Výroba ledu</v>
          </cell>
        </row>
        <row r="872">
          <cell r="T872" t="str">
            <v>Výstavba nebytových budov</v>
          </cell>
          <cell r="W872" t="str">
            <v>Výstavba nebytových budov</v>
          </cell>
          <cell r="Z872" t="str">
            <v>Výstavba nebytových budov</v>
          </cell>
        </row>
        <row r="873">
          <cell r="T873" t="str">
            <v>Výstavba inženýrských sítí pro kapaliny</v>
          </cell>
          <cell r="W873" t="str">
            <v>Výstavba inženýrských sítí pro kapaliny</v>
          </cell>
          <cell r="Z873" t="str">
            <v>Výstavba inženýrských sítí pro kapaliny</v>
          </cell>
        </row>
        <row r="874">
          <cell r="T874" t="str">
            <v>Výstavba inženýrských sítí pro plyny</v>
          </cell>
          <cell r="W874" t="str">
            <v>Výstavba inženýrských sítí pro plyny</v>
          </cell>
          <cell r="Z874" t="str">
            <v>Výstavba inženýrských sítí pro plyny</v>
          </cell>
        </row>
        <row r="875">
          <cell r="T875" t="str">
            <v>Sklenářské práce</v>
          </cell>
          <cell r="W875" t="str">
            <v>Sklenářské práce</v>
          </cell>
          <cell r="Z875" t="str">
            <v>Sklenářské práce</v>
          </cell>
        </row>
        <row r="876">
          <cell r="T876" t="str">
            <v>Malířské a natěračské práce</v>
          </cell>
          <cell r="W876" t="str">
            <v>Malířské a natěračské práce</v>
          </cell>
          <cell r="Z876" t="str">
            <v>Malířské a natěračské práce</v>
          </cell>
        </row>
        <row r="877">
          <cell r="T877" t="str">
            <v>Montáž a demontáž lešení a bednění</v>
          </cell>
          <cell r="W877" t="str">
            <v>Montáž a demontáž lešení a bednění</v>
          </cell>
          <cell r="Z877" t="str">
            <v>Montáž a demontáž lešení a bednění</v>
          </cell>
        </row>
        <row r="878">
          <cell r="T878" t="str">
            <v>Jiné specializované stavební činnosti j. n.</v>
          </cell>
          <cell r="W878" t="str">
            <v>Jiné specializované stavební činnosti j. n.</v>
          </cell>
          <cell r="Z878" t="str">
            <v>Jiné specializované stavební činnosti j. n.</v>
          </cell>
        </row>
        <row r="879">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T881" t="str">
            <v>Velkoobchod s oděvy</v>
          </cell>
          <cell r="W881" t="str">
            <v>Velkoobchod s oděvy</v>
          </cell>
          <cell r="Z881" t="str">
            <v>Velkoobchod s oděvy</v>
          </cell>
        </row>
        <row r="882">
          <cell r="T882" t="str">
            <v>Velkoobchod s obuví</v>
          </cell>
          <cell r="W882" t="str">
            <v>Velkoobchod s obuví</v>
          </cell>
          <cell r="Z882" t="str">
            <v>Velkoobchod s obuví</v>
          </cell>
        </row>
        <row r="883">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T884" t="str">
            <v>Velkoobchod s pracími a čisticími prostředky</v>
          </cell>
          <cell r="W884" t="str">
            <v>Velkoobchod s pracími a čisticími prostředky</v>
          </cell>
          <cell r="Z884" t="str">
            <v>Velkoobchod s pracími a čisticími prostředky</v>
          </cell>
        </row>
        <row r="885">
          <cell r="T885" t="str">
            <v>Velkoobchod s pevnými palivy a příbuznými výrobky</v>
          </cell>
          <cell r="W885" t="str">
            <v>Velkoobchod s pevnými palivy a příbuznými výrobky</v>
          </cell>
          <cell r="Z885" t="str">
            <v>Velkoobchod s pevnými palivy a příbuznými výrobky</v>
          </cell>
        </row>
        <row r="886">
          <cell r="T886" t="str">
            <v>Velkoobchod s kapalnými palivy a příbuznými výrobky</v>
          </cell>
          <cell r="W886" t="str">
            <v>Velkoobchod s kapalnými palivy a příbuznými výrobky</v>
          </cell>
          <cell r="Z886" t="str">
            <v>Velkoobchod s kapalnými palivy a příbuznými výrobky</v>
          </cell>
        </row>
        <row r="887">
          <cell r="T887" t="str">
            <v>Velkoobchod s plynnými palivy a příbuznými výrobky</v>
          </cell>
          <cell r="W887" t="str">
            <v>Velkoobchod s plynnými palivy a příbuznými výrobky</v>
          </cell>
          <cell r="Z887" t="str">
            <v>Velkoobchod s plynnými palivy a příbuznými výrobky</v>
          </cell>
        </row>
        <row r="888">
          <cell r="T888" t="str">
            <v>Velkoobchod s papírenskými meziprodukty</v>
          </cell>
          <cell r="W888" t="str">
            <v>Velkoobchod s papírenskými meziprodukty</v>
          </cell>
          <cell r="Z888" t="str">
            <v>Velkoobchod s papírenskými meziprodukty</v>
          </cell>
        </row>
        <row r="889">
          <cell r="T889" t="str">
            <v>Velkoobchod s ostatními meziprodukty j. n.</v>
          </cell>
          <cell r="W889" t="str">
            <v>Velkoobchod s ostatními meziprodukty j. n.</v>
          </cell>
          <cell r="Z889" t="str">
            <v>Velkoobchod s ostatními meziprodukty j. n.</v>
          </cell>
        </row>
        <row r="890">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T891" t="str">
            <v>Maloobchod s pevnými palivy</v>
          </cell>
          <cell r="W891" t="str">
            <v>Maloobchod s pevnými palivy</v>
          </cell>
          <cell r="Z891" t="str">
            <v>Maloobchod s pevnými palivy</v>
          </cell>
        </row>
        <row r="892">
          <cell r="T892" t="str">
            <v>Maloobchod s kapalnými palivy (kromě pohonných hmot)</v>
          </cell>
          <cell r="W892" t="str">
            <v>Maloobchod s kapalnými palivy (kromě pohonných hmot)</v>
          </cell>
          <cell r="Z892" t="str">
            <v>Maloobchod s kapalnými palivy (kromě pohonných hmot)</v>
          </cell>
        </row>
        <row r="893">
          <cell r="T893" t="str">
            <v>Maloobchod s plynnými palivy (kromě pohonných hmot)</v>
          </cell>
          <cell r="W893" t="str">
            <v>Maloobchod s plynnými palivy (kromě pohonných hmot)</v>
          </cell>
          <cell r="Z893" t="str">
            <v>Maloobchod s plynnými palivy (kromě pohonných hmot)</v>
          </cell>
        </row>
        <row r="894">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T895" t="str">
            <v>Maloobchod prostřednictvím internetu</v>
          </cell>
          <cell r="W895" t="str">
            <v>Maloobchod prostřednictvím internetu</v>
          </cell>
          <cell r="Z895" t="str">
            <v>Maloobchod prostřednictvím internetu</v>
          </cell>
        </row>
        <row r="896">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T897" t="str">
            <v>Meziměstská pravidelná pozemní osobní doprava</v>
          </cell>
          <cell r="W897" t="str">
            <v>Meziměstská pravidelná pozemní osobní doprava</v>
          </cell>
          <cell r="Z897" t="str">
            <v>Meziměstská pravidelná pozemní osobní doprava</v>
          </cell>
        </row>
        <row r="898">
          <cell r="T898" t="str">
            <v>Osobní doprava lanovkou nebo vlekem</v>
          </cell>
          <cell r="W898" t="str">
            <v>Osobní doprava lanovkou nebo vlekem</v>
          </cell>
          <cell r="Z898" t="str">
            <v>Osobní doprava lanovkou nebo vlekem</v>
          </cell>
        </row>
        <row r="899">
          <cell r="T899" t="str">
            <v>Nepravidelná pozemní osobní doprava</v>
          </cell>
          <cell r="W899" t="str">
            <v>Nepravidelná pozemní osobní doprava</v>
          </cell>
          <cell r="Z899" t="str">
            <v>Nepravidelná pozemní osobní doprava</v>
          </cell>
        </row>
        <row r="900">
          <cell r="T900" t="str">
            <v>Jiná pozemní osobní doprava j. n.</v>
          </cell>
          <cell r="W900" t="str">
            <v>Jiná pozemní osobní doprava j. n.</v>
          </cell>
          <cell r="Z900" t="str">
            <v>Jiná pozemní osobní doprava j. n.</v>
          </cell>
        </row>
        <row r="901">
          <cell r="T901" t="str">
            <v>Potrubní doprava ropovodem</v>
          </cell>
          <cell r="W901" t="str">
            <v>Potrubní doprava ropovodem</v>
          </cell>
          <cell r="Z901" t="str">
            <v>Potrubní doprava ropovodem</v>
          </cell>
        </row>
        <row r="902">
          <cell r="T902" t="str">
            <v>Potrubní doprava plynovodem</v>
          </cell>
          <cell r="W902" t="str">
            <v>Potrubní doprava plynovodem</v>
          </cell>
          <cell r="Z902" t="str">
            <v>Potrubní doprava plynovodem</v>
          </cell>
        </row>
        <row r="903">
          <cell r="T903" t="str">
            <v>Potrubní doprava ostatní</v>
          </cell>
          <cell r="W903" t="str">
            <v>Potrubní doprava ostatní</v>
          </cell>
          <cell r="Z903" t="str">
            <v>Potrubní doprava ostatní</v>
          </cell>
        </row>
        <row r="904">
          <cell r="T904" t="str">
            <v>Vnitrostátní pravidelná letecká osobní doprava</v>
          </cell>
          <cell r="W904" t="str">
            <v>Vnitrostátní pravidelná letecká osobní doprava</v>
          </cell>
          <cell r="Z904" t="str">
            <v>Vnitrostátní pravidelná letecká osobní doprava</v>
          </cell>
        </row>
        <row r="905">
          <cell r="T905" t="str">
            <v>Vnitrostátní nepravidelná letecká osobní doprava</v>
          </cell>
          <cell r="W905" t="str">
            <v>Vnitrostátní nepravidelná letecká osobní doprava</v>
          </cell>
          <cell r="Z905" t="str">
            <v>Vnitrostátní nepravidelná letecká osobní doprava</v>
          </cell>
        </row>
        <row r="906">
          <cell r="T906" t="str">
            <v>Mezinárodní pravidelná letecká osobní doprava</v>
          </cell>
          <cell r="W906" t="str">
            <v>Mezinárodní pravidelná letecká osobní doprava</v>
          </cell>
          <cell r="Z906" t="str">
            <v>Mezinárodní pravidelná letecká osobní doprava</v>
          </cell>
        </row>
        <row r="907">
          <cell r="T907" t="str">
            <v>Mezinárodní nepravidelná letecká osobní doprava</v>
          </cell>
          <cell r="W907" t="str">
            <v>Mezinárodní nepravidelná letecká osobní doprava</v>
          </cell>
          <cell r="Z907" t="str">
            <v>Mezinárodní nepravidelná letecká osobní doprava</v>
          </cell>
        </row>
        <row r="908">
          <cell r="T908" t="str">
            <v>Ostatní letecká osobní doprava</v>
          </cell>
          <cell r="W908" t="str">
            <v>Ostatní letecká osobní doprava</v>
          </cell>
          <cell r="Z908" t="str">
            <v>Ostatní letecká osobní doprava</v>
          </cell>
        </row>
        <row r="909">
          <cell r="T909" t="str">
            <v>Hotely</v>
          </cell>
          <cell r="W909" t="str">
            <v>Hotely</v>
          </cell>
          <cell r="Z909" t="str">
            <v>Hotely</v>
          </cell>
        </row>
        <row r="910">
          <cell r="T910" t="str">
            <v>Motely, botely</v>
          </cell>
          <cell r="W910" t="str">
            <v>Motely, botely</v>
          </cell>
          <cell r="Z910" t="str">
            <v>Motely, botely</v>
          </cell>
        </row>
        <row r="911">
          <cell r="T911" t="str">
            <v>Ostatní podobná ubytovací zařízení</v>
          </cell>
          <cell r="W911" t="str">
            <v>Ostatní podobná ubytovací zařízení</v>
          </cell>
          <cell r="Z911" t="str">
            <v>Ostatní podobná ubytovací zařízení</v>
          </cell>
        </row>
        <row r="912">
          <cell r="T912" t="str">
            <v>Ubytování v zařízených pronájmech</v>
          </cell>
          <cell r="W912" t="str">
            <v>Ubytování v zařízených pronájmech</v>
          </cell>
          <cell r="Z912" t="str">
            <v>Ubytování v zařízených pronájmech</v>
          </cell>
        </row>
        <row r="913">
          <cell r="T913" t="str">
            <v>Ubytování ve vysokoškolských kolejích, domovech mládeže</v>
          </cell>
          <cell r="W913" t="str">
            <v>Ubytování ve vysokoškolských kolejích, domovech mládeže</v>
          </cell>
          <cell r="Z913" t="str">
            <v>Ubytování ve vysokoškolských kolejích, domovech mládeže</v>
          </cell>
        </row>
        <row r="914">
          <cell r="T914" t="str">
            <v>Ostatní ubytování j. n.</v>
          </cell>
          <cell r="W914" t="str">
            <v>Ostatní ubytování j. n.</v>
          </cell>
          <cell r="Z914" t="str">
            <v>Ostatní ubytování j. n.</v>
          </cell>
        </row>
        <row r="915">
          <cell r="T915" t="str">
            <v>Stravování v závodních kuchyních</v>
          </cell>
          <cell r="W915" t="str">
            <v>Stravování v závodních kuchyních</v>
          </cell>
          <cell r="Z915" t="str">
            <v>Stravování v závodních kuchyních</v>
          </cell>
        </row>
        <row r="916">
          <cell r="T916" t="str">
            <v>Stravování ve školních zařízeních, menzách</v>
          </cell>
          <cell r="W916" t="str">
            <v>Stravování ve školních zařízeních, menzách</v>
          </cell>
          <cell r="Z916" t="str">
            <v>Stravování ve školních zařízeních, menzách</v>
          </cell>
        </row>
        <row r="917">
          <cell r="T917" t="str">
            <v>Poskytování jiných stravovacích služeb j. n.</v>
          </cell>
          <cell r="W917" t="str">
            <v>Poskytování jiných stravovacích služeb j. n.</v>
          </cell>
          <cell r="Z917" t="str">
            <v>Poskytování jiných stravovacích služeb j. n.</v>
          </cell>
        </row>
        <row r="918">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T919" t="str">
            <v>Pronájem pevné telekomunikační sítě</v>
          </cell>
          <cell r="W919" t="str">
            <v>Pronájem pevné telekomunikační sítě</v>
          </cell>
          <cell r="Z919" t="str">
            <v>Pronájem pevné telekomunikační sítě</v>
          </cell>
        </row>
        <row r="920">
          <cell r="T920" t="str">
            <v>Přenos dat přes pevnou telekomunikační síť</v>
          </cell>
          <cell r="W920" t="str">
            <v>Přenos dat přes pevnou telekomunikační síť</v>
          </cell>
          <cell r="Z920" t="str">
            <v>Přenos dat přes pevnou telekomunikační síť</v>
          </cell>
        </row>
        <row r="921">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T924" t="str">
            <v>Pronájem bezdrátové telekomunikační sítě</v>
          </cell>
          <cell r="W924" t="str">
            <v>Pronájem bezdrátové telekomunikační sítě</v>
          </cell>
          <cell r="Z924" t="str">
            <v>Pronájem bezdrátové telekomunikační sítě</v>
          </cell>
        </row>
        <row r="925">
          <cell r="T925" t="str">
            <v>Přenos dat přes bezdrátovou telekomunikační síť</v>
          </cell>
          <cell r="W925" t="str">
            <v>Přenos dat přes bezdrátovou telekomunikační síť</v>
          </cell>
          <cell r="Z925" t="str">
            <v>Přenos dat přes bezdrátovou telekomunikační síť</v>
          </cell>
        </row>
        <row r="926">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T929" t="str">
            <v>Poskytování obchodních úvěrů</v>
          </cell>
          <cell r="W929" t="str">
            <v>Poskytování obchodních úvěrů</v>
          </cell>
          <cell r="Z929" t="str">
            <v>Poskytování obchodních úvěrů</v>
          </cell>
        </row>
        <row r="930">
          <cell r="T930" t="str">
            <v>Činnosti zastaváren</v>
          </cell>
          <cell r="W930" t="str">
            <v>Činnosti zastaváren</v>
          </cell>
          <cell r="Z930" t="str">
            <v>Činnosti zastaváren</v>
          </cell>
        </row>
        <row r="931">
          <cell r="T931" t="str">
            <v>Ostatní poskytování úvěrů j. n.</v>
          </cell>
          <cell r="W931" t="str">
            <v>Ostatní poskytování úvěrů j. n.</v>
          </cell>
          <cell r="Z931" t="str">
            <v>Ostatní poskytování úvěrů j. n.</v>
          </cell>
        </row>
        <row r="932">
          <cell r="T932" t="str">
            <v>Faktoringové činnosti</v>
          </cell>
          <cell r="W932" t="str">
            <v>Faktoringové činnosti</v>
          </cell>
          <cell r="Z932" t="str">
            <v>Faktoringové činnosti</v>
          </cell>
        </row>
        <row r="933">
          <cell r="T933" t="str">
            <v>Obchodování s cennými papíry na vlastní účet</v>
          </cell>
          <cell r="W933" t="str">
            <v>Obchodování s cennými papíry na vlastní účet</v>
          </cell>
          <cell r="Z933" t="str">
            <v>Obchodování s cennými papíry na vlastní účet</v>
          </cell>
        </row>
        <row r="934">
          <cell r="T934" t="str">
            <v>Jiné finanční zprostředkování j. n.</v>
          </cell>
          <cell r="W934" t="str">
            <v>Jiné finanční zprostředkování j. n.</v>
          </cell>
          <cell r="Z934" t="str">
            <v>Jiné finanční zprostředkování j. n.</v>
          </cell>
        </row>
        <row r="935">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T939" t="str">
            <v>Geologický průzkum</v>
          </cell>
          <cell r="W939" t="str">
            <v>Geologický průzkum</v>
          </cell>
          <cell r="Z939" t="str">
            <v>Geologický průzkum</v>
          </cell>
        </row>
        <row r="940">
          <cell r="T940" t="str">
            <v>Zeměměřické a kartografické činnosti</v>
          </cell>
          <cell r="W940" t="str">
            <v>Zeměměřické a kartografické činnosti</v>
          </cell>
          <cell r="Z940" t="str">
            <v>Zeměměřické a kartografické činnosti</v>
          </cell>
        </row>
        <row r="941">
          <cell r="T941" t="str">
            <v>Hydrometeorologické a meteorologické činnosti</v>
          </cell>
          <cell r="W941" t="str">
            <v>Hydrometeorologické a meteorologické činnosti</v>
          </cell>
          <cell r="Z941" t="str">
            <v>Hydrometeorologické a meteorologické činnosti</v>
          </cell>
        </row>
        <row r="942">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T943" t="str">
            <v>Zkoušky a analýzy vyhrazených technických zařízení</v>
          </cell>
          <cell r="W943" t="str">
            <v>Zkoušky a analýzy vyhrazených technických zařízení</v>
          </cell>
          <cell r="Z943" t="str">
            <v>Zkoušky a analýzy vyhrazených technických zařízení</v>
          </cell>
        </row>
        <row r="944">
          <cell r="T944" t="str">
            <v>Ostatní technické zkouky a analýzy</v>
          </cell>
          <cell r="W944" t="str">
            <v>Ostatní technické zkouky a analýzy</v>
          </cell>
          <cell r="Z944" t="str">
            <v>Ostatní technické zkouky a analýzy</v>
          </cell>
        </row>
        <row r="945">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T946" t="str">
            <v>Výzkum a vývoj v oblasti lékařských věd</v>
          </cell>
          <cell r="W946" t="str">
            <v>Výzkum a vývoj v oblasti lékařských věd</v>
          </cell>
          <cell r="Z946" t="str">
            <v>Výzkum a vývoj v oblasti lékařských věd</v>
          </cell>
        </row>
        <row r="947">
          <cell r="T947" t="str">
            <v>Výzkum a vývoj v oblasti technických věd</v>
          </cell>
          <cell r="W947" t="str">
            <v>Výzkum a vývoj v oblasti technických věd</v>
          </cell>
          <cell r="Z947" t="str">
            <v>Výzkum a vývoj v oblasti technických věd</v>
          </cell>
        </row>
        <row r="948">
          <cell r="T948" t="str">
            <v>Výzkum a vývoj v oblasti jiných přírodních věd</v>
          </cell>
          <cell r="W948" t="str">
            <v>Výzkum a vývoj v oblasti jiných přírodních věd</v>
          </cell>
          <cell r="Z948" t="str">
            <v>Výzkum a vývoj v oblasti jiných přírodních věd</v>
          </cell>
        </row>
        <row r="949">
          <cell r="T949" t="str">
            <v>Ostatní profesní,vědecké a technické činnosti j.n.</v>
          </cell>
          <cell r="W949" t="str">
            <v>Ostatní profesní,vědecké a technické činnosti j.n.</v>
          </cell>
          <cell r="Z949" t="str">
            <v>Ostatní profesní,vědecké a technické činnosti j.n.</v>
          </cell>
        </row>
        <row r="950">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T951" t="str">
            <v>Poradenství v oblasti požární ochrany</v>
          </cell>
          <cell r="W951" t="str">
            <v>Poradenství v oblasti požární ochrany</v>
          </cell>
          <cell r="Z951" t="str">
            <v>Poradenství v oblasti požární ochrany</v>
          </cell>
        </row>
        <row r="952">
          <cell r="T952" t="str">
            <v>Jiné profesní, vědecké a technické činnosti j. n.</v>
          </cell>
          <cell r="W952" t="str">
            <v>Jiné profesní, vědecké a technické činnosti j. n.</v>
          </cell>
          <cell r="Z952" t="str">
            <v>Jiné profesní, vědecké a technické činnosti j. n.</v>
          </cell>
        </row>
        <row r="953">
          <cell r="T953" t="str">
            <v>Průvodcovské činnosti</v>
          </cell>
          <cell r="W953" t="str">
            <v>Průvodcovské činnosti</v>
          </cell>
          <cell r="Z953" t="str">
            <v>Průvodcovské činnosti</v>
          </cell>
        </row>
        <row r="954">
          <cell r="T954" t="str">
            <v>Ostatní rezervační a související činnosti j. n.</v>
          </cell>
          <cell r="W954" t="str">
            <v>Ostatní rezervační a související činnosti j. n.</v>
          </cell>
          <cell r="Z954" t="str">
            <v>Ostatní rezervační a související činnosti j. n.</v>
          </cell>
        </row>
        <row r="955">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T957" t="str">
            <v>Ostatní činnosti v oblasti zahraničních věcí</v>
          </cell>
          <cell r="W957" t="str">
            <v>Ostatní činnosti v oblasti zahraničních věcí</v>
          </cell>
          <cell r="Z957" t="str">
            <v>Ostatní činnosti v oblasti zahraničních věcí</v>
          </cell>
        </row>
        <row r="958">
          <cell r="T958" t="str">
            <v>Základní vzdělávání na druhém stupni základních škol</v>
          </cell>
          <cell r="W958" t="str">
            <v>Základní vzdělávání na druhém stupni základních škol</v>
          </cell>
          <cell r="Z958" t="str">
            <v>Základní vzdělávání na druhém stupni základních škol</v>
          </cell>
        </row>
        <row r="959">
          <cell r="T959" t="str">
            <v>Střední všeobecné vzdělávání</v>
          </cell>
          <cell r="W959" t="str">
            <v>Střední všeobecné vzdělávání</v>
          </cell>
          <cell r="Z959" t="str">
            <v>Střední všeobecné vzdělávání</v>
          </cell>
        </row>
        <row r="960">
          <cell r="T960" t="str">
            <v>Střední odborné vzdělávání na učilištích</v>
          </cell>
          <cell r="W960" t="str">
            <v>Střední odborné vzdělávání na učilištích</v>
          </cell>
          <cell r="Z960" t="str">
            <v>Střední odborné vzdělávání na učilištích</v>
          </cell>
        </row>
        <row r="961">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T962" t="str">
            <v>Činnosti autoškol</v>
          </cell>
          <cell r="W962" t="str">
            <v>Činnosti autoškol</v>
          </cell>
          <cell r="Z962" t="str">
            <v>Činnosti autoškol</v>
          </cell>
        </row>
        <row r="963">
          <cell r="T963" t="str">
            <v>Činnosti leteckých škol</v>
          </cell>
          <cell r="W963" t="str">
            <v>Činnosti leteckých škol</v>
          </cell>
          <cell r="Z963" t="str">
            <v>Činnosti leteckých škol</v>
          </cell>
        </row>
        <row r="964">
          <cell r="T964" t="str">
            <v>Činnosti ostatních škol řízení</v>
          </cell>
          <cell r="W964" t="str">
            <v>Činnosti ostatních škol řízení</v>
          </cell>
          <cell r="Z964" t="str">
            <v>Činnosti ostatních škol řízení</v>
          </cell>
        </row>
        <row r="965">
          <cell r="T965" t="str">
            <v>Vzdělávání v jazykových školách</v>
          </cell>
          <cell r="W965" t="str">
            <v>Vzdělávání v jazykových školách</v>
          </cell>
          <cell r="Z965" t="str">
            <v>Vzdělávání v jazykových školách</v>
          </cell>
        </row>
        <row r="966">
          <cell r="T966" t="str">
            <v>Environmentální vzdělávání</v>
          </cell>
          <cell r="W966" t="str">
            <v>Environmentální vzdělávání</v>
          </cell>
          <cell r="Z966" t="str">
            <v>Environmentální vzdělávání</v>
          </cell>
        </row>
        <row r="967">
          <cell r="T967" t="str">
            <v>Inovační vzdělávání</v>
          </cell>
          <cell r="W967" t="str">
            <v>Inovační vzdělávání</v>
          </cell>
          <cell r="Z967" t="str">
            <v>Inovační vzdělávání</v>
          </cell>
        </row>
        <row r="968">
          <cell r="T968" t="str">
            <v>Jiné vzdělávání j. n.</v>
          </cell>
          <cell r="W968" t="str">
            <v>Jiné vzdělávání j. n.</v>
          </cell>
          <cell r="Z968" t="str">
            <v>Jiné vzdělávání j. n.</v>
          </cell>
        </row>
        <row r="969">
          <cell r="T969" t="str">
            <v>Činnosti související s ochranou veřejného zdraví</v>
          </cell>
          <cell r="W969" t="str">
            <v>Činnosti související s ochranou veřejného zdraví</v>
          </cell>
          <cell r="Z969" t="str">
            <v>Činnosti související s ochranou veřejného zdraví</v>
          </cell>
        </row>
        <row r="970">
          <cell r="T970" t="str">
            <v>Ostatní činnosti související se zdravotní péčí j. n.</v>
          </cell>
          <cell r="W970" t="str">
            <v>Ostatní činnosti související se zdravotní péčí j. n.</v>
          </cell>
          <cell r="Z970" t="str">
            <v>Ostatní činnosti související se zdravotní péčí j. n.</v>
          </cell>
        </row>
        <row r="971">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T973" t="str">
            <v>Sociální péče v domovech pro seniory</v>
          </cell>
          <cell r="W973" t="str">
            <v>Sociální péče v domovech pro seniory</v>
          </cell>
          <cell r="Z973" t="str">
            <v>Sociální péče v domovech pro seniory</v>
          </cell>
        </row>
        <row r="974">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T976" t="str">
            <v>Ambulantní nebo terénní sociální služby pro seniory</v>
          </cell>
          <cell r="W976" t="str">
            <v>Ambulantní nebo terénní sociální služby pro seniory</v>
          </cell>
          <cell r="Z976" t="str">
            <v>Ambulantní nebo terénní sociální služby pro seniory</v>
          </cell>
        </row>
        <row r="977">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T978" t="str">
            <v>Sociální služby pro uprchlíky, oběti katastrof</v>
          </cell>
          <cell r="W978" t="str">
            <v>Sociální služby pro uprchlíky, oběti katastrof</v>
          </cell>
          <cell r="Z978" t="str">
            <v>Sociální služby pro uprchlíky, oběti katastrof</v>
          </cell>
        </row>
        <row r="979">
          <cell r="T979" t="str">
            <v>Sociální prevence</v>
          </cell>
          <cell r="W979" t="str">
            <v>Sociální prevence</v>
          </cell>
          <cell r="Z979" t="str">
            <v>Sociální prevence</v>
          </cell>
        </row>
        <row r="980">
          <cell r="T980" t="str">
            <v>Sociální rehabilitace</v>
          </cell>
          <cell r="W980" t="str">
            <v>Sociální rehabilitace</v>
          </cell>
          <cell r="Z980" t="str">
            <v>Sociální rehabilitace</v>
          </cell>
        </row>
        <row r="981">
          <cell r="T981" t="str">
            <v>Jiné ambulantní nebo terénní sociální služby j. n.</v>
          </cell>
          <cell r="W981" t="str">
            <v>Jiné ambulantní nebo terénní sociální služby j. n.</v>
          </cell>
          <cell r="Z981" t="str">
            <v>Jiné ambulantní nebo terénní sociální služby j. n.</v>
          </cell>
        </row>
        <row r="982">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T983" t="str">
            <v>Činnosti botanických a zoologických zahrad</v>
          </cell>
          <cell r="W983" t="str">
            <v>Činnosti botanických a zoologických zahrad</v>
          </cell>
          <cell r="Z983" t="str">
            <v>Činnosti botanických a zoologických zahrad</v>
          </cell>
        </row>
        <row r="984">
          <cell r="T984" t="str">
            <v>Činnosti přírodních rezervací a národních parků</v>
          </cell>
          <cell r="W984" t="str">
            <v>Činnosti přírodních rezervací a národních parků</v>
          </cell>
          <cell r="Z984" t="str">
            <v>Činnosti přírodních rezervací a národních parků</v>
          </cell>
        </row>
        <row r="985">
          <cell r="T985" t="str">
            <v>Činnosti organizací dětí a mládeže</v>
          </cell>
          <cell r="W985" t="str">
            <v>Činnosti organizací dětí a mládeže</v>
          </cell>
          <cell r="Z985" t="str">
            <v>Činnosti organizací dětí a mládeže</v>
          </cell>
        </row>
        <row r="986">
          <cell r="T986" t="str">
            <v>Činnosti organizací na podporu kulturní činnosti</v>
          </cell>
          <cell r="W986" t="str">
            <v>Činnosti organizací na podporu kulturní činnosti</v>
          </cell>
          <cell r="Z986" t="str">
            <v>Činnosti organizací na podporu kulturní činnosti</v>
          </cell>
        </row>
        <row r="987">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T988" t="str">
            <v>Činnosti spotřebitelských organizací</v>
          </cell>
          <cell r="W988" t="str">
            <v>Činnosti spotřebitelských organizací</v>
          </cell>
          <cell r="Z988" t="str">
            <v>Činnosti spotřebitelských organizací</v>
          </cell>
        </row>
        <row r="989">
          <cell r="T989" t="str">
            <v>Činnosti environmentálních a ekologických hnutí</v>
          </cell>
          <cell r="W989" t="str">
            <v>Činnosti environmentálních a ekologických hnutí</v>
          </cell>
          <cell r="Z989" t="str">
            <v>Činnosti environmentálních a ekologických hnutí</v>
          </cell>
        </row>
        <row r="990">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T991" t="str">
            <v>Činnosti občanských iniciativ, protestních hnutí</v>
          </cell>
          <cell r="W991" t="str">
            <v>Činnosti občanských iniciativ, protestních hnutí</v>
          </cell>
          <cell r="Z991" t="str">
            <v>Činnosti občanských iniciativ, protestních hnutí</v>
          </cell>
        </row>
        <row r="992">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FU"/>
      <sheetName val="UVOD"/>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XML Export"/>
      <sheetName val="Účetní_závěrka"/>
      <sheetName val="Zálohy"/>
      <sheetName val="Přeplatek"/>
    </sheetNames>
    <sheetDataSet>
      <sheetData sheetId="0">
        <row r="3">
          <cell r="B3" t="str">
            <v>HLAVNÍ MĚSTO PRAHA</v>
          </cell>
          <cell r="T3" t="str">
            <v>Abertamy</v>
          </cell>
        </row>
        <row r="4">
          <cell r="T4" t="str">
            <v>Adamov</v>
          </cell>
        </row>
        <row r="5">
          <cell r="T5" t="str">
            <v>Adamov</v>
          </cell>
        </row>
        <row r="6">
          <cell r="T6" t="str">
            <v>Adamov</v>
          </cell>
        </row>
        <row r="7">
          <cell r="T7" t="str">
            <v>Adršpach</v>
          </cell>
        </row>
        <row r="8">
          <cell r="T8" t="str">
            <v>Albrechtice</v>
          </cell>
        </row>
        <row r="9">
          <cell r="T9" t="str">
            <v>Albrechtice</v>
          </cell>
        </row>
        <row r="10">
          <cell r="T10" t="str">
            <v>Albrechtice nad Orlicí</v>
          </cell>
        </row>
        <row r="11">
          <cell r="T11" t="str">
            <v>Albrechtice nad Vltavou</v>
          </cell>
        </row>
        <row r="12">
          <cell r="T12" t="str">
            <v>Albrechtice v Jizerských horách</v>
          </cell>
        </row>
        <row r="13">
          <cell r="T13" t="str">
            <v>Albrechtičky</v>
          </cell>
        </row>
        <row r="14">
          <cell r="T14" t="str">
            <v>Alojzov</v>
          </cell>
        </row>
        <row r="15">
          <cell r="T15" t="str">
            <v>Andělská Hora</v>
          </cell>
        </row>
        <row r="16">
          <cell r="T16" t="str">
            <v>Andělská Hora</v>
          </cell>
        </row>
        <row r="17">
          <cell r="T17" t="str">
            <v>Anenská Studánka</v>
          </cell>
        </row>
        <row r="18">
          <cell r="T18" t="str">
            <v>Archlebov</v>
          </cell>
        </row>
        <row r="19">
          <cell r="T19" t="str">
            <v>Arneštovice</v>
          </cell>
        </row>
        <row r="20">
          <cell r="T20" t="str">
            <v>Arnolec</v>
          </cell>
        </row>
        <row r="21">
          <cell r="T21" t="str">
            <v>Arnoltice</v>
          </cell>
        </row>
        <row r="22">
          <cell r="T22" t="str">
            <v>Aš</v>
          </cell>
        </row>
        <row r="23">
          <cell r="T23" t="str">
            <v>Babice</v>
          </cell>
        </row>
        <row r="24">
          <cell r="T24" t="str">
            <v>Babice</v>
          </cell>
        </row>
        <row r="25">
          <cell r="T25" t="str">
            <v>Babice</v>
          </cell>
        </row>
        <row r="26">
          <cell r="T26" t="str">
            <v>Babice</v>
          </cell>
        </row>
        <row r="27">
          <cell r="T27" t="str">
            <v>Babice</v>
          </cell>
        </row>
        <row r="28">
          <cell r="T28" t="str">
            <v>Babice</v>
          </cell>
        </row>
        <row r="29">
          <cell r="T29" t="str">
            <v>Babice nad Svitavou</v>
          </cell>
        </row>
        <row r="30">
          <cell r="T30" t="str">
            <v>Babice u Rosic</v>
          </cell>
        </row>
        <row r="31">
          <cell r="T31" t="str">
            <v>Babylon</v>
          </cell>
        </row>
        <row r="32">
          <cell r="T32" t="str">
            <v>Bácovice</v>
          </cell>
        </row>
        <row r="33">
          <cell r="T33" t="str">
            <v>Bačalky</v>
          </cell>
        </row>
        <row r="34">
          <cell r="T34" t="str">
            <v>Bačetín</v>
          </cell>
        </row>
        <row r="35">
          <cell r="T35" t="str">
            <v>Bačice</v>
          </cell>
        </row>
        <row r="36">
          <cell r="T36" t="str">
            <v>Bačkov</v>
          </cell>
        </row>
        <row r="37">
          <cell r="T37" t="str">
            <v>Bačkovice</v>
          </cell>
        </row>
        <row r="38">
          <cell r="T38" t="str">
            <v>Bakov nad Jizerou</v>
          </cell>
        </row>
        <row r="39">
          <cell r="T39" t="str">
            <v>Baliny</v>
          </cell>
        </row>
        <row r="40">
          <cell r="T40" t="str">
            <v>Balkova Lhota</v>
          </cell>
        </row>
        <row r="41">
          <cell r="T41" t="str">
            <v>Banín</v>
          </cell>
        </row>
        <row r="42">
          <cell r="T42" t="str">
            <v>Bánov</v>
          </cell>
        </row>
        <row r="43">
          <cell r="T43" t="str">
            <v>Báňovice</v>
          </cell>
        </row>
        <row r="44">
          <cell r="T44" t="str">
            <v>Bantice</v>
          </cell>
        </row>
        <row r="45">
          <cell r="T45" t="str">
            <v>Barchov</v>
          </cell>
        </row>
        <row r="46">
          <cell r="T46" t="str">
            <v>Barchov</v>
          </cell>
        </row>
        <row r="47">
          <cell r="T47" t="str">
            <v>Barchovice</v>
          </cell>
        </row>
        <row r="48">
          <cell r="T48" t="str">
            <v>Bartošovice</v>
          </cell>
        </row>
        <row r="49">
          <cell r="T49" t="str">
            <v>Bartošovice v Orlických horách</v>
          </cell>
        </row>
        <row r="50">
          <cell r="T50" t="str">
            <v>Bartoušov</v>
          </cell>
        </row>
        <row r="51">
          <cell r="T51" t="str">
            <v>Bařice-Velké Těšany</v>
          </cell>
        </row>
        <row r="52">
          <cell r="T52" t="str">
            <v>Baška</v>
          </cell>
        </row>
        <row r="53">
          <cell r="T53" t="str">
            <v>Bašnice</v>
          </cell>
        </row>
        <row r="54">
          <cell r="T54" t="str">
            <v>Bašť</v>
          </cell>
        </row>
        <row r="55">
          <cell r="T55" t="str">
            <v>Batelov</v>
          </cell>
        </row>
        <row r="56">
          <cell r="T56" t="str">
            <v>Batňovice</v>
          </cell>
        </row>
        <row r="57">
          <cell r="T57" t="str">
            <v>Bavorov</v>
          </cell>
        </row>
        <row r="58">
          <cell r="T58" t="str">
            <v>Bavory</v>
          </cell>
        </row>
        <row r="59">
          <cell r="T59" t="str">
            <v>Bavoryně</v>
          </cell>
        </row>
        <row r="60">
          <cell r="T60" t="str">
            <v>Bdeněves</v>
          </cell>
        </row>
        <row r="61">
          <cell r="T61" t="str">
            <v>Bdín</v>
          </cell>
        </row>
        <row r="62">
          <cell r="T62" t="str">
            <v>Bečice</v>
          </cell>
        </row>
        <row r="63">
          <cell r="T63" t="str">
            <v>Bečice</v>
          </cell>
        </row>
        <row r="64">
          <cell r="T64" t="str">
            <v>Bečov</v>
          </cell>
        </row>
        <row r="65">
          <cell r="T65" t="str">
            <v>Bečov nad Teplou</v>
          </cell>
        </row>
        <row r="66">
          <cell r="T66" t="str">
            <v>Bečváry</v>
          </cell>
        </row>
        <row r="67">
          <cell r="T67" t="str">
            <v>Bedihošť</v>
          </cell>
        </row>
        <row r="68">
          <cell r="T68" t="str">
            <v>Bednárec</v>
          </cell>
        </row>
        <row r="69">
          <cell r="T69" t="str">
            <v>Bednáreček</v>
          </cell>
        </row>
        <row r="70">
          <cell r="T70" t="str">
            <v>Bedřichov</v>
          </cell>
        </row>
        <row r="71">
          <cell r="T71" t="str">
            <v>Bedřichov</v>
          </cell>
        </row>
        <row r="72">
          <cell r="T72" t="str">
            <v>Běhařov</v>
          </cell>
        </row>
        <row r="73">
          <cell r="T73" t="str">
            <v>Běhařovice</v>
          </cell>
        </row>
        <row r="74">
          <cell r="T74" t="str">
            <v>Běchary</v>
          </cell>
        </row>
        <row r="75">
          <cell r="T75" t="str">
            <v>Bechlín</v>
          </cell>
        </row>
        <row r="76">
          <cell r="T76" t="str">
            <v>Bechyně</v>
          </cell>
        </row>
        <row r="77">
          <cell r="T77" t="str">
            <v>Bělá</v>
          </cell>
        </row>
        <row r="78">
          <cell r="T78" t="str">
            <v>Bělá</v>
          </cell>
        </row>
        <row r="79">
          <cell r="T79" t="str">
            <v>Bělá</v>
          </cell>
        </row>
        <row r="80">
          <cell r="T80" t="str">
            <v>Bělá</v>
          </cell>
        </row>
        <row r="81">
          <cell r="T81" t="str">
            <v>Bělá nad Radbuzou</v>
          </cell>
        </row>
        <row r="82">
          <cell r="T82" t="str">
            <v>Bělá nad Svitavou</v>
          </cell>
        </row>
        <row r="83">
          <cell r="T83" t="str">
            <v>Bělá pod Bezdězem</v>
          </cell>
        </row>
        <row r="84">
          <cell r="T84" t="str">
            <v>Bělá pod Pradědem</v>
          </cell>
        </row>
        <row r="85">
          <cell r="T85" t="str">
            <v>Bělá u Jevíčka</v>
          </cell>
        </row>
        <row r="86">
          <cell r="T86" t="str">
            <v>Bělčice</v>
          </cell>
        </row>
        <row r="87">
          <cell r="T87" t="str">
            <v>Běleč</v>
          </cell>
        </row>
        <row r="88">
          <cell r="T88" t="str">
            <v>Běleč</v>
          </cell>
        </row>
        <row r="89">
          <cell r="T89" t="str">
            <v>Běleč</v>
          </cell>
        </row>
        <row r="90">
          <cell r="T90" t="str">
            <v>Běleč nad Orlicí</v>
          </cell>
        </row>
        <row r="91">
          <cell r="T91" t="str">
            <v>Bělkovice-Lašťany</v>
          </cell>
        </row>
        <row r="92">
          <cell r="T92" t="str">
            <v>Běloky</v>
          </cell>
        </row>
        <row r="93">
          <cell r="T93" t="str">
            <v>Bělotín</v>
          </cell>
        </row>
        <row r="94">
          <cell r="T94" t="str">
            <v>Bělov</v>
          </cell>
        </row>
        <row r="95">
          <cell r="T95" t="str">
            <v>Bělušice</v>
          </cell>
        </row>
        <row r="96">
          <cell r="T96" t="str">
            <v>Bělušice</v>
          </cell>
        </row>
        <row r="97">
          <cell r="T97" t="str">
            <v>Benátky</v>
          </cell>
        </row>
        <row r="98">
          <cell r="T98" t="str">
            <v>Benátky</v>
          </cell>
        </row>
        <row r="99">
          <cell r="T99" t="str">
            <v>Benátky nad Jizerou</v>
          </cell>
        </row>
        <row r="100">
          <cell r="T100" t="str">
            <v>Benecko</v>
          </cell>
        </row>
        <row r="101">
          <cell r="T101" t="str">
            <v>Benešov</v>
          </cell>
        </row>
        <row r="102">
          <cell r="T102" t="str">
            <v>Benešov</v>
          </cell>
        </row>
        <row r="103">
          <cell r="T103" t="str">
            <v>Benešov nad Černou</v>
          </cell>
        </row>
        <row r="104">
          <cell r="T104" t="str">
            <v>Benešov nad Ploučnicí</v>
          </cell>
        </row>
        <row r="105">
          <cell r="T105" t="str">
            <v>Benešov u Semil</v>
          </cell>
        </row>
        <row r="106">
          <cell r="T106" t="str">
            <v>Benešovice</v>
          </cell>
        </row>
        <row r="107">
          <cell r="T107" t="str">
            <v>Benetice</v>
          </cell>
        </row>
        <row r="108">
          <cell r="T108" t="str">
            <v>Beňov</v>
          </cell>
        </row>
        <row r="109">
          <cell r="T109" t="str">
            <v>Bernardov</v>
          </cell>
        </row>
        <row r="110">
          <cell r="T110" t="str">
            <v>Bernartice</v>
          </cell>
        </row>
        <row r="111">
          <cell r="T111" t="str">
            <v>Bernartice</v>
          </cell>
        </row>
        <row r="112">
          <cell r="T112" t="str">
            <v>Bernartice</v>
          </cell>
        </row>
        <row r="113">
          <cell r="T113" t="str">
            <v>Bernartice</v>
          </cell>
        </row>
        <row r="114">
          <cell r="T114" t="str">
            <v>Bernartice nad Odrou</v>
          </cell>
        </row>
        <row r="115">
          <cell r="T115" t="str">
            <v>Beroun</v>
          </cell>
        </row>
        <row r="116">
          <cell r="T116" t="str">
            <v>Běrunice</v>
          </cell>
        </row>
        <row r="117">
          <cell r="T117" t="str">
            <v>Beřovice</v>
          </cell>
        </row>
        <row r="118">
          <cell r="T118" t="str">
            <v>Besednice</v>
          </cell>
        </row>
        <row r="119">
          <cell r="T119" t="str">
            <v>Běstovice</v>
          </cell>
        </row>
        <row r="120">
          <cell r="T120" t="str">
            <v>Běstvina</v>
          </cell>
        </row>
        <row r="121">
          <cell r="T121" t="str">
            <v>Běšiny</v>
          </cell>
        </row>
        <row r="122">
          <cell r="T122" t="str">
            <v>Běštín</v>
          </cell>
        </row>
        <row r="123">
          <cell r="T123" t="str">
            <v>Bezděčí u Trnávky</v>
          </cell>
        </row>
        <row r="124">
          <cell r="T124" t="str">
            <v>Bezdědovice</v>
          </cell>
        </row>
        <row r="125">
          <cell r="T125" t="str">
            <v>Bezděkov</v>
          </cell>
        </row>
        <row r="126">
          <cell r="T126" t="str">
            <v>Bezděkov</v>
          </cell>
        </row>
        <row r="127">
          <cell r="T127" t="str">
            <v>Bezděkov</v>
          </cell>
        </row>
        <row r="128">
          <cell r="T128" t="str">
            <v>Bezděkov</v>
          </cell>
        </row>
        <row r="129">
          <cell r="T129" t="str">
            <v>Bezděkov nad Metují</v>
          </cell>
        </row>
        <row r="130">
          <cell r="T130" t="str">
            <v>Bezděkov pod Třemšínem</v>
          </cell>
        </row>
        <row r="131">
          <cell r="T131" t="str">
            <v>Bezděz</v>
          </cell>
        </row>
        <row r="132">
          <cell r="T132" t="str">
            <v>Bezdružice</v>
          </cell>
        </row>
        <row r="133">
          <cell r="T133" t="str">
            <v>Bezkov</v>
          </cell>
        </row>
        <row r="134">
          <cell r="T134" t="str">
            <v>Bezměrov</v>
          </cell>
        </row>
        <row r="135">
          <cell r="T135" t="str">
            <v>Bezno</v>
          </cell>
        </row>
        <row r="136">
          <cell r="T136" t="str">
            <v>Bezuchov</v>
          </cell>
        </row>
        <row r="137">
          <cell r="T137" t="str">
            <v>Bezvěrov</v>
          </cell>
        </row>
        <row r="138">
          <cell r="T138" t="str">
            <v>Bílá</v>
          </cell>
        </row>
        <row r="139">
          <cell r="T139" t="str">
            <v>Bílá</v>
          </cell>
        </row>
        <row r="140">
          <cell r="T140" t="str">
            <v>Bílá Hlína</v>
          </cell>
        </row>
        <row r="141">
          <cell r="T141" t="str">
            <v>Bílá Lhota</v>
          </cell>
        </row>
        <row r="142">
          <cell r="T142" t="str">
            <v>Bílá Třemešná</v>
          </cell>
        </row>
        <row r="143">
          <cell r="T143" t="str">
            <v>Bílá Voda</v>
          </cell>
        </row>
        <row r="144">
          <cell r="T144" t="str">
            <v>Bílčice</v>
          </cell>
        </row>
        <row r="145">
          <cell r="T145" t="str">
            <v>Bílé Podolí</v>
          </cell>
        </row>
        <row r="146">
          <cell r="T146" t="str">
            <v>Bílé Poličany</v>
          </cell>
        </row>
        <row r="147">
          <cell r="T147" t="str">
            <v>Bílence</v>
          </cell>
        </row>
        <row r="148">
          <cell r="T148" t="str">
            <v>Bílichov</v>
          </cell>
        </row>
        <row r="149">
          <cell r="T149" t="str">
            <v>Bílina</v>
          </cell>
        </row>
        <row r="150">
          <cell r="T150" t="str">
            <v>Bílkovice</v>
          </cell>
        </row>
        <row r="151">
          <cell r="T151" t="str">
            <v>Bílov</v>
          </cell>
        </row>
        <row r="152">
          <cell r="T152" t="str">
            <v>Bílov</v>
          </cell>
        </row>
        <row r="153">
          <cell r="T153" t="str">
            <v>Bílovec</v>
          </cell>
        </row>
        <row r="154">
          <cell r="T154" t="str">
            <v>Bílovice</v>
          </cell>
        </row>
        <row r="155">
          <cell r="T155" t="str">
            <v>Bílovice nad Svitavou</v>
          </cell>
        </row>
        <row r="156">
          <cell r="T156" t="str">
            <v>Bílovice-Lutotín</v>
          </cell>
        </row>
        <row r="157">
          <cell r="T157" t="str">
            <v>Bílsko</v>
          </cell>
        </row>
        <row r="158">
          <cell r="T158" t="str">
            <v>Bílsko</v>
          </cell>
        </row>
        <row r="159">
          <cell r="T159" t="str">
            <v>Bílsko u Hořic</v>
          </cell>
        </row>
        <row r="160">
          <cell r="T160" t="str">
            <v>Bílý Kámen</v>
          </cell>
        </row>
        <row r="161">
          <cell r="T161" t="str">
            <v>Bílý Kostel nad Nisou</v>
          </cell>
        </row>
        <row r="162">
          <cell r="T162" t="str">
            <v>Bílý Potok</v>
          </cell>
        </row>
        <row r="163">
          <cell r="T163" t="str">
            <v>Bílý Újezd</v>
          </cell>
        </row>
        <row r="164">
          <cell r="T164" t="str">
            <v>Biřkov</v>
          </cell>
        </row>
        <row r="165">
          <cell r="T165" t="str">
            <v>Biskoupky</v>
          </cell>
        </row>
        <row r="166">
          <cell r="T166" t="str">
            <v>Biskupice</v>
          </cell>
        </row>
        <row r="167">
          <cell r="T167" t="str">
            <v>Biskupice</v>
          </cell>
        </row>
        <row r="168">
          <cell r="T168" t="str">
            <v>Biskupice</v>
          </cell>
        </row>
        <row r="169">
          <cell r="T169" t="str">
            <v>Biskupice</v>
          </cell>
        </row>
        <row r="170">
          <cell r="T170" t="str">
            <v>Biskupice-Pulkov</v>
          </cell>
        </row>
        <row r="171">
          <cell r="T171" t="str">
            <v>Bítouchov</v>
          </cell>
        </row>
        <row r="172">
          <cell r="T172" t="str">
            <v>Bítov</v>
          </cell>
        </row>
        <row r="173">
          <cell r="T173" t="str">
            <v>Bítov</v>
          </cell>
        </row>
        <row r="174">
          <cell r="T174" t="str">
            <v>Bítovany</v>
          </cell>
        </row>
        <row r="175">
          <cell r="T175" t="str">
            <v>Bítovčice</v>
          </cell>
        </row>
        <row r="176">
          <cell r="T176" t="str">
            <v>Bitozeves</v>
          </cell>
        </row>
        <row r="177">
          <cell r="T177" t="str">
            <v>Blanné</v>
          </cell>
        </row>
        <row r="178">
          <cell r="T178" t="str">
            <v>Blansko</v>
          </cell>
        </row>
        <row r="179">
          <cell r="T179" t="str">
            <v>Blatce</v>
          </cell>
        </row>
        <row r="180">
          <cell r="T180" t="str">
            <v>Blatec</v>
          </cell>
        </row>
        <row r="181">
          <cell r="T181" t="str">
            <v>Blatná</v>
          </cell>
        </row>
        <row r="182">
          <cell r="T182" t="str">
            <v>Blatnice</v>
          </cell>
        </row>
        <row r="183">
          <cell r="T183" t="str">
            <v>Blatnice</v>
          </cell>
        </row>
        <row r="184">
          <cell r="T184" t="str">
            <v>Blatnice pod Svatým Antonínkem</v>
          </cell>
        </row>
        <row r="185">
          <cell r="T185" t="str">
            <v>Blatnička</v>
          </cell>
        </row>
        <row r="186">
          <cell r="T186" t="str">
            <v>Blatno</v>
          </cell>
        </row>
        <row r="187">
          <cell r="T187" t="str">
            <v>Blatno</v>
          </cell>
        </row>
        <row r="188">
          <cell r="T188" t="str">
            <v>Blazice</v>
          </cell>
        </row>
        <row r="189">
          <cell r="T189" t="str">
            <v>Blažejov</v>
          </cell>
        </row>
        <row r="190">
          <cell r="T190" t="str">
            <v>Blažejovice</v>
          </cell>
        </row>
        <row r="191">
          <cell r="T191" t="str">
            <v>Blažim</v>
          </cell>
        </row>
        <row r="192">
          <cell r="T192" t="str">
            <v>Blažim</v>
          </cell>
        </row>
        <row r="193">
          <cell r="T193" t="str">
            <v>Blažkov</v>
          </cell>
        </row>
        <row r="194">
          <cell r="T194" t="str">
            <v>Blažovice</v>
          </cell>
        </row>
        <row r="195">
          <cell r="T195" t="str">
            <v>Blešno</v>
          </cell>
        </row>
        <row r="196">
          <cell r="T196" t="str">
            <v>Blevice</v>
          </cell>
        </row>
        <row r="197">
          <cell r="T197" t="str">
            <v>Blízkov</v>
          </cell>
        </row>
        <row r="198">
          <cell r="T198" t="str">
            <v>Blížejov</v>
          </cell>
        </row>
        <row r="199">
          <cell r="T199" t="str">
            <v>Blíževedly</v>
          </cell>
        </row>
        <row r="200">
          <cell r="T200" t="str">
            <v>Blížkovice</v>
          </cell>
        </row>
        <row r="201">
          <cell r="T201" t="str">
            <v>Blovice</v>
          </cell>
        </row>
        <row r="202">
          <cell r="T202" t="str">
            <v>Blšany</v>
          </cell>
        </row>
        <row r="203">
          <cell r="T203" t="str">
            <v>Blšany u Loun</v>
          </cell>
        </row>
        <row r="204">
          <cell r="T204" t="str">
            <v>Blučina</v>
          </cell>
        </row>
        <row r="205">
          <cell r="T205" t="str">
            <v>Bludov</v>
          </cell>
        </row>
        <row r="206">
          <cell r="T206" t="str">
            <v>Bludov</v>
          </cell>
        </row>
        <row r="207">
          <cell r="T207" t="str">
            <v>Bobnice</v>
          </cell>
        </row>
        <row r="208">
          <cell r="T208" t="str">
            <v>Bobrová</v>
          </cell>
        </row>
        <row r="209">
          <cell r="T209" t="str">
            <v>Bobrůvka</v>
          </cell>
        </row>
        <row r="210">
          <cell r="T210" t="str">
            <v>Bocanovice</v>
          </cell>
        </row>
        <row r="211">
          <cell r="T211" t="str">
            <v>Boháňka</v>
          </cell>
        </row>
        <row r="212">
          <cell r="T212" t="str">
            <v>Boharyně</v>
          </cell>
        </row>
        <row r="213">
          <cell r="T213" t="str">
            <v>Bohaté Málkovice</v>
          </cell>
        </row>
        <row r="214">
          <cell r="T214" t="str">
            <v>Bohatice</v>
          </cell>
        </row>
        <row r="215">
          <cell r="T215" t="str">
            <v>Bohdalec</v>
          </cell>
        </row>
        <row r="216">
          <cell r="T216" t="str">
            <v>Bohdalice-Pavlovice</v>
          </cell>
        </row>
        <row r="217">
          <cell r="T217" t="str">
            <v>Bohdalín</v>
          </cell>
        </row>
        <row r="218">
          <cell r="T218" t="str">
            <v>Bohdalov</v>
          </cell>
        </row>
        <row r="219">
          <cell r="T219" t="str">
            <v>Bohdalovice</v>
          </cell>
        </row>
        <row r="220">
          <cell r="T220" t="str">
            <v>Bohdaneč</v>
          </cell>
        </row>
        <row r="221">
          <cell r="T221" t="str">
            <v>Bohdašín</v>
          </cell>
        </row>
        <row r="222">
          <cell r="T222" t="str">
            <v>Bohdíkov</v>
          </cell>
        </row>
        <row r="223">
          <cell r="T223" t="str">
            <v>Bohostice</v>
          </cell>
        </row>
        <row r="224">
          <cell r="T224" t="str">
            <v>Bohumilice</v>
          </cell>
        </row>
        <row r="225">
          <cell r="T225" t="str">
            <v>Bohumín</v>
          </cell>
        </row>
        <row r="226">
          <cell r="T226" t="str">
            <v>Bohunice</v>
          </cell>
        </row>
        <row r="227">
          <cell r="T227" t="str">
            <v>Bohuňov</v>
          </cell>
        </row>
        <row r="228">
          <cell r="T228" t="str">
            <v>Bohuňov</v>
          </cell>
        </row>
        <row r="229">
          <cell r="T229" t="str">
            <v>Bohuňovice</v>
          </cell>
        </row>
        <row r="230">
          <cell r="T230" t="str">
            <v>Bohuňovice</v>
          </cell>
        </row>
        <row r="231">
          <cell r="T231" t="str">
            <v>Bohuslavice</v>
          </cell>
        </row>
        <row r="232">
          <cell r="T232" t="str">
            <v>Bohuslavice</v>
          </cell>
        </row>
        <row r="233">
          <cell r="T233" t="str">
            <v>Bohuslavice</v>
          </cell>
        </row>
        <row r="234">
          <cell r="T234" t="str">
            <v>Bohuslavice</v>
          </cell>
        </row>
        <row r="235">
          <cell r="T235" t="str">
            <v>Bohuslavice</v>
          </cell>
        </row>
        <row r="236">
          <cell r="T236" t="str">
            <v>Bohuslavice nad Vláří</v>
          </cell>
        </row>
        <row r="237">
          <cell r="T237" t="str">
            <v>Bohuslavice u Zlína</v>
          </cell>
        </row>
        <row r="238">
          <cell r="T238" t="str">
            <v>Bohuslávky</v>
          </cell>
        </row>
        <row r="239">
          <cell r="T239" t="str">
            <v>Bohušice</v>
          </cell>
        </row>
        <row r="240">
          <cell r="T240" t="str">
            <v>Bohušov</v>
          </cell>
        </row>
        <row r="241">
          <cell r="T241" t="str">
            <v>Bohušovice nad Ohří</v>
          </cell>
        </row>
        <row r="242">
          <cell r="T242" t="str">
            <v>Bohutice</v>
          </cell>
        </row>
        <row r="243">
          <cell r="T243" t="str">
            <v>Bohutín</v>
          </cell>
        </row>
        <row r="244">
          <cell r="T244" t="str">
            <v>Bohutín</v>
          </cell>
        </row>
        <row r="245">
          <cell r="T245" t="str">
            <v>Bohy</v>
          </cell>
        </row>
        <row r="246">
          <cell r="T246" t="str">
            <v>Bochoř</v>
          </cell>
        </row>
        <row r="247">
          <cell r="T247" t="str">
            <v>Bochov</v>
          </cell>
        </row>
        <row r="248">
          <cell r="T248" t="str">
            <v>Bochovice</v>
          </cell>
        </row>
        <row r="249">
          <cell r="T249" t="str">
            <v>Bojanov</v>
          </cell>
        </row>
        <row r="250">
          <cell r="T250" t="str">
            <v>Bojanovice</v>
          </cell>
        </row>
        <row r="251">
          <cell r="T251" t="str">
            <v>Bojanovice</v>
          </cell>
        </row>
        <row r="252">
          <cell r="T252" t="str">
            <v>Bojiště</v>
          </cell>
        </row>
        <row r="253">
          <cell r="T253" t="str">
            <v>Bojkovice</v>
          </cell>
        </row>
        <row r="254">
          <cell r="T254" t="str">
            <v>Bolatice</v>
          </cell>
        </row>
        <row r="255">
          <cell r="T255" t="str">
            <v>Boleboř</v>
          </cell>
        </row>
        <row r="256">
          <cell r="T256" t="str">
            <v>Bolehošť</v>
          </cell>
        </row>
        <row r="257">
          <cell r="T257" t="str">
            <v>Boleradice</v>
          </cell>
        </row>
        <row r="258">
          <cell r="T258" t="str">
            <v>Bolešiny</v>
          </cell>
        </row>
        <row r="259">
          <cell r="T259" t="str">
            <v>Boletice</v>
          </cell>
        </row>
        <row r="260">
          <cell r="T260" t="str">
            <v>Bolkov</v>
          </cell>
        </row>
        <row r="261">
          <cell r="T261" t="str">
            <v>Boňkov</v>
          </cell>
        </row>
        <row r="262">
          <cell r="T262" t="str">
            <v>Bor</v>
          </cell>
        </row>
        <row r="263">
          <cell r="T263" t="str">
            <v>Bor u Skutče</v>
          </cell>
        </row>
        <row r="264">
          <cell r="T264" t="str">
            <v>Borač</v>
          </cell>
        </row>
        <row r="265">
          <cell r="T265" t="str">
            <v>Bordovice</v>
          </cell>
        </row>
        <row r="266">
          <cell r="T266" t="str">
            <v>Boreč</v>
          </cell>
        </row>
        <row r="267">
          <cell r="T267" t="str">
            <v>Borek</v>
          </cell>
        </row>
        <row r="268">
          <cell r="T268" t="str">
            <v>Borek</v>
          </cell>
        </row>
        <row r="269">
          <cell r="T269" t="str">
            <v>Borek</v>
          </cell>
        </row>
        <row r="270">
          <cell r="T270" t="str">
            <v>Borek</v>
          </cell>
        </row>
        <row r="271">
          <cell r="T271" t="str">
            <v>Borek</v>
          </cell>
        </row>
        <row r="272">
          <cell r="T272" t="str">
            <v>Borkovany</v>
          </cell>
        </row>
        <row r="273">
          <cell r="T273" t="str">
            <v>Borkovice</v>
          </cell>
        </row>
        <row r="274">
          <cell r="T274" t="str">
            <v>Borohrádek</v>
          </cell>
        </row>
        <row r="275">
          <cell r="T275" t="str">
            <v>Borotice</v>
          </cell>
        </row>
        <row r="276">
          <cell r="T276" t="str">
            <v>Borotice</v>
          </cell>
        </row>
        <row r="277">
          <cell r="T277" t="str">
            <v>Borotín</v>
          </cell>
        </row>
        <row r="278">
          <cell r="T278" t="str">
            <v>Borotín</v>
          </cell>
        </row>
        <row r="279">
          <cell r="T279" t="str">
            <v>Borová</v>
          </cell>
        </row>
        <row r="280">
          <cell r="T280" t="str">
            <v>Borová</v>
          </cell>
        </row>
        <row r="281">
          <cell r="T281" t="str">
            <v>Borová Lada</v>
          </cell>
        </row>
        <row r="282">
          <cell r="T282" t="str">
            <v>Borovany</v>
          </cell>
        </row>
        <row r="283">
          <cell r="T283" t="str">
            <v>Borovany</v>
          </cell>
        </row>
        <row r="284">
          <cell r="T284" t="str">
            <v>Borovná</v>
          </cell>
        </row>
        <row r="285">
          <cell r="T285" t="str">
            <v>Borovnice</v>
          </cell>
        </row>
        <row r="286">
          <cell r="T286" t="str">
            <v>Borovnice</v>
          </cell>
        </row>
        <row r="287">
          <cell r="T287" t="str">
            <v>Borovnice</v>
          </cell>
        </row>
        <row r="288">
          <cell r="T288" t="str">
            <v>Borovnice</v>
          </cell>
        </row>
        <row r="289">
          <cell r="T289" t="str">
            <v>Borovnice</v>
          </cell>
        </row>
        <row r="290">
          <cell r="T290" t="str">
            <v>Borovnička</v>
          </cell>
        </row>
        <row r="291">
          <cell r="T291" t="str">
            <v>Borovník</v>
          </cell>
        </row>
        <row r="292">
          <cell r="T292" t="str">
            <v>Borovno</v>
          </cell>
        </row>
        <row r="293">
          <cell r="T293" t="str">
            <v>Borovy</v>
          </cell>
        </row>
        <row r="294">
          <cell r="T294" t="str">
            <v>Boršice</v>
          </cell>
        </row>
        <row r="295">
          <cell r="T295" t="str">
            <v>Boršice u Blatnice</v>
          </cell>
        </row>
        <row r="296">
          <cell r="T296" t="str">
            <v>Boršov</v>
          </cell>
        </row>
        <row r="297">
          <cell r="T297" t="str">
            <v>Boršov nad Vltavou</v>
          </cell>
        </row>
        <row r="298">
          <cell r="T298" t="str">
            <v>Borušov</v>
          </cell>
        </row>
        <row r="299">
          <cell r="T299" t="str">
            <v>Bory</v>
          </cell>
        </row>
        <row r="300">
          <cell r="T300" t="str">
            <v>Bořanovice</v>
          </cell>
        </row>
        <row r="301">
          <cell r="T301" t="str">
            <v>Bořenovice</v>
          </cell>
        </row>
        <row r="302">
          <cell r="T302" t="str">
            <v>Bořetice</v>
          </cell>
        </row>
        <row r="303">
          <cell r="T303" t="str">
            <v>Bořetice</v>
          </cell>
        </row>
        <row r="304">
          <cell r="T304" t="str">
            <v>Bořetín</v>
          </cell>
        </row>
        <row r="305">
          <cell r="T305" t="str">
            <v>Bořetín</v>
          </cell>
        </row>
        <row r="306">
          <cell r="T306" t="str">
            <v>Bořice</v>
          </cell>
        </row>
        <row r="307">
          <cell r="T307" t="str">
            <v>Bořislav</v>
          </cell>
        </row>
        <row r="308">
          <cell r="T308" t="str">
            <v>Bořitov</v>
          </cell>
        </row>
        <row r="309">
          <cell r="T309" t="str">
            <v>Boseň</v>
          </cell>
        </row>
        <row r="310">
          <cell r="T310" t="str">
            <v>Boskovice</v>
          </cell>
        </row>
        <row r="311">
          <cell r="T311" t="str">
            <v>Boskovštejn</v>
          </cell>
        </row>
        <row r="312">
          <cell r="T312" t="str">
            <v>Bošice</v>
          </cell>
        </row>
        <row r="313">
          <cell r="T313" t="str">
            <v>Bošilec</v>
          </cell>
        </row>
        <row r="314">
          <cell r="T314" t="str">
            <v>Bošín</v>
          </cell>
        </row>
        <row r="315">
          <cell r="T315" t="str">
            <v>Bošovice</v>
          </cell>
        </row>
        <row r="316">
          <cell r="T316" t="str">
            <v>Boudy</v>
          </cell>
        </row>
        <row r="317">
          <cell r="T317" t="str">
            <v>Bousín</v>
          </cell>
        </row>
        <row r="318">
          <cell r="T318" t="str">
            <v>Bousov</v>
          </cell>
        </row>
        <row r="319">
          <cell r="T319" t="str">
            <v>Bouzov</v>
          </cell>
        </row>
        <row r="320">
          <cell r="T320" t="str">
            <v>Bozkov</v>
          </cell>
        </row>
        <row r="321">
          <cell r="T321" t="str">
            <v>Božanov</v>
          </cell>
        </row>
        <row r="322">
          <cell r="T322" t="str">
            <v>Božejov</v>
          </cell>
        </row>
        <row r="323">
          <cell r="T323" t="str">
            <v>Božetice</v>
          </cell>
        </row>
        <row r="324">
          <cell r="T324" t="str">
            <v>Boží Dar</v>
          </cell>
        </row>
        <row r="325">
          <cell r="T325" t="str">
            <v>Božice</v>
          </cell>
        </row>
        <row r="326">
          <cell r="T326" t="str">
            <v>Božičany</v>
          </cell>
        </row>
        <row r="327">
          <cell r="T327" t="str">
            <v>Bradáčov</v>
          </cell>
        </row>
        <row r="328">
          <cell r="T328" t="str">
            <v>Brada-Rybníček</v>
          </cell>
        </row>
        <row r="329">
          <cell r="T329" t="str">
            <v>Bradlec</v>
          </cell>
        </row>
        <row r="330">
          <cell r="T330" t="str">
            <v>Bradlecká Lhota</v>
          </cell>
        </row>
        <row r="331">
          <cell r="T331" t="str">
            <v>Brambory</v>
          </cell>
        </row>
        <row r="332">
          <cell r="T332" t="str">
            <v>Braňany</v>
          </cell>
        </row>
        <row r="333">
          <cell r="T333" t="str">
            <v>Brandov</v>
          </cell>
        </row>
        <row r="334">
          <cell r="T334" t="str">
            <v>Brandýs nad Labem-Stará Boleslav</v>
          </cell>
        </row>
        <row r="335">
          <cell r="T335" t="str">
            <v>Brandýs nad Orlicí</v>
          </cell>
        </row>
        <row r="336">
          <cell r="T336" t="str">
            <v>Brandýsek</v>
          </cell>
        </row>
        <row r="337">
          <cell r="T337" t="str">
            <v>Branice</v>
          </cell>
        </row>
        <row r="338">
          <cell r="T338" t="str">
            <v>Braníškov</v>
          </cell>
        </row>
        <row r="339">
          <cell r="T339" t="str">
            <v>Branišov</v>
          </cell>
        </row>
        <row r="340">
          <cell r="T340" t="str">
            <v>Branišovice</v>
          </cell>
        </row>
        <row r="341">
          <cell r="T341" t="str">
            <v>Branka u Opavy</v>
          </cell>
        </row>
        <row r="342">
          <cell r="T342" t="str">
            <v>Brankovice</v>
          </cell>
        </row>
        <row r="343">
          <cell r="T343" t="str">
            <v>Branky</v>
          </cell>
        </row>
        <row r="344">
          <cell r="T344" t="str">
            <v>Branná</v>
          </cell>
        </row>
        <row r="345">
          <cell r="T345" t="str">
            <v>Branov</v>
          </cell>
        </row>
        <row r="346">
          <cell r="T346" t="str">
            <v>Bransouze</v>
          </cell>
        </row>
        <row r="347">
          <cell r="T347" t="str">
            <v>Brantice</v>
          </cell>
        </row>
        <row r="348">
          <cell r="T348" t="str">
            <v>Branžež</v>
          </cell>
        </row>
        <row r="349">
          <cell r="T349" t="str">
            <v>Braškov</v>
          </cell>
        </row>
        <row r="350">
          <cell r="T350" t="str">
            <v>Bratčice</v>
          </cell>
        </row>
        <row r="351">
          <cell r="T351" t="str">
            <v>Bratčice</v>
          </cell>
        </row>
        <row r="352">
          <cell r="T352" t="str">
            <v>Bratkovice</v>
          </cell>
        </row>
        <row r="353">
          <cell r="T353" t="str">
            <v>Bratronice</v>
          </cell>
        </row>
        <row r="354">
          <cell r="T354" t="str">
            <v>Bratronice</v>
          </cell>
        </row>
        <row r="355">
          <cell r="T355" t="str">
            <v>Bratrušov</v>
          </cell>
        </row>
        <row r="356">
          <cell r="T356" t="str">
            <v>Bratřejov</v>
          </cell>
        </row>
        <row r="357">
          <cell r="T357" t="str">
            <v>Bratřice</v>
          </cell>
        </row>
        <row r="358">
          <cell r="T358" t="str">
            <v>Bratříkovice</v>
          </cell>
        </row>
        <row r="359">
          <cell r="T359" t="str">
            <v>Bratřínov</v>
          </cell>
        </row>
        <row r="360">
          <cell r="T360" t="str">
            <v>Bravantice</v>
          </cell>
        </row>
        <row r="361">
          <cell r="T361" t="str">
            <v>Brázdim</v>
          </cell>
        </row>
        <row r="362">
          <cell r="T362" t="str">
            <v>Brdy</v>
          </cell>
        </row>
        <row r="363">
          <cell r="T363" t="str">
            <v>Brloh</v>
          </cell>
        </row>
        <row r="364">
          <cell r="T364" t="str">
            <v>Brloh</v>
          </cell>
        </row>
        <row r="365">
          <cell r="T365" t="str">
            <v>Brňany</v>
          </cell>
        </row>
        <row r="366">
          <cell r="T366" t="str">
            <v>Brněnec</v>
          </cell>
        </row>
        <row r="367">
          <cell r="T367" t="str">
            <v>Brníčko</v>
          </cell>
        </row>
        <row r="368">
          <cell r="T368" t="str">
            <v>Brnířov</v>
          </cell>
        </row>
        <row r="369">
          <cell r="T369" t="str">
            <v>Brniště</v>
          </cell>
        </row>
        <row r="370">
          <cell r="T370" t="str">
            <v>Brno</v>
          </cell>
        </row>
        <row r="371">
          <cell r="T371" t="str">
            <v>Brod nad Dyjí</v>
          </cell>
        </row>
        <row r="372">
          <cell r="T372" t="str">
            <v>Brod nad Tichou</v>
          </cell>
        </row>
        <row r="373">
          <cell r="T373" t="str">
            <v>Brodce</v>
          </cell>
        </row>
        <row r="374">
          <cell r="T374" t="str">
            <v>Brodec</v>
          </cell>
        </row>
        <row r="375">
          <cell r="T375" t="str">
            <v>Brodek u Konice</v>
          </cell>
        </row>
        <row r="376">
          <cell r="T376" t="str">
            <v>Brodek u Prostějova</v>
          </cell>
        </row>
        <row r="377">
          <cell r="T377" t="str">
            <v>Brodek u Přerova</v>
          </cell>
        </row>
        <row r="378">
          <cell r="T378" t="str">
            <v>Brodeslavy</v>
          </cell>
        </row>
        <row r="379">
          <cell r="T379" t="str">
            <v>Broumov</v>
          </cell>
        </row>
        <row r="380">
          <cell r="T380" t="str">
            <v>Broumov</v>
          </cell>
        </row>
        <row r="381">
          <cell r="T381" t="str">
            <v>Broumy</v>
          </cell>
        </row>
        <row r="382">
          <cell r="T382" t="str">
            <v>Brozany nad Ohří</v>
          </cell>
        </row>
        <row r="383">
          <cell r="T383" t="str">
            <v>Brtnice</v>
          </cell>
        </row>
        <row r="384">
          <cell r="T384" t="str">
            <v>Brtnička</v>
          </cell>
        </row>
        <row r="385">
          <cell r="T385" t="str">
            <v>Brťov-Jeneč</v>
          </cell>
        </row>
        <row r="386">
          <cell r="T386" t="str">
            <v>Brumov</v>
          </cell>
        </row>
        <row r="387">
          <cell r="T387" t="str">
            <v>Brumov-Bylnice</v>
          </cell>
        </row>
        <row r="388">
          <cell r="T388" t="str">
            <v>Brumovice</v>
          </cell>
        </row>
        <row r="389">
          <cell r="T389" t="str">
            <v>Brumovice</v>
          </cell>
        </row>
        <row r="390">
          <cell r="T390" t="str">
            <v>Bruntál</v>
          </cell>
        </row>
        <row r="391">
          <cell r="T391" t="str">
            <v>Brusné</v>
          </cell>
        </row>
        <row r="392">
          <cell r="T392" t="str">
            <v>Brušperk</v>
          </cell>
        </row>
        <row r="393">
          <cell r="T393" t="str">
            <v>Bruzovice</v>
          </cell>
        </row>
        <row r="394">
          <cell r="T394" t="str">
            <v>Brzánky</v>
          </cell>
        </row>
        <row r="395">
          <cell r="T395" t="str">
            <v>Brzice</v>
          </cell>
        </row>
        <row r="396">
          <cell r="T396" t="str">
            <v>Brzkov</v>
          </cell>
        </row>
        <row r="397">
          <cell r="T397" t="str">
            <v>Břasy</v>
          </cell>
        </row>
        <row r="398">
          <cell r="T398" t="str">
            <v>Břeclav</v>
          </cell>
        </row>
        <row r="399">
          <cell r="T399" t="str">
            <v>Břehov</v>
          </cell>
        </row>
        <row r="400">
          <cell r="T400" t="str">
            <v>Břehy</v>
          </cell>
        </row>
        <row r="401">
          <cell r="T401" t="str">
            <v>Břest</v>
          </cell>
        </row>
        <row r="402">
          <cell r="T402" t="str">
            <v>Břestek</v>
          </cell>
        </row>
        <row r="403">
          <cell r="T403" t="str">
            <v>Břevnice</v>
          </cell>
        </row>
        <row r="404">
          <cell r="T404" t="str">
            <v>Březejc</v>
          </cell>
        </row>
        <row r="405">
          <cell r="T405" t="str">
            <v>Březí</v>
          </cell>
        </row>
        <row r="406">
          <cell r="T406" t="str">
            <v>Březí</v>
          </cell>
        </row>
        <row r="407">
          <cell r="T407" t="str">
            <v>Březí</v>
          </cell>
        </row>
        <row r="408">
          <cell r="T408" t="str">
            <v>Březí</v>
          </cell>
        </row>
        <row r="409">
          <cell r="T409" t="str">
            <v>Březí nad Oslavou</v>
          </cell>
        </row>
        <row r="410">
          <cell r="T410" t="str">
            <v>Březina</v>
          </cell>
        </row>
        <row r="411">
          <cell r="T411" t="str">
            <v>Březina</v>
          </cell>
        </row>
        <row r="412">
          <cell r="T412" t="str">
            <v>Březina</v>
          </cell>
        </row>
        <row r="413">
          <cell r="T413" t="str">
            <v>Březina</v>
          </cell>
        </row>
        <row r="414">
          <cell r="T414" t="str">
            <v>Březina</v>
          </cell>
        </row>
        <row r="415">
          <cell r="T415" t="str">
            <v>Březina</v>
          </cell>
        </row>
        <row r="416">
          <cell r="T416" t="str">
            <v>Březina (dříve okres Blansko)</v>
          </cell>
        </row>
        <row r="417">
          <cell r="T417" t="str">
            <v>Březina (dříve okres Tišnov)</v>
          </cell>
        </row>
        <row r="418">
          <cell r="T418" t="str">
            <v>Březinky</v>
          </cell>
        </row>
        <row r="419">
          <cell r="T419" t="str">
            <v>Březiny</v>
          </cell>
        </row>
        <row r="420">
          <cell r="T420" t="str">
            <v>Březnice</v>
          </cell>
        </row>
        <row r="421">
          <cell r="T421" t="str">
            <v>Březnice</v>
          </cell>
        </row>
        <row r="422">
          <cell r="T422" t="str">
            <v>Březnice</v>
          </cell>
        </row>
        <row r="423">
          <cell r="T423" t="str">
            <v>Březník</v>
          </cell>
        </row>
        <row r="424">
          <cell r="T424" t="str">
            <v>Březno</v>
          </cell>
        </row>
        <row r="425">
          <cell r="T425" t="str">
            <v>Březno</v>
          </cell>
        </row>
        <row r="426">
          <cell r="T426" t="str">
            <v>Březolupy</v>
          </cell>
        </row>
        <row r="427">
          <cell r="T427" t="str">
            <v>Březová</v>
          </cell>
        </row>
        <row r="428">
          <cell r="T428" t="str">
            <v>Březová</v>
          </cell>
        </row>
        <row r="429">
          <cell r="T429" t="str">
            <v>Březová</v>
          </cell>
        </row>
        <row r="430">
          <cell r="T430" t="str">
            <v>Březová</v>
          </cell>
        </row>
        <row r="431">
          <cell r="T431" t="str">
            <v>Březová</v>
          </cell>
        </row>
        <row r="432">
          <cell r="T432" t="str">
            <v>Březová</v>
          </cell>
        </row>
        <row r="433">
          <cell r="T433" t="str">
            <v>Březová nad Svitavou</v>
          </cell>
        </row>
        <row r="434">
          <cell r="T434" t="str">
            <v>Březová-Oleško</v>
          </cell>
        </row>
        <row r="435">
          <cell r="T435" t="str">
            <v>Březovice</v>
          </cell>
        </row>
        <row r="436">
          <cell r="T436" t="str">
            <v>Březské</v>
          </cell>
        </row>
        <row r="437">
          <cell r="T437" t="str">
            <v>Březsko</v>
          </cell>
        </row>
        <row r="438">
          <cell r="T438" t="str">
            <v>Březůvky</v>
          </cell>
        </row>
        <row r="439">
          <cell r="T439" t="str">
            <v>Břežany</v>
          </cell>
        </row>
        <row r="440">
          <cell r="T440" t="str">
            <v>Břežany</v>
          </cell>
        </row>
        <row r="441">
          <cell r="T441" t="str">
            <v>Břežany</v>
          </cell>
        </row>
        <row r="442">
          <cell r="T442" t="str">
            <v>Břežany I</v>
          </cell>
        </row>
        <row r="443">
          <cell r="T443" t="str">
            <v>Břežany II</v>
          </cell>
        </row>
        <row r="444">
          <cell r="T444" t="str">
            <v>Břidličná</v>
          </cell>
        </row>
        <row r="445">
          <cell r="T445" t="str">
            <v>Bříství</v>
          </cell>
        </row>
        <row r="446">
          <cell r="T446" t="str">
            <v>Bříšťany</v>
          </cell>
        </row>
        <row r="447">
          <cell r="T447" t="str">
            <v>Bříza</v>
          </cell>
        </row>
        <row r="448">
          <cell r="T448" t="str">
            <v>Břvany</v>
          </cell>
        </row>
        <row r="449">
          <cell r="T449" t="str">
            <v>Bublava</v>
          </cell>
        </row>
        <row r="450">
          <cell r="T450" t="str">
            <v>Bubovice</v>
          </cell>
        </row>
        <row r="451">
          <cell r="T451" t="str">
            <v>Bučí</v>
          </cell>
        </row>
        <row r="452">
          <cell r="T452" t="str">
            <v>Bučina</v>
          </cell>
        </row>
        <row r="453">
          <cell r="T453" t="str">
            <v>Bučovice</v>
          </cell>
        </row>
        <row r="454">
          <cell r="T454" t="str">
            <v>Budčeves</v>
          </cell>
        </row>
        <row r="455">
          <cell r="T455" t="str">
            <v>Budeč</v>
          </cell>
        </row>
        <row r="456">
          <cell r="T456" t="str">
            <v>Budeč</v>
          </cell>
        </row>
        <row r="457">
          <cell r="T457" t="str">
            <v>Budětice</v>
          </cell>
        </row>
        <row r="458">
          <cell r="T458" t="str">
            <v>Budětsko</v>
          </cell>
        </row>
        <row r="459">
          <cell r="T459" t="str">
            <v>Budíkov</v>
          </cell>
        </row>
        <row r="460">
          <cell r="T460" t="str">
            <v>Budiměřice</v>
          </cell>
        </row>
        <row r="461">
          <cell r="T461" t="str">
            <v>Budislav</v>
          </cell>
        </row>
        <row r="462">
          <cell r="T462" t="str">
            <v>Budislav</v>
          </cell>
        </row>
        <row r="463">
          <cell r="T463" t="str">
            <v>Budíškovice</v>
          </cell>
        </row>
        <row r="464">
          <cell r="T464" t="str">
            <v>Budišov</v>
          </cell>
        </row>
        <row r="465">
          <cell r="T465" t="str">
            <v>Budišov nad Budišovkou</v>
          </cell>
        </row>
        <row r="466">
          <cell r="T466" t="str">
            <v>Budišovice</v>
          </cell>
        </row>
        <row r="467">
          <cell r="T467" t="str">
            <v>Budkov</v>
          </cell>
        </row>
        <row r="468">
          <cell r="T468" t="str">
            <v>Budkov</v>
          </cell>
        </row>
        <row r="469">
          <cell r="T469" t="str">
            <v>Budyně</v>
          </cell>
        </row>
        <row r="470">
          <cell r="T470" t="str">
            <v>Budyně nad Ohří</v>
          </cell>
        </row>
        <row r="471">
          <cell r="T471" t="str">
            <v>Buchlovice</v>
          </cell>
        </row>
        <row r="472">
          <cell r="T472" t="str">
            <v>Bujanov</v>
          </cell>
        </row>
        <row r="473">
          <cell r="T473" t="str">
            <v>Bujesily</v>
          </cell>
        </row>
        <row r="474">
          <cell r="T474" t="str">
            <v>Buk</v>
          </cell>
        </row>
        <row r="475">
          <cell r="T475" t="str">
            <v>Buk</v>
          </cell>
        </row>
        <row r="476">
          <cell r="T476" t="str">
            <v>Bukov</v>
          </cell>
        </row>
        <row r="477">
          <cell r="T477" t="str">
            <v>Buková</v>
          </cell>
        </row>
        <row r="478">
          <cell r="T478" t="str">
            <v>Buková</v>
          </cell>
        </row>
        <row r="479">
          <cell r="T479" t="str">
            <v>Buková u Příbramě</v>
          </cell>
        </row>
        <row r="480">
          <cell r="T480" t="str">
            <v>Bukovany</v>
          </cell>
        </row>
        <row r="481">
          <cell r="T481" t="str">
            <v>Bukovany</v>
          </cell>
        </row>
        <row r="482">
          <cell r="T482" t="str">
            <v>Bukovany</v>
          </cell>
        </row>
        <row r="483">
          <cell r="T483" t="str">
            <v>Bukovany</v>
          </cell>
        </row>
        <row r="484">
          <cell r="T484" t="str">
            <v>Bukovany</v>
          </cell>
        </row>
        <row r="485">
          <cell r="T485" t="str">
            <v>Bukovec</v>
          </cell>
        </row>
        <row r="486">
          <cell r="T486" t="str">
            <v>Bukovec</v>
          </cell>
        </row>
        <row r="487">
          <cell r="T487" t="str">
            <v>Bukovice</v>
          </cell>
        </row>
        <row r="488">
          <cell r="T488" t="str">
            <v>Bukovice</v>
          </cell>
        </row>
        <row r="489">
          <cell r="T489" t="str">
            <v>Bukovina</v>
          </cell>
        </row>
        <row r="490">
          <cell r="T490" t="str">
            <v>Bukovina nad Labem</v>
          </cell>
        </row>
        <row r="491">
          <cell r="T491" t="str">
            <v>Bukovina u Čisté</v>
          </cell>
        </row>
        <row r="492">
          <cell r="T492" t="str">
            <v>Bukovina u Přelouče</v>
          </cell>
        </row>
        <row r="493">
          <cell r="T493" t="str">
            <v>Bukovinka</v>
          </cell>
        </row>
        <row r="494">
          <cell r="T494" t="str">
            <v>Bukovka</v>
          </cell>
        </row>
        <row r="495">
          <cell r="T495" t="str">
            <v>Bukovník</v>
          </cell>
        </row>
        <row r="496">
          <cell r="T496" t="str">
            <v>Bukovno</v>
          </cell>
        </row>
        <row r="497">
          <cell r="T497" t="str">
            <v>Bukvice</v>
          </cell>
        </row>
        <row r="498">
          <cell r="T498" t="str">
            <v>Bulhary</v>
          </cell>
        </row>
        <row r="499">
          <cell r="T499" t="str">
            <v>Bulovka</v>
          </cell>
        </row>
        <row r="500">
          <cell r="T500" t="str">
            <v>Buřenice</v>
          </cell>
        </row>
        <row r="501">
          <cell r="T501" t="str">
            <v>Buš</v>
          </cell>
        </row>
        <row r="502">
          <cell r="T502" t="str">
            <v>Bušanovice</v>
          </cell>
        </row>
        <row r="503">
          <cell r="T503" t="str">
            <v>Bušín</v>
          </cell>
        </row>
        <row r="504">
          <cell r="T504" t="str">
            <v>Bušovice</v>
          </cell>
        </row>
        <row r="505">
          <cell r="T505" t="str">
            <v>Buštěhrad</v>
          </cell>
        </row>
        <row r="506">
          <cell r="T506" t="str">
            <v>Butoves</v>
          </cell>
        </row>
        <row r="507">
          <cell r="T507" t="str">
            <v>Buzice</v>
          </cell>
        </row>
        <row r="508">
          <cell r="T508" t="str">
            <v>Býčkovice</v>
          </cell>
        </row>
        <row r="509">
          <cell r="T509" t="str">
            <v>Býchory</v>
          </cell>
        </row>
        <row r="510">
          <cell r="T510" t="str">
            <v>Býkev</v>
          </cell>
        </row>
        <row r="511">
          <cell r="T511" t="str">
            <v>Bykoš</v>
          </cell>
        </row>
        <row r="512">
          <cell r="T512" t="str">
            <v>Býkovice</v>
          </cell>
        </row>
        <row r="513">
          <cell r="T513" t="str">
            <v>Býkov-Láryšov</v>
          </cell>
        </row>
        <row r="514">
          <cell r="T514" t="str">
            <v>Bylany</v>
          </cell>
        </row>
        <row r="515">
          <cell r="T515" t="str">
            <v>Bynovec</v>
          </cell>
        </row>
        <row r="516">
          <cell r="T516" t="str">
            <v>Bystrá</v>
          </cell>
        </row>
        <row r="517">
          <cell r="T517" t="str">
            <v>Bystrá nad Jizerou</v>
          </cell>
        </row>
        <row r="518">
          <cell r="T518" t="str">
            <v>Bystré</v>
          </cell>
        </row>
        <row r="519">
          <cell r="T519" t="str">
            <v>Bystré</v>
          </cell>
        </row>
        <row r="520">
          <cell r="T520" t="str">
            <v>Bystročice</v>
          </cell>
        </row>
        <row r="521">
          <cell r="T521" t="str">
            <v>Bystrovany</v>
          </cell>
        </row>
        <row r="522">
          <cell r="T522" t="str">
            <v>Bystřany</v>
          </cell>
        </row>
        <row r="523">
          <cell r="T523" t="str">
            <v>Bystřec</v>
          </cell>
        </row>
        <row r="524">
          <cell r="T524" t="str">
            <v>Bystřice</v>
          </cell>
        </row>
        <row r="525">
          <cell r="T525" t="str">
            <v>Bystřice</v>
          </cell>
        </row>
        <row r="526">
          <cell r="T526" t="str">
            <v>Bystřice</v>
          </cell>
        </row>
        <row r="527">
          <cell r="T527" t="str">
            <v>Bystřice nad Pernštejnem</v>
          </cell>
        </row>
        <row r="528">
          <cell r="T528" t="str">
            <v>Bystřice pod Hostýnem</v>
          </cell>
        </row>
        <row r="529">
          <cell r="T529" t="str">
            <v>Bystřice pod Lopeníkem</v>
          </cell>
        </row>
        <row r="530">
          <cell r="T530" t="str">
            <v>Bystřička</v>
          </cell>
        </row>
        <row r="531">
          <cell r="T531" t="str">
            <v>Byšice</v>
          </cell>
        </row>
        <row r="532">
          <cell r="T532" t="str">
            <v>Býškovice</v>
          </cell>
        </row>
        <row r="533">
          <cell r="T533" t="str">
            <v>Býšovec</v>
          </cell>
        </row>
        <row r="534">
          <cell r="T534" t="str">
            <v>Býšť</v>
          </cell>
        </row>
        <row r="535">
          <cell r="T535" t="str">
            <v>Byzhradec</v>
          </cell>
        </row>
        <row r="536">
          <cell r="T536" t="str">
            <v>Bzenec</v>
          </cell>
        </row>
        <row r="537">
          <cell r="T537" t="str">
            <v>Bzová</v>
          </cell>
        </row>
        <row r="538">
          <cell r="T538" t="str">
            <v>Bžany</v>
          </cell>
        </row>
        <row r="539">
          <cell r="T539" t="str">
            <v>Cebiv</v>
          </cell>
        </row>
        <row r="540">
          <cell r="T540" t="str">
            <v>Cehnice</v>
          </cell>
        </row>
        <row r="541">
          <cell r="T541" t="str">
            <v>Cejle</v>
          </cell>
        </row>
        <row r="542">
          <cell r="T542" t="str">
            <v>Cekov</v>
          </cell>
        </row>
        <row r="543">
          <cell r="T543" t="str">
            <v>Cep</v>
          </cell>
        </row>
        <row r="544">
          <cell r="T544" t="str">
            <v>Cerekvice nad Bystřicí</v>
          </cell>
        </row>
        <row r="545">
          <cell r="T545" t="str">
            <v>Cerekvice nad Loučnou</v>
          </cell>
        </row>
        <row r="546">
          <cell r="T546" t="str">
            <v>Cerekvička-Rosice</v>
          </cell>
        </row>
        <row r="547">
          <cell r="T547" t="str">
            <v>Cerhenice</v>
          </cell>
        </row>
        <row r="548">
          <cell r="T548" t="str">
            <v>Cerhonice</v>
          </cell>
        </row>
        <row r="549">
          <cell r="T549" t="str">
            <v>Cerhovice</v>
          </cell>
        </row>
        <row r="550">
          <cell r="T550" t="str">
            <v>Cetechovice</v>
          </cell>
        </row>
        <row r="551">
          <cell r="T551" t="str">
            <v>Cetenov</v>
          </cell>
        </row>
        <row r="552">
          <cell r="T552" t="str">
            <v>Cetkovice</v>
          </cell>
        </row>
        <row r="553">
          <cell r="T553" t="str">
            <v>Cetoraz</v>
          </cell>
        </row>
        <row r="554">
          <cell r="T554" t="str">
            <v>Cetyně</v>
          </cell>
        </row>
        <row r="555">
          <cell r="T555" t="str">
            <v>Cidlina</v>
          </cell>
        </row>
        <row r="556">
          <cell r="T556" t="str">
            <v>Cikháj</v>
          </cell>
        </row>
        <row r="557">
          <cell r="T557" t="str">
            <v>Církvice</v>
          </cell>
        </row>
        <row r="558">
          <cell r="T558" t="str">
            <v>Církvice</v>
          </cell>
        </row>
        <row r="559">
          <cell r="T559" t="str">
            <v>Císařov</v>
          </cell>
        </row>
        <row r="560">
          <cell r="T560" t="str">
            <v>Citice</v>
          </cell>
        </row>
        <row r="561">
          <cell r="T561" t="str">
            <v>Cítoliby</v>
          </cell>
        </row>
        <row r="562">
          <cell r="T562" t="str">
            <v>Citonice</v>
          </cell>
        </row>
        <row r="563">
          <cell r="T563" t="str">
            <v>Citov</v>
          </cell>
        </row>
        <row r="564">
          <cell r="T564" t="str">
            <v>Cítov</v>
          </cell>
        </row>
        <row r="565">
          <cell r="T565" t="str">
            <v>Cizkrajov</v>
          </cell>
        </row>
        <row r="566">
          <cell r="T566" t="str">
            <v>Cotkytle</v>
          </cell>
        </row>
        <row r="567">
          <cell r="T567" t="str">
            <v>Crhov</v>
          </cell>
        </row>
        <row r="568">
          <cell r="T568" t="str">
            <v>Ctětín</v>
          </cell>
        </row>
        <row r="569">
          <cell r="T569" t="str">
            <v>Ctiboř</v>
          </cell>
        </row>
        <row r="570">
          <cell r="T570" t="str">
            <v>Ctiboř</v>
          </cell>
        </row>
        <row r="571">
          <cell r="T571" t="str">
            <v>Ctidružice</v>
          </cell>
        </row>
        <row r="572">
          <cell r="T572" t="str">
            <v>Ctiměřice</v>
          </cell>
        </row>
        <row r="573">
          <cell r="T573" t="str">
            <v>Ctiněves</v>
          </cell>
        </row>
        <row r="574">
          <cell r="T574" t="str">
            <v>Cvikov</v>
          </cell>
        </row>
        <row r="575">
          <cell r="T575" t="str">
            <v>Cvrčovice</v>
          </cell>
        </row>
        <row r="576">
          <cell r="T576" t="str">
            <v>Cvrčovice</v>
          </cell>
        </row>
        <row r="577">
          <cell r="T577" t="str">
            <v>Čachotín</v>
          </cell>
        </row>
        <row r="578">
          <cell r="T578" t="str">
            <v>Čachovice</v>
          </cell>
        </row>
        <row r="579">
          <cell r="T579" t="str">
            <v>Čachrov</v>
          </cell>
        </row>
        <row r="580">
          <cell r="T580" t="str">
            <v>Čakov</v>
          </cell>
        </row>
        <row r="581">
          <cell r="T581" t="str">
            <v>Čakov</v>
          </cell>
        </row>
        <row r="582">
          <cell r="T582" t="str">
            <v>Čaková</v>
          </cell>
        </row>
        <row r="583">
          <cell r="T583" t="str">
            <v>Čakovičky</v>
          </cell>
        </row>
        <row r="584">
          <cell r="T584" t="str">
            <v>Čankovice</v>
          </cell>
        </row>
        <row r="585">
          <cell r="T585" t="str">
            <v>Čáslav</v>
          </cell>
        </row>
        <row r="586">
          <cell r="T586" t="str">
            <v>Čáslavice</v>
          </cell>
        </row>
        <row r="587">
          <cell r="T587" t="str">
            <v>Čáslavsko</v>
          </cell>
        </row>
        <row r="588">
          <cell r="T588" t="str">
            <v>Částkov</v>
          </cell>
        </row>
        <row r="589">
          <cell r="T589" t="str">
            <v>Částkov</v>
          </cell>
        </row>
        <row r="590">
          <cell r="T590" t="str">
            <v>Častohostice</v>
          </cell>
        </row>
        <row r="591">
          <cell r="T591" t="str">
            <v>Častolovice</v>
          </cell>
        </row>
        <row r="592">
          <cell r="T592" t="str">
            <v>Častrov</v>
          </cell>
        </row>
        <row r="593">
          <cell r="T593" t="str">
            <v>Časy</v>
          </cell>
        </row>
        <row r="594">
          <cell r="T594" t="str">
            <v>Čavisov</v>
          </cell>
        </row>
        <row r="595">
          <cell r="T595" t="str">
            <v>Čebín</v>
          </cell>
        </row>
        <row r="596">
          <cell r="T596" t="str">
            <v>Čečelice</v>
          </cell>
        </row>
        <row r="597">
          <cell r="T597" t="str">
            <v>Čečelovice</v>
          </cell>
        </row>
        <row r="598">
          <cell r="T598" t="str">
            <v>Čečkovice</v>
          </cell>
        </row>
        <row r="599">
          <cell r="T599" t="str">
            <v>Čečovice</v>
          </cell>
        </row>
        <row r="600">
          <cell r="T600" t="str">
            <v>Čehovice</v>
          </cell>
        </row>
        <row r="601">
          <cell r="T601" t="str">
            <v>Čechočovice</v>
          </cell>
        </row>
        <row r="602">
          <cell r="T602" t="str">
            <v>Čechtice</v>
          </cell>
        </row>
        <row r="603">
          <cell r="T603" t="str">
            <v>Čechtín</v>
          </cell>
        </row>
        <row r="604">
          <cell r="T604" t="str">
            <v>Čechy</v>
          </cell>
        </row>
        <row r="605">
          <cell r="T605" t="str">
            <v>Čechy pod Kosířem</v>
          </cell>
        </row>
        <row r="606">
          <cell r="T606" t="str">
            <v>Čejč</v>
          </cell>
        </row>
        <row r="607">
          <cell r="T607" t="str">
            <v>Čejetice</v>
          </cell>
        </row>
        <row r="608">
          <cell r="T608" t="str">
            <v>Čejkovice</v>
          </cell>
        </row>
        <row r="609">
          <cell r="T609" t="str">
            <v>Čejkovice</v>
          </cell>
        </row>
        <row r="610">
          <cell r="T610" t="str">
            <v>Čejkovice</v>
          </cell>
        </row>
        <row r="611">
          <cell r="T611" t="str">
            <v>Čejkovice</v>
          </cell>
        </row>
        <row r="612">
          <cell r="T612" t="str">
            <v>Čejov</v>
          </cell>
        </row>
        <row r="613">
          <cell r="T613" t="str">
            <v>Čeladná</v>
          </cell>
        </row>
        <row r="614">
          <cell r="T614" t="str">
            <v>Čelákovice</v>
          </cell>
        </row>
        <row r="615">
          <cell r="T615" t="str">
            <v>Čelčice</v>
          </cell>
        </row>
        <row r="616">
          <cell r="T616" t="str">
            <v>Čelechovice</v>
          </cell>
        </row>
        <row r="617">
          <cell r="T617" t="str">
            <v>Čelechovice na Hané</v>
          </cell>
        </row>
        <row r="618">
          <cell r="T618" t="str">
            <v>Čelistná</v>
          </cell>
        </row>
        <row r="619">
          <cell r="T619" t="str">
            <v>Čeložnice</v>
          </cell>
        </row>
        <row r="620">
          <cell r="T620" t="str">
            <v>Čeminy</v>
          </cell>
        </row>
        <row r="621">
          <cell r="T621" t="str">
            <v>Čenkov</v>
          </cell>
        </row>
        <row r="622">
          <cell r="T622" t="str">
            <v>Čenkov u Bechyně</v>
          </cell>
        </row>
        <row r="623">
          <cell r="T623" t="str">
            <v>Čenkovice</v>
          </cell>
        </row>
        <row r="624">
          <cell r="T624" t="str">
            <v>Čeperka</v>
          </cell>
        </row>
        <row r="625">
          <cell r="T625" t="str">
            <v>Čepí</v>
          </cell>
        </row>
        <row r="626">
          <cell r="T626" t="str">
            <v>Čepřovice</v>
          </cell>
        </row>
        <row r="627">
          <cell r="T627" t="str">
            <v>Čeradice</v>
          </cell>
        </row>
        <row r="628">
          <cell r="T628" t="str">
            <v>Čerčany</v>
          </cell>
        </row>
        <row r="629">
          <cell r="T629" t="str">
            <v>Čermákovice</v>
          </cell>
        </row>
        <row r="630">
          <cell r="T630" t="str">
            <v>Čermná</v>
          </cell>
        </row>
        <row r="631">
          <cell r="T631" t="str">
            <v>Čermná</v>
          </cell>
        </row>
        <row r="632">
          <cell r="T632" t="str">
            <v>Čermná nad Orlicí</v>
          </cell>
        </row>
        <row r="633">
          <cell r="T633" t="str">
            <v>Čermná ve Slezsku</v>
          </cell>
        </row>
        <row r="634">
          <cell r="T634" t="str">
            <v>Černá</v>
          </cell>
        </row>
        <row r="635">
          <cell r="T635" t="str">
            <v>Černá Hora</v>
          </cell>
        </row>
        <row r="636">
          <cell r="T636" t="str">
            <v>Černá u Bohdanče</v>
          </cell>
        </row>
        <row r="637">
          <cell r="T637" t="str">
            <v>Černá v Pošumaví</v>
          </cell>
        </row>
        <row r="638">
          <cell r="T638" t="str">
            <v>Černá Voda</v>
          </cell>
        </row>
        <row r="639">
          <cell r="T639" t="str">
            <v>Černava</v>
          </cell>
        </row>
        <row r="640">
          <cell r="T640" t="str">
            <v>Černčice</v>
          </cell>
        </row>
        <row r="641">
          <cell r="T641" t="str">
            <v>Černčice</v>
          </cell>
        </row>
        <row r="642">
          <cell r="T642" t="str">
            <v>Černé Voděrady</v>
          </cell>
        </row>
        <row r="643">
          <cell r="T643" t="str">
            <v>Černěves</v>
          </cell>
        </row>
        <row r="644">
          <cell r="T644" t="str">
            <v>Černíč</v>
          </cell>
        </row>
        <row r="645">
          <cell r="T645" t="str">
            <v>Černíkov</v>
          </cell>
        </row>
        <row r="646">
          <cell r="T646" t="str">
            <v>Černíkovice</v>
          </cell>
        </row>
        <row r="647">
          <cell r="T647" t="str">
            <v>Černíkovice</v>
          </cell>
        </row>
        <row r="648">
          <cell r="T648" t="str">
            <v>Černíky</v>
          </cell>
        </row>
        <row r="649">
          <cell r="T649" t="str">
            <v>Černilov</v>
          </cell>
        </row>
        <row r="650">
          <cell r="T650" t="str">
            <v>Černín</v>
          </cell>
        </row>
        <row r="651">
          <cell r="T651" t="str">
            <v>Černíny</v>
          </cell>
        </row>
        <row r="652">
          <cell r="T652" t="str">
            <v>Černiv</v>
          </cell>
        </row>
        <row r="653">
          <cell r="T653" t="str">
            <v>Černolice</v>
          </cell>
        </row>
        <row r="654">
          <cell r="T654" t="str">
            <v>Černošice</v>
          </cell>
        </row>
        <row r="655">
          <cell r="T655" t="str">
            <v>Černošín</v>
          </cell>
        </row>
        <row r="656">
          <cell r="T656" t="str">
            <v>Černotín</v>
          </cell>
        </row>
        <row r="657">
          <cell r="T657" t="str">
            <v>Černouček</v>
          </cell>
        </row>
        <row r="658">
          <cell r="T658" t="str">
            <v>Černousy</v>
          </cell>
        </row>
        <row r="659">
          <cell r="T659" t="str">
            <v>Černov</v>
          </cell>
        </row>
        <row r="660">
          <cell r="T660" t="str">
            <v>Černovice</v>
          </cell>
        </row>
        <row r="661">
          <cell r="T661" t="str">
            <v>Černovice</v>
          </cell>
        </row>
        <row r="662">
          <cell r="T662" t="str">
            <v>Černovice</v>
          </cell>
        </row>
        <row r="663">
          <cell r="T663" t="str">
            <v>Černovice</v>
          </cell>
        </row>
        <row r="664">
          <cell r="T664" t="str">
            <v>Čerňovice</v>
          </cell>
        </row>
        <row r="665">
          <cell r="T665" t="str">
            <v>Černožice</v>
          </cell>
        </row>
        <row r="666">
          <cell r="T666" t="str">
            <v>Černuc</v>
          </cell>
        </row>
        <row r="667">
          <cell r="T667" t="str">
            <v>Černvír</v>
          </cell>
        </row>
        <row r="668">
          <cell r="T668" t="str">
            <v>Černý Důl</v>
          </cell>
        </row>
        <row r="669">
          <cell r="T669" t="str">
            <v>Černýšovice</v>
          </cell>
        </row>
        <row r="670">
          <cell r="T670" t="str">
            <v>Červená Hora</v>
          </cell>
        </row>
        <row r="671">
          <cell r="T671" t="str">
            <v>Červená Lhota</v>
          </cell>
        </row>
        <row r="672">
          <cell r="T672" t="str">
            <v>Červená Řečice</v>
          </cell>
        </row>
        <row r="673">
          <cell r="T673" t="str">
            <v>Červená Třemešná</v>
          </cell>
        </row>
        <row r="674">
          <cell r="T674" t="str">
            <v>Červená Voda</v>
          </cell>
        </row>
        <row r="675">
          <cell r="T675" t="str">
            <v>Červené Janovice</v>
          </cell>
        </row>
        <row r="676">
          <cell r="T676" t="str">
            <v>Červené Pečky</v>
          </cell>
        </row>
        <row r="677">
          <cell r="T677" t="str">
            <v>Červené Poříčí</v>
          </cell>
        </row>
        <row r="678">
          <cell r="T678" t="str">
            <v>Červenka</v>
          </cell>
        </row>
        <row r="679">
          <cell r="T679" t="str">
            <v>Červený Hrádek</v>
          </cell>
        </row>
        <row r="680">
          <cell r="T680" t="str">
            <v>Červený Kostelec</v>
          </cell>
        </row>
        <row r="681">
          <cell r="T681" t="str">
            <v>Červený Újezd</v>
          </cell>
        </row>
        <row r="682">
          <cell r="T682" t="str">
            <v>Červený Újezd</v>
          </cell>
        </row>
        <row r="683">
          <cell r="T683" t="str">
            <v>Česká</v>
          </cell>
        </row>
        <row r="684">
          <cell r="T684" t="str">
            <v>Česká Bělá</v>
          </cell>
        </row>
        <row r="685">
          <cell r="T685" t="str">
            <v>Česká Bříza</v>
          </cell>
        </row>
        <row r="686">
          <cell r="T686" t="str">
            <v>Česká Čermná</v>
          </cell>
        </row>
        <row r="687">
          <cell r="T687" t="str">
            <v>Česká Kamenice</v>
          </cell>
        </row>
        <row r="688">
          <cell r="T688" t="str">
            <v>Česká Kubice</v>
          </cell>
        </row>
        <row r="689">
          <cell r="T689" t="str">
            <v>Česká Lípa</v>
          </cell>
        </row>
        <row r="690">
          <cell r="T690" t="str">
            <v>Česká Metuje</v>
          </cell>
        </row>
        <row r="691">
          <cell r="T691" t="str">
            <v>Česká Rybná</v>
          </cell>
        </row>
        <row r="692">
          <cell r="T692" t="str">
            <v>Česká Skalice</v>
          </cell>
        </row>
        <row r="693">
          <cell r="T693" t="str">
            <v>Česká Třebová</v>
          </cell>
        </row>
        <row r="694">
          <cell r="T694" t="str">
            <v>Česká Ves</v>
          </cell>
        </row>
        <row r="695">
          <cell r="T695" t="str">
            <v>České Budějovice</v>
          </cell>
        </row>
        <row r="696">
          <cell r="T696" t="str">
            <v>České Heřmanice</v>
          </cell>
        </row>
        <row r="697">
          <cell r="T697" t="str">
            <v>České Lhotice</v>
          </cell>
        </row>
        <row r="698">
          <cell r="T698" t="str">
            <v>České Libchavy</v>
          </cell>
        </row>
        <row r="699">
          <cell r="T699" t="str">
            <v>České Meziříčí</v>
          </cell>
        </row>
        <row r="700">
          <cell r="T700" t="str">
            <v>České Petrovice</v>
          </cell>
        </row>
        <row r="701">
          <cell r="T701" t="str">
            <v>České Velenice</v>
          </cell>
        </row>
        <row r="702">
          <cell r="T702" t="str">
            <v>Český Brod</v>
          </cell>
        </row>
        <row r="703">
          <cell r="T703" t="str">
            <v>Český Dub</v>
          </cell>
        </row>
        <row r="704">
          <cell r="T704" t="str">
            <v>Český Jiřetín</v>
          </cell>
        </row>
        <row r="705">
          <cell r="T705" t="str">
            <v>Český Krumlov</v>
          </cell>
        </row>
        <row r="706">
          <cell r="T706" t="str">
            <v>Český Rudolec</v>
          </cell>
        </row>
        <row r="707">
          <cell r="T707" t="str">
            <v>Český Šternberk</v>
          </cell>
        </row>
        <row r="708">
          <cell r="T708" t="str">
            <v>Český Těšín</v>
          </cell>
        </row>
        <row r="709">
          <cell r="T709" t="str">
            <v>Čestice</v>
          </cell>
        </row>
        <row r="710">
          <cell r="T710" t="str">
            <v>Čestice</v>
          </cell>
        </row>
        <row r="711">
          <cell r="T711" t="str">
            <v>Čestín</v>
          </cell>
        </row>
        <row r="712">
          <cell r="T712" t="str">
            <v>Čestlice</v>
          </cell>
        </row>
        <row r="713">
          <cell r="T713" t="str">
            <v>Češov</v>
          </cell>
        </row>
        <row r="714">
          <cell r="T714" t="str">
            <v>Číčenice</v>
          </cell>
        </row>
        <row r="715">
          <cell r="T715" t="str">
            <v>Číčovice</v>
          </cell>
        </row>
        <row r="716">
          <cell r="T716" t="str">
            <v>Číhalín</v>
          </cell>
        </row>
        <row r="717">
          <cell r="T717" t="str">
            <v>Číhaň</v>
          </cell>
        </row>
        <row r="718">
          <cell r="T718" t="str">
            <v>Číhošť</v>
          </cell>
        </row>
        <row r="719">
          <cell r="T719" t="str">
            <v>Čichalov</v>
          </cell>
        </row>
        <row r="720">
          <cell r="T720" t="str">
            <v>Číchov</v>
          </cell>
        </row>
        <row r="721">
          <cell r="T721" t="str">
            <v>Čikov</v>
          </cell>
        </row>
        <row r="722">
          <cell r="T722" t="str">
            <v>Čilá</v>
          </cell>
        </row>
        <row r="723">
          <cell r="T723" t="str">
            <v>Čilec</v>
          </cell>
        </row>
        <row r="724">
          <cell r="T724" t="str">
            <v>Čím</v>
          </cell>
        </row>
        <row r="725">
          <cell r="T725" t="str">
            <v>Čimelice</v>
          </cell>
        </row>
        <row r="726">
          <cell r="T726" t="str">
            <v>Číměř</v>
          </cell>
        </row>
        <row r="727">
          <cell r="T727" t="str">
            <v>Číměř</v>
          </cell>
        </row>
        <row r="728">
          <cell r="T728" t="str">
            <v>Čímice</v>
          </cell>
        </row>
        <row r="729">
          <cell r="T729" t="str">
            <v>Činěves</v>
          </cell>
        </row>
        <row r="730">
          <cell r="T730" t="str">
            <v>Čisovice</v>
          </cell>
        </row>
        <row r="731">
          <cell r="T731" t="str">
            <v>Čistá</v>
          </cell>
        </row>
        <row r="732">
          <cell r="T732" t="str">
            <v>Čistá</v>
          </cell>
        </row>
        <row r="733">
          <cell r="T733" t="str">
            <v>Čistá</v>
          </cell>
        </row>
        <row r="734">
          <cell r="T734" t="str">
            <v>Čistá u Horek</v>
          </cell>
        </row>
        <row r="735">
          <cell r="T735" t="str">
            <v>Čistěves</v>
          </cell>
        </row>
        <row r="736">
          <cell r="T736" t="str">
            <v>Čižice</v>
          </cell>
        </row>
        <row r="737">
          <cell r="T737" t="str">
            <v>Čížkov</v>
          </cell>
        </row>
        <row r="738">
          <cell r="T738" t="str">
            <v>Čížkov</v>
          </cell>
        </row>
        <row r="739">
          <cell r="T739" t="str">
            <v>Čížkovice</v>
          </cell>
        </row>
        <row r="740">
          <cell r="T740" t="str">
            <v>Čížkrajice</v>
          </cell>
        </row>
        <row r="741">
          <cell r="T741" t="str">
            <v>Čížov</v>
          </cell>
        </row>
        <row r="742">
          <cell r="T742" t="str">
            <v>Čížová</v>
          </cell>
        </row>
        <row r="743">
          <cell r="T743" t="str">
            <v>Čkyně</v>
          </cell>
        </row>
        <row r="744">
          <cell r="T744" t="str">
            <v>Člunek</v>
          </cell>
        </row>
        <row r="745">
          <cell r="T745" t="str">
            <v>Čmelíny</v>
          </cell>
        </row>
        <row r="746">
          <cell r="T746" t="str">
            <v>Čtveřín</v>
          </cell>
        </row>
        <row r="747">
          <cell r="T747" t="str">
            <v>Čtyřkoly</v>
          </cell>
        </row>
        <row r="748">
          <cell r="T748" t="str">
            <v>Čučice</v>
          </cell>
        </row>
        <row r="749">
          <cell r="T749" t="str">
            <v>Dačice</v>
          </cell>
        </row>
        <row r="750">
          <cell r="T750" t="str">
            <v>Dalečín</v>
          </cell>
        </row>
        <row r="751">
          <cell r="T751" t="str">
            <v>Daleké Dušníky</v>
          </cell>
        </row>
        <row r="752">
          <cell r="T752" t="str">
            <v>Dalešice</v>
          </cell>
        </row>
        <row r="753">
          <cell r="T753" t="str">
            <v>Dalešice</v>
          </cell>
        </row>
        <row r="754">
          <cell r="T754" t="str">
            <v>Dalovice</v>
          </cell>
        </row>
        <row r="755">
          <cell r="T755" t="str">
            <v>Dalovice</v>
          </cell>
        </row>
        <row r="756">
          <cell r="T756" t="str">
            <v>Dambořice</v>
          </cell>
        </row>
        <row r="757">
          <cell r="T757" t="str">
            <v>Damnice</v>
          </cell>
        </row>
        <row r="758">
          <cell r="T758" t="str">
            <v>Damníkov</v>
          </cell>
        </row>
        <row r="759">
          <cell r="T759" t="str">
            <v>Daňkovice</v>
          </cell>
        </row>
        <row r="760">
          <cell r="T760" t="str">
            <v>Darkovice</v>
          </cell>
        </row>
        <row r="761">
          <cell r="T761" t="str">
            <v>Daskabát</v>
          </cell>
        </row>
        <row r="762">
          <cell r="T762" t="str">
            <v>Dasnice</v>
          </cell>
        </row>
        <row r="763">
          <cell r="T763" t="str">
            <v>Dasný</v>
          </cell>
        </row>
        <row r="764">
          <cell r="T764" t="str">
            <v>Dašice</v>
          </cell>
        </row>
        <row r="765">
          <cell r="T765" t="str">
            <v>Davle</v>
          </cell>
        </row>
        <row r="766">
          <cell r="T766" t="str">
            <v>Deblín</v>
          </cell>
        </row>
        <row r="767">
          <cell r="T767" t="str">
            <v>Děčany</v>
          </cell>
        </row>
        <row r="768">
          <cell r="T768" t="str">
            <v>Děčín</v>
          </cell>
        </row>
        <row r="769">
          <cell r="T769" t="str">
            <v>Dědice</v>
          </cell>
        </row>
        <row r="770">
          <cell r="T770" t="str">
            <v>Dědová</v>
          </cell>
        </row>
        <row r="771">
          <cell r="T771" t="str">
            <v>Dehtáře</v>
          </cell>
        </row>
        <row r="772">
          <cell r="T772" t="str">
            <v>Děhylov</v>
          </cell>
        </row>
        <row r="773">
          <cell r="T773" t="str">
            <v>Děkanovice</v>
          </cell>
        </row>
        <row r="774">
          <cell r="T774" t="str">
            <v>Děkov</v>
          </cell>
        </row>
        <row r="775">
          <cell r="T775" t="str">
            <v>Děpoltovice</v>
          </cell>
        </row>
        <row r="776">
          <cell r="T776" t="str">
            <v>Desná</v>
          </cell>
        </row>
        <row r="777">
          <cell r="T777" t="str">
            <v>Desná</v>
          </cell>
        </row>
        <row r="778">
          <cell r="T778" t="str">
            <v>Dešenice</v>
          </cell>
        </row>
        <row r="779">
          <cell r="T779" t="str">
            <v>Dešná</v>
          </cell>
        </row>
        <row r="780">
          <cell r="T780" t="str">
            <v>Dešná</v>
          </cell>
        </row>
        <row r="781">
          <cell r="T781" t="str">
            <v>Dešov</v>
          </cell>
        </row>
        <row r="782">
          <cell r="T782" t="str">
            <v>Deštná</v>
          </cell>
        </row>
        <row r="783">
          <cell r="T783" t="str">
            <v>Deštná</v>
          </cell>
        </row>
        <row r="784">
          <cell r="T784" t="str">
            <v>Deštné v Orlických horách</v>
          </cell>
        </row>
        <row r="785">
          <cell r="T785" t="str">
            <v>Deštnice</v>
          </cell>
        </row>
        <row r="786">
          <cell r="T786" t="str">
            <v>Dětenice</v>
          </cell>
        </row>
        <row r="787">
          <cell r="T787" t="str">
            <v>Dětkovice</v>
          </cell>
        </row>
        <row r="788">
          <cell r="T788" t="str">
            <v>Dětkovice</v>
          </cell>
        </row>
        <row r="789">
          <cell r="T789" t="str">
            <v>Dětmarovice</v>
          </cell>
        </row>
        <row r="790">
          <cell r="T790" t="str">
            <v>Dětřichov</v>
          </cell>
        </row>
        <row r="791">
          <cell r="T791" t="str">
            <v>Dětřichov</v>
          </cell>
        </row>
        <row r="792">
          <cell r="T792" t="str">
            <v>Dětřichov nad Bystřicí</v>
          </cell>
        </row>
        <row r="793">
          <cell r="T793" t="str">
            <v>Dětřichov u Moravské Třebové</v>
          </cell>
        </row>
        <row r="794">
          <cell r="T794" t="str">
            <v>Dílce</v>
          </cell>
        </row>
        <row r="795">
          <cell r="T795" t="str">
            <v>Díly</v>
          </cell>
        </row>
        <row r="796">
          <cell r="T796" t="str">
            <v>Dírná</v>
          </cell>
        </row>
        <row r="797">
          <cell r="T797" t="str">
            <v>Diváky</v>
          </cell>
        </row>
        <row r="798">
          <cell r="T798" t="str">
            <v>Dívčí Hrad</v>
          </cell>
        </row>
        <row r="799">
          <cell r="T799" t="str">
            <v>Dívčí Kopy</v>
          </cell>
        </row>
        <row r="800">
          <cell r="T800" t="str">
            <v>Dívčice</v>
          </cell>
        </row>
        <row r="801">
          <cell r="T801" t="str">
            <v>Divec</v>
          </cell>
        </row>
        <row r="802">
          <cell r="T802" t="str">
            <v>Divišov</v>
          </cell>
        </row>
        <row r="803">
          <cell r="T803" t="str">
            <v>Dlažkovice</v>
          </cell>
        </row>
        <row r="804">
          <cell r="T804" t="str">
            <v>Dlažov</v>
          </cell>
        </row>
        <row r="805">
          <cell r="T805" t="str">
            <v>Dlouhá Brtnice</v>
          </cell>
        </row>
        <row r="806">
          <cell r="T806" t="str">
            <v>Dlouhá Lhota</v>
          </cell>
        </row>
        <row r="807">
          <cell r="T807" t="str">
            <v>Dlouhá Lhota</v>
          </cell>
        </row>
        <row r="808">
          <cell r="T808" t="str">
            <v>Dlouhá Lhota</v>
          </cell>
        </row>
        <row r="809">
          <cell r="T809" t="str">
            <v>Dlouhá Lhota</v>
          </cell>
        </row>
        <row r="810">
          <cell r="T810" t="str">
            <v>Dlouhá Loučka</v>
          </cell>
        </row>
        <row r="811">
          <cell r="T811" t="str">
            <v>Dlouhá Loučka</v>
          </cell>
        </row>
        <row r="812">
          <cell r="T812" t="str">
            <v>Dlouhá Stráň</v>
          </cell>
        </row>
        <row r="813">
          <cell r="T813" t="str">
            <v>Dlouhá Třebová</v>
          </cell>
        </row>
        <row r="814">
          <cell r="T814" t="str">
            <v>Dlouhá Ves</v>
          </cell>
        </row>
        <row r="815">
          <cell r="T815" t="str">
            <v>Dlouhá Ves</v>
          </cell>
        </row>
        <row r="816">
          <cell r="T816" t="str">
            <v>Dlouhé</v>
          </cell>
        </row>
        <row r="817">
          <cell r="T817" t="str">
            <v>Dlouhomilov</v>
          </cell>
        </row>
        <row r="818">
          <cell r="T818" t="str">
            <v>Dlouhoňovice</v>
          </cell>
        </row>
        <row r="819">
          <cell r="T819" t="str">
            <v>Dlouhopolsko</v>
          </cell>
        </row>
        <row r="820">
          <cell r="T820" t="str">
            <v>Dlouhý Most</v>
          </cell>
        </row>
        <row r="821">
          <cell r="T821" t="str">
            <v>Dlouhý Újezd</v>
          </cell>
        </row>
        <row r="822">
          <cell r="T822" t="str">
            <v>Dnešice</v>
          </cell>
        </row>
        <row r="823">
          <cell r="T823" t="str">
            <v>Dobelice</v>
          </cell>
        </row>
        <row r="824">
          <cell r="T824" t="str">
            <v>Dobev</v>
          </cell>
        </row>
        <row r="825">
          <cell r="T825" t="str">
            <v>Dobkovice</v>
          </cell>
        </row>
        <row r="826">
          <cell r="T826" t="str">
            <v>Dobrá</v>
          </cell>
        </row>
        <row r="827">
          <cell r="T827" t="str">
            <v>Dobrá Voda</v>
          </cell>
        </row>
        <row r="828">
          <cell r="T828" t="str">
            <v>Dobrá Voda</v>
          </cell>
        </row>
        <row r="829">
          <cell r="T829" t="str">
            <v>Dobrá Voda u Českých Budějovic</v>
          </cell>
        </row>
        <row r="830">
          <cell r="T830" t="str">
            <v>Dobrá Voda u Hořic</v>
          </cell>
        </row>
        <row r="831">
          <cell r="T831" t="str">
            <v>Dobrá Voda u Pacova</v>
          </cell>
        </row>
        <row r="832">
          <cell r="T832" t="str">
            <v>Dobratice</v>
          </cell>
        </row>
        <row r="833">
          <cell r="T833" t="str">
            <v>Dobrčice</v>
          </cell>
        </row>
        <row r="834">
          <cell r="T834" t="str">
            <v>Dobré</v>
          </cell>
        </row>
        <row r="835">
          <cell r="T835" t="str">
            <v>Dobré Pole</v>
          </cell>
        </row>
        <row r="836">
          <cell r="T836" t="str">
            <v>Dobrkovice</v>
          </cell>
        </row>
        <row r="837">
          <cell r="T837" t="str">
            <v>Dobrná</v>
          </cell>
        </row>
        <row r="838">
          <cell r="T838" t="str">
            <v>Dobročkovice</v>
          </cell>
        </row>
        <row r="839">
          <cell r="T839" t="str">
            <v>Dobročovice</v>
          </cell>
        </row>
        <row r="840">
          <cell r="T840" t="str">
            <v>Dobrohošť</v>
          </cell>
        </row>
        <row r="841">
          <cell r="T841" t="str">
            <v>Dobrochov</v>
          </cell>
        </row>
        <row r="842">
          <cell r="T842" t="str">
            <v>Dobroměřice</v>
          </cell>
        </row>
        <row r="843">
          <cell r="T843" t="str">
            <v>Dobromilice</v>
          </cell>
        </row>
        <row r="844">
          <cell r="T844" t="str">
            <v>Dobronice u Bechyně</v>
          </cell>
        </row>
        <row r="845">
          <cell r="T845" t="str">
            <v>Dobronín</v>
          </cell>
        </row>
        <row r="846">
          <cell r="T846" t="str">
            <v>Dobroslavice</v>
          </cell>
        </row>
        <row r="847">
          <cell r="T847" t="str">
            <v>Dobroutov</v>
          </cell>
        </row>
        <row r="848">
          <cell r="T848" t="str">
            <v>Dobrovice</v>
          </cell>
        </row>
        <row r="849">
          <cell r="T849" t="str">
            <v>Dobrovítov</v>
          </cell>
        </row>
        <row r="850">
          <cell r="T850" t="str">
            <v>Dobrovíz</v>
          </cell>
        </row>
        <row r="851">
          <cell r="T851" t="str">
            <v>Dobršín</v>
          </cell>
        </row>
        <row r="852">
          <cell r="T852" t="str">
            <v>Dobruška</v>
          </cell>
        </row>
        <row r="853">
          <cell r="T853" t="str">
            <v>Dobřany</v>
          </cell>
        </row>
        <row r="854">
          <cell r="T854" t="str">
            <v>Dobřany</v>
          </cell>
        </row>
        <row r="855">
          <cell r="T855" t="str">
            <v>Dobřejovice</v>
          </cell>
        </row>
        <row r="856">
          <cell r="T856" t="str">
            <v>Dobřeň</v>
          </cell>
        </row>
        <row r="857">
          <cell r="T857" t="str">
            <v>Dobřenice</v>
          </cell>
        </row>
        <row r="858">
          <cell r="T858" t="str">
            <v>Dobříč</v>
          </cell>
        </row>
        <row r="859">
          <cell r="T859" t="str">
            <v>Dobříč</v>
          </cell>
        </row>
        <row r="860">
          <cell r="T860" t="str">
            <v>Dobřichov</v>
          </cell>
        </row>
        <row r="861">
          <cell r="T861" t="str">
            <v>Dobřichovice</v>
          </cell>
        </row>
        <row r="862">
          <cell r="T862" t="str">
            <v>Dobříkov</v>
          </cell>
        </row>
        <row r="863">
          <cell r="T863" t="str">
            <v>Dobříň</v>
          </cell>
        </row>
        <row r="864">
          <cell r="T864" t="str">
            <v>Dobřínsko</v>
          </cell>
        </row>
        <row r="865">
          <cell r="T865" t="str">
            <v>Dobříš</v>
          </cell>
        </row>
        <row r="866">
          <cell r="T866" t="str">
            <v>Dobřív</v>
          </cell>
        </row>
        <row r="867">
          <cell r="T867" t="str">
            <v>Dobšice</v>
          </cell>
        </row>
        <row r="868">
          <cell r="T868" t="str">
            <v>Dobšice</v>
          </cell>
        </row>
        <row r="869">
          <cell r="T869" t="str">
            <v>Dobšice</v>
          </cell>
        </row>
        <row r="870">
          <cell r="T870" t="str">
            <v>Dobšín</v>
          </cell>
        </row>
        <row r="871">
          <cell r="T871" t="str">
            <v>Dohalice</v>
          </cell>
        </row>
        <row r="872">
          <cell r="T872" t="str">
            <v>Doksany</v>
          </cell>
        </row>
        <row r="873">
          <cell r="T873" t="str">
            <v>Doksy</v>
          </cell>
        </row>
        <row r="874">
          <cell r="T874" t="str">
            <v>Doksy</v>
          </cell>
        </row>
        <row r="875">
          <cell r="T875" t="str">
            <v>Dolánky nad Ohří</v>
          </cell>
        </row>
        <row r="876">
          <cell r="T876" t="str">
            <v>Dolany</v>
          </cell>
        </row>
        <row r="877">
          <cell r="T877" t="str">
            <v>Dolany</v>
          </cell>
        </row>
        <row r="878">
          <cell r="T878" t="str">
            <v>Dolany</v>
          </cell>
        </row>
        <row r="879">
          <cell r="T879" t="str">
            <v>Dolany</v>
          </cell>
        </row>
        <row r="880">
          <cell r="T880" t="str">
            <v>Dolany</v>
          </cell>
        </row>
        <row r="881">
          <cell r="T881" t="str">
            <v>Dolany</v>
          </cell>
        </row>
        <row r="882">
          <cell r="T882" t="str">
            <v>Dolany</v>
          </cell>
        </row>
        <row r="883">
          <cell r="T883" t="str">
            <v>Dolce</v>
          </cell>
        </row>
        <row r="884">
          <cell r="T884" t="str">
            <v>Dolenice</v>
          </cell>
        </row>
        <row r="885">
          <cell r="T885" t="str">
            <v>Dolní Bečva</v>
          </cell>
        </row>
        <row r="886">
          <cell r="T886" t="str">
            <v>Dolní Bělá</v>
          </cell>
        </row>
        <row r="887">
          <cell r="T887" t="str">
            <v>Dolní Benešov</v>
          </cell>
        </row>
        <row r="888">
          <cell r="T888" t="str">
            <v>Dolní Beřkovice</v>
          </cell>
        </row>
        <row r="889">
          <cell r="T889" t="str">
            <v>Dolní Bezděkov</v>
          </cell>
        </row>
        <row r="890">
          <cell r="T890" t="str">
            <v>Dolní Bojanovice</v>
          </cell>
        </row>
        <row r="891">
          <cell r="T891" t="str">
            <v>Dolní Bousov</v>
          </cell>
        </row>
        <row r="892">
          <cell r="T892" t="str">
            <v>Dolní Branná</v>
          </cell>
        </row>
        <row r="893">
          <cell r="T893" t="str">
            <v>Dolní Brusnice</v>
          </cell>
        </row>
        <row r="894">
          <cell r="T894" t="str">
            <v>Dolní Břežany</v>
          </cell>
        </row>
        <row r="895">
          <cell r="T895" t="str">
            <v>Dolní Bukovsko</v>
          </cell>
        </row>
        <row r="896">
          <cell r="T896" t="str">
            <v>Dolní Cerekev</v>
          </cell>
        </row>
        <row r="897">
          <cell r="T897" t="str">
            <v>Dolní Čermná</v>
          </cell>
        </row>
        <row r="898">
          <cell r="T898" t="str">
            <v>Dolní Dobrouč</v>
          </cell>
        </row>
        <row r="899">
          <cell r="T899" t="str">
            <v>Dolní Domaslavice</v>
          </cell>
        </row>
        <row r="900">
          <cell r="T900" t="str">
            <v>Dolní Dubňany</v>
          </cell>
        </row>
        <row r="901">
          <cell r="T901" t="str">
            <v>Dolní Dunajovice</v>
          </cell>
        </row>
        <row r="902">
          <cell r="T902" t="str">
            <v>Dolní Dvořiště</v>
          </cell>
        </row>
        <row r="903">
          <cell r="T903" t="str">
            <v>Dolní Dvůr</v>
          </cell>
        </row>
        <row r="904">
          <cell r="T904" t="str">
            <v>Dolní Habartice</v>
          </cell>
        </row>
        <row r="905">
          <cell r="T905" t="str">
            <v>Dolní Hbity</v>
          </cell>
        </row>
        <row r="906">
          <cell r="T906" t="str">
            <v>Dolní Heřmanice</v>
          </cell>
        </row>
        <row r="907">
          <cell r="T907" t="str">
            <v>Dolní Hořice</v>
          </cell>
        </row>
        <row r="908">
          <cell r="T908" t="str">
            <v>Dolní Hradiště</v>
          </cell>
        </row>
        <row r="909">
          <cell r="T909" t="str">
            <v>Dolní Hrachovice</v>
          </cell>
        </row>
        <row r="910">
          <cell r="T910" t="str">
            <v>Dolní Chvatliny</v>
          </cell>
        </row>
        <row r="911">
          <cell r="T911" t="str">
            <v>Dolní Kalná</v>
          </cell>
        </row>
        <row r="912">
          <cell r="T912" t="str">
            <v>Dolní Kounice</v>
          </cell>
        </row>
        <row r="913">
          <cell r="T913" t="str">
            <v>Dolní Kralovice</v>
          </cell>
        </row>
        <row r="914">
          <cell r="T914" t="str">
            <v>Dolní Krupá</v>
          </cell>
        </row>
        <row r="915">
          <cell r="T915" t="str">
            <v>Dolní Krupá</v>
          </cell>
        </row>
        <row r="916">
          <cell r="T916" t="str">
            <v>Dolní Lánov</v>
          </cell>
        </row>
        <row r="917">
          <cell r="T917" t="str">
            <v>Dolní Lažany</v>
          </cell>
        </row>
        <row r="918">
          <cell r="T918" t="str">
            <v>Dolní Lhota</v>
          </cell>
        </row>
        <row r="919">
          <cell r="T919" t="str">
            <v>Dolní Lhota</v>
          </cell>
        </row>
        <row r="920">
          <cell r="T920" t="str">
            <v>Dolní Libochová</v>
          </cell>
        </row>
        <row r="921">
          <cell r="T921" t="str">
            <v>Dolní Lochov</v>
          </cell>
        </row>
        <row r="922">
          <cell r="T922" t="str">
            <v>Dolní Lomná</v>
          </cell>
        </row>
        <row r="923">
          <cell r="T923" t="str">
            <v>Dolní Loučky</v>
          </cell>
        </row>
        <row r="924">
          <cell r="T924" t="str">
            <v>Dolní Lukavice</v>
          </cell>
        </row>
        <row r="925">
          <cell r="T925" t="str">
            <v>Dolní Lutyně</v>
          </cell>
        </row>
        <row r="926">
          <cell r="T926" t="str">
            <v>Dolní Město</v>
          </cell>
        </row>
        <row r="927">
          <cell r="T927" t="str">
            <v>Dolní Morava</v>
          </cell>
        </row>
        <row r="928">
          <cell r="T928" t="str">
            <v>Dolní Moravice</v>
          </cell>
        </row>
        <row r="929">
          <cell r="T929" t="str">
            <v>Dolní Němčí</v>
          </cell>
        </row>
        <row r="930">
          <cell r="T930" t="str">
            <v>Dolní Nětčice</v>
          </cell>
        </row>
        <row r="931">
          <cell r="T931" t="str">
            <v>Dolní Nivy</v>
          </cell>
        </row>
        <row r="932">
          <cell r="T932" t="str">
            <v>Dolní Novosedly</v>
          </cell>
        </row>
        <row r="933">
          <cell r="T933" t="str">
            <v>Dolní Olešnice</v>
          </cell>
        </row>
        <row r="934">
          <cell r="T934" t="str">
            <v>Dolní Pěna</v>
          </cell>
        </row>
        <row r="935">
          <cell r="T935" t="str">
            <v>Dolní Podluží</v>
          </cell>
        </row>
        <row r="936">
          <cell r="T936" t="str">
            <v>Dolní Pohleď</v>
          </cell>
        </row>
        <row r="937">
          <cell r="T937" t="str">
            <v>Dolní Poustevna</v>
          </cell>
        </row>
        <row r="938">
          <cell r="T938" t="str">
            <v>Dolní Přím</v>
          </cell>
        </row>
        <row r="939">
          <cell r="T939" t="str">
            <v>Dolní Radechová</v>
          </cell>
        </row>
        <row r="940">
          <cell r="T940" t="str">
            <v>Dolní Roveň</v>
          </cell>
        </row>
        <row r="941">
          <cell r="T941" t="str">
            <v>Dolní Rožínka</v>
          </cell>
        </row>
        <row r="942">
          <cell r="T942" t="str">
            <v>Dolní Rychnov</v>
          </cell>
        </row>
        <row r="943">
          <cell r="T943" t="str">
            <v>Dolní Řasnice</v>
          </cell>
        </row>
        <row r="944">
          <cell r="T944" t="str">
            <v>Dolní Ředice</v>
          </cell>
        </row>
        <row r="945">
          <cell r="T945" t="str">
            <v>Dolní Slivno</v>
          </cell>
        </row>
        <row r="946">
          <cell r="T946" t="str">
            <v>Dolní Sokolovec</v>
          </cell>
        </row>
        <row r="947">
          <cell r="T947" t="str">
            <v>Dolní Stakory</v>
          </cell>
        </row>
        <row r="948">
          <cell r="T948" t="str">
            <v>Dolní Studénky</v>
          </cell>
        </row>
        <row r="949">
          <cell r="T949" t="str">
            <v>Dolní Těšice</v>
          </cell>
        </row>
        <row r="950">
          <cell r="T950" t="str">
            <v>Dolní Tošanovice</v>
          </cell>
        </row>
        <row r="951">
          <cell r="T951" t="str">
            <v>Dolní Třebonín</v>
          </cell>
        </row>
        <row r="952">
          <cell r="T952" t="str">
            <v>Dolní Újezd</v>
          </cell>
        </row>
        <row r="953">
          <cell r="T953" t="str">
            <v>Dolní Újezd</v>
          </cell>
        </row>
        <row r="954">
          <cell r="T954" t="str">
            <v>Dolní Věstonice</v>
          </cell>
        </row>
        <row r="955">
          <cell r="T955" t="str">
            <v>Dolní Vilémovice</v>
          </cell>
        </row>
        <row r="956">
          <cell r="T956" t="str">
            <v>Dolní Vilímeč</v>
          </cell>
        </row>
        <row r="957">
          <cell r="T957" t="str">
            <v>Dolní Zálezly</v>
          </cell>
        </row>
        <row r="958">
          <cell r="T958" t="str">
            <v>Dolní Zimoř</v>
          </cell>
        </row>
        <row r="959">
          <cell r="T959" t="str">
            <v>Dolní Žandov</v>
          </cell>
        </row>
        <row r="960">
          <cell r="T960" t="str">
            <v>Dolní Žďár</v>
          </cell>
        </row>
        <row r="961">
          <cell r="T961" t="str">
            <v>Dolní Životice</v>
          </cell>
        </row>
        <row r="962">
          <cell r="T962" t="str">
            <v>Doloplazy</v>
          </cell>
        </row>
        <row r="963">
          <cell r="T963" t="str">
            <v>Doloplazy</v>
          </cell>
        </row>
        <row r="964">
          <cell r="T964" t="str">
            <v>Domamil</v>
          </cell>
        </row>
        <row r="965">
          <cell r="T965" t="str">
            <v>Domanín</v>
          </cell>
        </row>
        <row r="966">
          <cell r="T966" t="str">
            <v>Domanín</v>
          </cell>
        </row>
        <row r="967">
          <cell r="T967" t="str">
            <v>Dománovice</v>
          </cell>
        </row>
        <row r="968">
          <cell r="T968" t="str">
            <v>Domašín</v>
          </cell>
        </row>
        <row r="969">
          <cell r="T969" t="str">
            <v>Domašov</v>
          </cell>
        </row>
        <row r="970">
          <cell r="T970" t="str">
            <v>Domašov nad Bystřicí</v>
          </cell>
        </row>
        <row r="971">
          <cell r="T971" t="str">
            <v>Domašov u Šternberka</v>
          </cell>
        </row>
        <row r="972">
          <cell r="T972" t="str">
            <v>Domaželice</v>
          </cell>
        </row>
        <row r="973">
          <cell r="T973" t="str">
            <v>Domažlice</v>
          </cell>
        </row>
        <row r="974">
          <cell r="T974" t="str">
            <v>Domoraz</v>
          </cell>
        </row>
        <row r="975">
          <cell r="T975" t="str">
            <v>Domousnice</v>
          </cell>
        </row>
        <row r="976">
          <cell r="T976" t="str">
            <v>Domoušice</v>
          </cell>
        </row>
        <row r="977">
          <cell r="T977" t="str">
            <v>Doňov</v>
          </cell>
        </row>
        <row r="978">
          <cell r="T978" t="str">
            <v>Doubek</v>
          </cell>
        </row>
        <row r="979">
          <cell r="T979" t="str">
            <v>Doubice</v>
          </cell>
        </row>
        <row r="980">
          <cell r="T980" t="str">
            <v>Doubrava</v>
          </cell>
        </row>
        <row r="981">
          <cell r="T981" t="str">
            <v>Doubravčice</v>
          </cell>
        </row>
        <row r="982">
          <cell r="T982" t="str">
            <v>Doubravice</v>
          </cell>
        </row>
        <row r="983">
          <cell r="T983" t="str">
            <v>Doubravice</v>
          </cell>
        </row>
        <row r="984">
          <cell r="T984" t="str">
            <v>Doubravice</v>
          </cell>
        </row>
        <row r="985">
          <cell r="T985" t="str">
            <v>Doubravice nad Svitavou</v>
          </cell>
        </row>
        <row r="986">
          <cell r="T986" t="str">
            <v>Doubravička</v>
          </cell>
        </row>
        <row r="987">
          <cell r="T987" t="str">
            <v>Doubravník</v>
          </cell>
        </row>
        <row r="988">
          <cell r="T988" t="str">
            <v>Doubravy</v>
          </cell>
        </row>
        <row r="989">
          <cell r="T989" t="str">
            <v>Doudleby</v>
          </cell>
        </row>
        <row r="990">
          <cell r="T990" t="str">
            <v>Doudleby nad Orlicí</v>
          </cell>
        </row>
        <row r="991">
          <cell r="T991" t="str">
            <v>Doupě</v>
          </cell>
        </row>
        <row r="992">
          <cell r="T992" t="str">
            <v>Drahanovice</v>
          </cell>
        </row>
        <row r="993">
          <cell r="T993" t="str">
            <v>Drahany</v>
          </cell>
        </row>
        <row r="994">
          <cell r="T994" t="str">
            <v>Drahelčice</v>
          </cell>
        </row>
        <row r="995">
          <cell r="T995" t="str">
            <v>Drahenice</v>
          </cell>
        </row>
        <row r="996">
          <cell r="T996" t="str">
            <v>Drahkov</v>
          </cell>
        </row>
        <row r="997">
          <cell r="T997" t="str">
            <v>Drahlín</v>
          </cell>
        </row>
        <row r="998">
          <cell r="T998" t="str">
            <v>Drahňovice</v>
          </cell>
        </row>
        <row r="999">
          <cell r="T999" t="str">
            <v>Drahobudice</v>
          </cell>
        </row>
        <row r="1000">
          <cell r="T1000" t="str">
            <v>Drahobuz</v>
          </cell>
        </row>
        <row r="1001">
          <cell r="T1001" t="str">
            <v>Drahonice</v>
          </cell>
        </row>
        <row r="1002">
          <cell r="T1002" t="str">
            <v>Drahonín</v>
          </cell>
        </row>
        <row r="1003">
          <cell r="T1003" t="str">
            <v>Drahoňův Újezd</v>
          </cell>
        </row>
        <row r="1004">
          <cell r="T1004" t="str">
            <v>Drahotěšice</v>
          </cell>
        </row>
        <row r="1005">
          <cell r="T1005" t="str">
            <v>Drahotín</v>
          </cell>
        </row>
        <row r="1006">
          <cell r="T1006" t="str">
            <v>Drahouš</v>
          </cell>
        </row>
        <row r="1007">
          <cell r="T1007" t="str">
            <v>Drahov</v>
          </cell>
        </row>
        <row r="1008">
          <cell r="T1008" t="str">
            <v>Drachkov</v>
          </cell>
        </row>
        <row r="1009">
          <cell r="T1009" t="str">
            <v>Dráchov</v>
          </cell>
        </row>
        <row r="1010">
          <cell r="T1010" t="str">
            <v>Drásov</v>
          </cell>
        </row>
        <row r="1011">
          <cell r="T1011" t="str">
            <v>Drásov</v>
          </cell>
        </row>
        <row r="1012">
          <cell r="T1012" t="str">
            <v>Dražeň</v>
          </cell>
        </row>
        <row r="1013">
          <cell r="T1013" t="str">
            <v>Draženov</v>
          </cell>
        </row>
        <row r="1014">
          <cell r="T1014" t="str">
            <v>Dražice</v>
          </cell>
        </row>
        <row r="1015">
          <cell r="T1015" t="str">
            <v>Dražíč</v>
          </cell>
        </row>
        <row r="1016">
          <cell r="T1016" t="str">
            <v>Dražičky</v>
          </cell>
        </row>
        <row r="1017">
          <cell r="T1017" t="str">
            <v>Drážov</v>
          </cell>
        </row>
        <row r="1018">
          <cell r="T1018" t="str">
            <v>Dražovice</v>
          </cell>
        </row>
        <row r="1019">
          <cell r="T1019" t="str">
            <v>Dražovice</v>
          </cell>
        </row>
        <row r="1020">
          <cell r="T1020" t="str">
            <v>Dražůvky</v>
          </cell>
        </row>
        <row r="1021">
          <cell r="T1021" t="str">
            <v>Drevníky</v>
          </cell>
        </row>
        <row r="1022">
          <cell r="T1022" t="str">
            <v>Drhovice</v>
          </cell>
        </row>
        <row r="1023">
          <cell r="T1023" t="str">
            <v>Drhovle</v>
          </cell>
        </row>
        <row r="1024">
          <cell r="T1024" t="str">
            <v>Drhovy</v>
          </cell>
        </row>
        <row r="1025">
          <cell r="T1025" t="str">
            <v>Drmoul</v>
          </cell>
        </row>
        <row r="1026">
          <cell r="T1026" t="str">
            <v>Drnek</v>
          </cell>
        </row>
        <row r="1027">
          <cell r="T1027" t="str">
            <v>Drnholec</v>
          </cell>
        </row>
        <row r="1028">
          <cell r="T1028" t="str">
            <v>Drnovice</v>
          </cell>
        </row>
        <row r="1029">
          <cell r="T1029" t="str">
            <v>Drnovice</v>
          </cell>
        </row>
        <row r="1030">
          <cell r="T1030" t="str">
            <v>Drnovice</v>
          </cell>
        </row>
        <row r="1031">
          <cell r="T1031" t="str">
            <v>Drobovice</v>
          </cell>
        </row>
        <row r="1032">
          <cell r="T1032" t="str">
            <v>Droužetice</v>
          </cell>
        </row>
        <row r="1033">
          <cell r="T1033" t="str">
            <v>Droužkovice</v>
          </cell>
        </row>
        <row r="1034">
          <cell r="T1034" t="str">
            <v>Drozdov</v>
          </cell>
        </row>
        <row r="1035">
          <cell r="T1035" t="str">
            <v>Drozdov</v>
          </cell>
        </row>
        <row r="1036">
          <cell r="T1036" t="str">
            <v>Drslavice</v>
          </cell>
        </row>
        <row r="1037">
          <cell r="T1037" t="str">
            <v>Drslavice</v>
          </cell>
        </row>
        <row r="1038">
          <cell r="T1038" t="str">
            <v>Druhanov</v>
          </cell>
        </row>
        <row r="1039">
          <cell r="T1039" t="str">
            <v>Drunče</v>
          </cell>
        </row>
        <row r="1040">
          <cell r="T1040" t="str">
            <v>Druztová</v>
          </cell>
        </row>
        <row r="1041">
          <cell r="T1041" t="str">
            <v>Družec</v>
          </cell>
        </row>
        <row r="1042">
          <cell r="T1042" t="str">
            <v>Drysice</v>
          </cell>
        </row>
        <row r="1043">
          <cell r="T1043" t="str">
            <v>Držkov</v>
          </cell>
        </row>
        <row r="1044">
          <cell r="T1044" t="str">
            <v>Držková</v>
          </cell>
        </row>
        <row r="1045">
          <cell r="T1045" t="str">
            <v>Držovice</v>
          </cell>
        </row>
        <row r="1046">
          <cell r="T1046" t="str">
            <v>Dřenice</v>
          </cell>
        </row>
        <row r="1047">
          <cell r="T1047" t="str">
            <v>Dřešín</v>
          </cell>
        </row>
        <row r="1048">
          <cell r="T1048" t="str">
            <v>Dřetovice</v>
          </cell>
        </row>
        <row r="1049">
          <cell r="T1049" t="str">
            <v>Dřevčice</v>
          </cell>
        </row>
        <row r="1050">
          <cell r="T1050" t="str">
            <v>Dřevěnice</v>
          </cell>
        </row>
        <row r="1051">
          <cell r="T1051" t="str">
            <v>Dřevnovice</v>
          </cell>
        </row>
        <row r="1052">
          <cell r="T1052" t="str">
            <v>Dřevohostice</v>
          </cell>
        </row>
        <row r="1053">
          <cell r="T1053" t="str">
            <v>Dřínov</v>
          </cell>
        </row>
        <row r="1054">
          <cell r="T1054" t="str">
            <v>Dřínov</v>
          </cell>
        </row>
        <row r="1055">
          <cell r="T1055" t="str">
            <v>Dřínov</v>
          </cell>
        </row>
        <row r="1056">
          <cell r="T1056" t="str">
            <v>Dřísy</v>
          </cell>
        </row>
        <row r="1057">
          <cell r="T1057" t="str">
            <v>Dříteč</v>
          </cell>
        </row>
        <row r="1058">
          <cell r="T1058" t="str">
            <v>Dříteň</v>
          </cell>
        </row>
        <row r="1059">
          <cell r="T1059" t="str">
            <v>Dub</v>
          </cell>
        </row>
        <row r="1060">
          <cell r="T1060" t="str">
            <v>Dub nad Moravou</v>
          </cell>
        </row>
        <row r="1061">
          <cell r="T1061" t="str">
            <v>Dubá</v>
          </cell>
        </row>
        <row r="1062">
          <cell r="T1062" t="str">
            <v>Dubany</v>
          </cell>
        </row>
        <row r="1063">
          <cell r="T1063" t="str">
            <v>Dubčany</v>
          </cell>
        </row>
        <row r="1064">
          <cell r="T1064" t="str">
            <v>Dubenec</v>
          </cell>
        </row>
        <row r="1065">
          <cell r="T1065" t="str">
            <v>Dubenec</v>
          </cell>
        </row>
        <row r="1066">
          <cell r="T1066" t="str">
            <v>Dubí</v>
          </cell>
        </row>
        <row r="1067">
          <cell r="T1067" t="str">
            <v>Dubicko</v>
          </cell>
        </row>
        <row r="1068">
          <cell r="T1068" t="str">
            <v>Dubičné</v>
          </cell>
        </row>
        <row r="1069">
          <cell r="T1069" t="str">
            <v>Dublovice</v>
          </cell>
        </row>
        <row r="1070">
          <cell r="T1070" t="str">
            <v>Dubňany</v>
          </cell>
        </row>
        <row r="1071">
          <cell r="T1071" t="str">
            <v>Dubné</v>
          </cell>
        </row>
        <row r="1072">
          <cell r="T1072" t="str">
            <v>Dubnice</v>
          </cell>
        </row>
        <row r="1073">
          <cell r="T1073" t="str">
            <v>Dubno</v>
          </cell>
        </row>
        <row r="1074">
          <cell r="T1074" t="str">
            <v>Dubovice</v>
          </cell>
        </row>
        <row r="1075">
          <cell r="T1075" t="str">
            <v>Dudín</v>
          </cell>
        </row>
        <row r="1076">
          <cell r="T1076" t="str">
            <v>Duchcov</v>
          </cell>
        </row>
        <row r="1077">
          <cell r="T1077" t="str">
            <v>Dukovany</v>
          </cell>
        </row>
        <row r="1078">
          <cell r="T1078" t="str">
            <v>Důl</v>
          </cell>
        </row>
        <row r="1079">
          <cell r="T1079" t="str">
            <v>Dunajovice</v>
          </cell>
        </row>
        <row r="1080">
          <cell r="T1080" t="str">
            <v>Dunice</v>
          </cell>
        </row>
        <row r="1081">
          <cell r="T1081" t="str">
            <v>Dušejov</v>
          </cell>
        </row>
        <row r="1082">
          <cell r="T1082" t="str">
            <v>Dušníky</v>
          </cell>
        </row>
        <row r="1083">
          <cell r="T1083" t="str">
            <v>Dvakačovice</v>
          </cell>
        </row>
        <row r="1084">
          <cell r="T1084" t="str">
            <v>Dvorce</v>
          </cell>
        </row>
        <row r="1085">
          <cell r="T1085" t="str">
            <v>Dvorce</v>
          </cell>
        </row>
        <row r="1086">
          <cell r="T1086" t="str">
            <v>Dvory</v>
          </cell>
        </row>
        <row r="1087">
          <cell r="T1087" t="str">
            <v>Dvory</v>
          </cell>
        </row>
        <row r="1088">
          <cell r="T1088" t="str">
            <v>Dvory nad Lužnicí</v>
          </cell>
        </row>
        <row r="1089">
          <cell r="T1089" t="str">
            <v>Dvůr Králové nad Labem</v>
          </cell>
        </row>
        <row r="1090">
          <cell r="T1090" t="str">
            <v>Dyjákovice</v>
          </cell>
        </row>
        <row r="1091">
          <cell r="T1091" t="str">
            <v>Dyjákovičky</v>
          </cell>
        </row>
        <row r="1092">
          <cell r="T1092" t="str">
            <v>Dyje</v>
          </cell>
        </row>
        <row r="1093">
          <cell r="T1093" t="str">
            <v>Dyjice</v>
          </cell>
        </row>
        <row r="1094">
          <cell r="T1094" t="str">
            <v>Dymokury</v>
          </cell>
        </row>
        <row r="1095">
          <cell r="T1095" t="str">
            <v>Dynín</v>
          </cell>
        </row>
        <row r="1096">
          <cell r="T1096" t="str">
            <v>Dýšina</v>
          </cell>
        </row>
        <row r="1097">
          <cell r="T1097" t="str">
            <v>Dzbel</v>
          </cell>
        </row>
        <row r="1098">
          <cell r="T1098" t="str">
            <v>Džbánice</v>
          </cell>
        </row>
        <row r="1099">
          <cell r="T1099" t="str">
            <v>Džbánov</v>
          </cell>
        </row>
        <row r="1100">
          <cell r="T1100" t="str">
            <v>Ejpovice</v>
          </cell>
        </row>
        <row r="1101">
          <cell r="T1101" t="str">
            <v>Erpužice</v>
          </cell>
        </row>
        <row r="1102">
          <cell r="T1102" t="str">
            <v>Eš</v>
          </cell>
        </row>
        <row r="1103">
          <cell r="T1103" t="str">
            <v>Evaň</v>
          </cell>
        </row>
        <row r="1104">
          <cell r="T1104" t="str">
            <v>Felbabka</v>
          </cell>
        </row>
        <row r="1105">
          <cell r="T1105" t="str">
            <v>Frahelž</v>
          </cell>
        </row>
        <row r="1106">
          <cell r="T1106" t="str">
            <v>Francova Lhota</v>
          </cell>
        </row>
        <row r="1107">
          <cell r="T1107" t="str">
            <v>Františkov nad Ploučnicí</v>
          </cell>
        </row>
        <row r="1108">
          <cell r="T1108" t="str">
            <v>Františkovy Lázně</v>
          </cell>
        </row>
        <row r="1109">
          <cell r="T1109" t="str">
            <v>Frenštát pod Radhoštěm</v>
          </cell>
        </row>
        <row r="1110">
          <cell r="T1110" t="str">
            <v>Fryčovice</v>
          </cell>
        </row>
        <row r="1111">
          <cell r="T1111" t="str">
            <v>Frýdek-Místek</v>
          </cell>
        </row>
        <row r="1112">
          <cell r="T1112" t="str">
            <v>Frýdlant</v>
          </cell>
        </row>
        <row r="1113">
          <cell r="T1113" t="str">
            <v>Frýdlant nad Ostravicí</v>
          </cell>
        </row>
        <row r="1114">
          <cell r="T1114" t="str">
            <v>Frýdštejn</v>
          </cell>
        </row>
        <row r="1115">
          <cell r="T1115" t="str">
            <v>Frymburk</v>
          </cell>
        </row>
        <row r="1116">
          <cell r="T1116" t="str">
            <v>Frymburk</v>
          </cell>
        </row>
        <row r="1117">
          <cell r="T1117" t="str">
            <v>Fryšava pod Žákovou horou</v>
          </cell>
        </row>
        <row r="1118">
          <cell r="T1118" t="str">
            <v>Fryšták</v>
          </cell>
        </row>
        <row r="1119">
          <cell r="T1119" t="str">
            <v>Fulnek</v>
          </cell>
        </row>
        <row r="1120">
          <cell r="T1120" t="str">
            <v>Golčův Jeníkov</v>
          </cell>
        </row>
        <row r="1121">
          <cell r="T1121" t="str">
            <v>Grešlové Mýto</v>
          </cell>
        </row>
        <row r="1122">
          <cell r="T1122" t="str">
            <v>Gruna</v>
          </cell>
        </row>
        <row r="1123">
          <cell r="T1123" t="str">
            <v>Grunta</v>
          </cell>
        </row>
        <row r="1124">
          <cell r="T1124" t="str">
            <v>Grygov</v>
          </cell>
        </row>
        <row r="1125">
          <cell r="T1125" t="str">
            <v>Grymov</v>
          </cell>
        </row>
        <row r="1126">
          <cell r="T1126" t="str">
            <v>Habartice</v>
          </cell>
        </row>
        <row r="1127">
          <cell r="T1127" t="str">
            <v>Habartov</v>
          </cell>
        </row>
        <row r="1128">
          <cell r="T1128" t="str">
            <v>Habrovany</v>
          </cell>
        </row>
        <row r="1129">
          <cell r="T1129" t="str">
            <v>Habrovany</v>
          </cell>
        </row>
        <row r="1130">
          <cell r="T1130" t="str">
            <v>Habrůvka</v>
          </cell>
        </row>
        <row r="1131">
          <cell r="T1131" t="str">
            <v>Habry</v>
          </cell>
        </row>
        <row r="1132">
          <cell r="T1132" t="str">
            <v>Habří</v>
          </cell>
        </row>
        <row r="1133">
          <cell r="T1133" t="str">
            <v>Habřina</v>
          </cell>
        </row>
        <row r="1134">
          <cell r="T1134" t="str">
            <v>Hačky</v>
          </cell>
        </row>
        <row r="1135">
          <cell r="T1135" t="str">
            <v>Hadravova Rosička</v>
          </cell>
        </row>
        <row r="1136">
          <cell r="T1136" t="str">
            <v>Háj u Duchcova</v>
          </cell>
        </row>
        <row r="1137">
          <cell r="T1137" t="str">
            <v>Háj ve Slezsku</v>
          </cell>
        </row>
        <row r="1138">
          <cell r="T1138" t="str">
            <v>Hajany</v>
          </cell>
        </row>
        <row r="1139">
          <cell r="T1139" t="str">
            <v>Hajany</v>
          </cell>
        </row>
        <row r="1140">
          <cell r="T1140" t="str">
            <v>Háje</v>
          </cell>
        </row>
        <row r="1141">
          <cell r="T1141" t="str">
            <v>Háje nad Jizerou</v>
          </cell>
        </row>
        <row r="1142">
          <cell r="T1142" t="str">
            <v>Hájek</v>
          </cell>
        </row>
        <row r="1143">
          <cell r="T1143" t="str">
            <v>Hájek</v>
          </cell>
        </row>
        <row r="1144">
          <cell r="T1144" t="str">
            <v>Hajnice</v>
          </cell>
        </row>
        <row r="1145">
          <cell r="T1145" t="str">
            <v>Halámky</v>
          </cell>
        </row>
        <row r="1146">
          <cell r="T1146" t="str">
            <v>Halenkov</v>
          </cell>
        </row>
        <row r="1147">
          <cell r="T1147" t="str">
            <v>Halenkovice</v>
          </cell>
        </row>
        <row r="1148">
          <cell r="T1148" t="str">
            <v>Haluzice</v>
          </cell>
        </row>
        <row r="1149">
          <cell r="T1149" t="str">
            <v>Halže</v>
          </cell>
        </row>
        <row r="1150">
          <cell r="T1150" t="str">
            <v>Hamr</v>
          </cell>
        </row>
        <row r="1151">
          <cell r="T1151" t="str">
            <v>Hamr na Jezeře</v>
          </cell>
        </row>
        <row r="1152">
          <cell r="T1152" t="str">
            <v>Hamry</v>
          </cell>
        </row>
        <row r="1153">
          <cell r="T1153" t="str">
            <v>Hamry</v>
          </cell>
        </row>
        <row r="1154">
          <cell r="T1154" t="str">
            <v>Hamry nad Sázavou</v>
          </cell>
        </row>
        <row r="1155">
          <cell r="T1155" t="str">
            <v>Haňovice</v>
          </cell>
        </row>
        <row r="1156">
          <cell r="T1156" t="str">
            <v>Hanušovice</v>
          </cell>
        </row>
        <row r="1157">
          <cell r="T1157" t="str">
            <v>Harrachov</v>
          </cell>
        </row>
        <row r="1158">
          <cell r="T1158" t="str">
            <v>Hartinkov</v>
          </cell>
        </row>
        <row r="1159">
          <cell r="T1159" t="str">
            <v>Hartmanice</v>
          </cell>
        </row>
        <row r="1160">
          <cell r="T1160" t="str">
            <v>Hartmanice</v>
          </cell>
        </row>
        <row r="1161">
          <cell r="T1161" t="str">
            <v>Hartmanice</v>
          </cell>
        </row>
        <row r="1162">
          <cell r="T1162" t="str">
            <v>Hartvíkovice</v>
          </cell>
        </row>
        <row r="1163">
          <cell r="T1163" t="str">
            <v>Haškovcova Lhota</v>
          </cell>
        </row>
        <row r="1164">
          <cell r="T1164" t="str">
            <v>Hať</v>
          </cell>
        </row>
        <row r="1165">
          <cell r="T1165" t="str">
            <v>Hatín</v>
          </cell>
        </row>
        <row r="1166">
          <cell r="T1166" t="str">
            <v>Havířov</v>
          </cell>
        </row>
        <row r="1167">
          <cell r="T1167" t="str">
            <v>Havlíčkova Borová</v>
          </cell>
        </row>
        <row r="1168">
          <cell r="T1168" t="str">
            <v>Havlíčkův Brod</v>
          </cell>
        </row>
        <row r="1169">
          <cell r="T1169" t="str">
            <v>Havlovice</v>
          </cell>
        </row>
        <row r="1170">
          <cell r="T1170" t="str">
            <v>Havraň</v>
          </cell>
        </row>
        <row r="1171">
          <cell r="T1171" t="str">
            <v>Havraníky</v>
          </cell>
        </row>
        <row r="1172">
          <cell r="T1172" t="str">
            <v>Hazlov</v>
          </cell>
        </row>
        <row r="1173">
          <cell r="T1173" t="str">
            <v>Hejná</v>
          </cell>
        </row>
        <row r="1174">
          <cell r="T1174" t="str">
            <v>Hejnice</v>
          </cell>
        </row>
        <row r="1175">
          <cell r="T1175" t="str">
            <v>Hejnice</v>
          </cell>
        </row>
        <row r="1176">
          <cell r="T1176" t="str">
            <v>Hejtmánkovice</v>
          </cell>
        </row>
        <row r="1177">
          <cell r="T1177" t="str">
            <v>Helvíkovice</v>
          </cell>
        </row>
        <row r="1178">
          <cell r="T1178" t="str">
            <v>Herálec</v>
          </cell>
        </row>
        <row r="1179">
          <cell r="T1179" t="str">
            <v>Herálec</v>
          </cell>
        </row>
        <row r="1180">
          <cell r="T1180" t="str">
            <v>Heraltice</v>
          </cell>
        </row>
        <row r="1181">
          <cell r="T1181" t="str">
            <v>Herink</v>
          </cell>
        </row>
        <row r="1182">
          <cell r="T1182" t="str">
            <v>Heroltice</v>
          </cell>
        </row>
        <row r="1183">
          <cell r="T1183" t="str">
            <v>Heršpice</v>
          </cell>
        </row>
        <row r="1184">
          <cell r="T1184" t="str">
            <v>Heřmaň</v>
          </cell>
        </row>
        <row r="1185">
          <cell r="T1185" t="str">
            <v>Heřmaň</v>
          </cell>
        </row>
        <row r="1186">
          <cell r="T1186" t="str">
            <v>Heřmaneč</v>
          </cell>
        </row>
        <row r="1187">
          <cell r="T1187" t="str">
            <v>Heřmanice</v>
          </cell>
        </row>
        <row r="1188">
          <cell r="T1188" t="str">
            <v>Heřmanice</v>
          </cell>
        </row>
        <row r="1189">
          <cell r="T1189" t="str">
            <v>Heřmanice</v>
          </cell>
        </row>
        <row r="1190">
          <cell r="T1190" t="str">
            <v>Heřmanice u Oder</v>
          </cell>
        </row>
        <row r="1191">
          <cell r="T1191" t="str">
            <v>Heřmaničky</v>
          </cell>
        </row>
        <row r="1192">
          <cell r="T1192" t="str">
            <v>Heřmánkovice</v>
          </cell>
        </row>
        <row r="1193">
          <cell r="T1193" t="str">
            <v>Heřmánky</v>
          </cell>
        </row>
        <row r="1194">
          <cell r="T1194" t="str">
            <v>Heřmanov</v>
          </cell>
        </row>
        <row r="1195">
          <cell r="T1195" t="str">
            <v>Heřmanov</v>
          </cell>
        </row>
        <row r="1196">
          <cell r="T1196" t="str">
            <v>Heřmanova Huť</v>
          </cell>
        </row>
        <row r="1197">
          <cell r="T1197" t="str">
            <v>Heřmanovice</v>
          </cell>
        </row>
        <row r="1198">
          <cell r="T1198" t="str">
            <v>Heřmanův Městec</v>
          </cell>
        </row>
        <row r="1199">
          <cell r="T1199" t="str">
            <v>Hevlín</v>
          </cell>
        </row>
        <row r="1200">
          <cell r="T1200" t="str">
            <v>Hladké Životice</v>
          </cell>
        </row>
        <row r="1201">
          <cell r="T1201" t="str">
            <v>Hladov</v>
          </cell>
        </row>
        <row r="1202">
          <cell r="T1202" t="str">
            <v>Hlasivo</v>
          </cell>
        </row>
        <row r="1203">
          <cell r="T1203" t="str">
            <v>Hlásná Třebaň</v>
          </cell>
        </row>
        <row r="1204">
          <cell r="T1204" t="str">
            <v>Hlásnice</v>
          </cell>
        </row>
        <row r="1205">
          <cell r="T1205" t="str">
            <v>Hlavatce</v>
          </cell>
        </row>
        <row r="1206">
          <cell r="T1206" t="str">
            <v>Hlavatce</v>
          </cell>
        </row>
        <row r="1207">
          <cell r="T1207" t="str">
            <v>Hlavečník</v>
          </cell>
        </row>
        <row r="1208">
          <cell r="T1208" t="str">
            <v>Hlavenec</v>
          </cell>
        </row>
        <row r="1209">
          <cell r="T1209" t="str">
            <v>Hlavice</v>
          </cell>
        </row>
        <row r="1210">
          <cell r="T1210" t="str">
            <v>Hlavnice</v>
          </cell>
        </row>
        <row r="1211">
          <cell r="T1211" t="str">
            <v>Hlavňovice</v>
          </cell>
        </row>
        <row r="1212">
          <cell r="T1212" t="str">
            <v>Hlína</v>
          </cell>
        </row>
        <row r="1213">
          <cell r="T1213" t="str">
            <v>Hlince</v>
          </cell>
        </row>
        <row r="1214">
          <cell r="T1214" t="str">
            <v>Hlincová Hora</v>
          </cell>
        </row>
        <row r="1215">
          <cell r="T1215" t="str">
            <v>Hlinka</v>
          </cell>
        </row>
        <row r="1216">
          <cell r="T1216" t="str">
            <v>Hlinná</v>
          </cell>
        </row>
        <row r="1217">
          <cell r="T1217" t="str">
            <v>Hlinsko</v>
          </cell>
        </row>
        <row r="1218">
          <cell r="T1218" t="str">
            <v>Hlinsko</v>
          </cell>
        </row>
        <row r="1219">
          <cell r="T1219" t="str">
            <v>Hlízov</v>
          </cell>
        </row>
        <row r="1220">
          <cell r="T1220" t="str">
            <v>Hlohová</v>
          </cell>
        </row>
        <row r="1221">
          <cell r="T1221" t="str">
            <v>Hlohovčice</v>
          </cell>
        </row>
        <row r="1222">
          <cell r="T1222" t="str">
            <v>Hlohovec</v>
          </cell>
        </row>
        <row r="1223">
          <cell r="T1223" t="str">
            <v>Hlohovice</v>
          </cell>
        </row>
        <row r="1224">
          <cell r="T1224" t="str">
            <v>Hlubočany</v>
          </cell>
        </row>
        <row r="1225">
          <cell r="T1225" t="str">
            <v>Hlubočec</v>
          </cell>
        </row>
        <row r="1226">
          <cell r="T1226" t="str">
            <v>Hlubočky</v>
          </cell>
        </row>
        <row r="1227">
          <cell r="T1227" t="str">
            <v>Hluboká</v>
          </cell>
        </row>
        <row r="1228">
          <cell r="T1228" t="str">
            <v>Hluboká nad Vltavou</v>
          </cell>
        </row>
        <row r="1229">
          <cell r="T1229" t="str">
            <v>Hluboké</v>
          </cell>
        </row>
        <row r="1230">
          <cell r="T1230" t="str">
            <v>Hluboké Dvory</v>
          </cell>
        </row>
        <row r="1231">
          <cell r="T1231" t="str">
            <v>Hluboké Mašůvky</v>
          </cell>
        </row>
        <row r="1232">
          <cell r="T1232" t="str">
            <v>Hluboš</v>
          </cell>
        </row>
        <row r="1233">
          <cell r="T1233" t="str">
            <v>Hlubyně</v>
          </cell>
        </row>
        <row r="1234">
          <cell r="T1234" t="str">
            <v>Hlučín</v>
          </cell>
        </row>
        <row r="1235">
          <cell r="T1235" t="str">
            <v>Hluchov</v>
          </cell>
        </row>
        <row r="1236">
          <cell r="T1236" t="str">
            <v>Hluk</v>
          </cell>
        </row>
        <row r="1237">
          <cell r="T1237" t="str">
            <v>Hlupín</v>
          </cell>
        </row>
        <row r="1238">
          <cell r="T1238" t="str">
            <v>Hlušice</v>
          </cell>
        </row>
        <row r="1239">
          <cell r="T1239" t="str">
            <v>Hlušovice</v>
          </cell>
        </row>
        <row r="1240">
          <cell r="T1240" t="str">
            <v>Hnačov</v>
          </cell>
        </row>
        <row r="1241">
          <cell r="T1241" t="str">
            <v>Hnanice</v>
          </cell>
        </row>
        <row r="1242">
          <cell r="T1242" t="str">
            <v>Hnátnice</v>
          </cell>
        </row>
        <row r="1243">
          <cell r="T1243" t="str">
            <v>Hněvčeves</v>
          </cell>
        </row>
        <row r="1244">
          <cell r="T1244" t="str">
            <v>Hněvkovice</v>
          </cell>
        </row>
        <row r="1245">
          <cell r="T1245" t="str">
            <v>Hněvnice</v>
          </cell>
        </row>
        <row r="1246">
          <cell r="T1246" t="str">
            <v>Hněvošice</v>
          </cell>
        </row>
        <row r="1247">
          <cell r="T1247" t="str">
            <v>Hněvotín</v>
          </cell>
        </row>
        <row r="1248">
          <cell r="T1248" t="str">
            <v>Hnojice</v>
          </cell>
        </row>
        <row r="1249">
          <cell r="T1249" t="str">
            <v>Hnojník</v>
          </cell>
        </row>
        <row r="1250">
          <cell r="T1250" t="str">
            <v>Hobšovice</v>
          </cell>
        </row>
        <row r="1251">
          <cell r="T1251" t="str">
            <v>Hodějice</v>
          </cell>
        </row>
        <row r="1252">
          <cell r="T1252" t="str">
            <v>Hodětín</v>
          </cell>
        </row>
        <row r="1253">
          <cell r="T1253" t="str">
            <v>Hodice</v>
          </cell>
        </row>
        <row r="1254">
          <cell r="T1254" t="str">
            <v>Hodíškov</v>
          </cell>
        </row>
        <row r="1255">
          <cell r="T1255" t="str">
            <v>Hodkovice nad Mohelkou</v>
          </cell>
        </row>
        <row r="1256">
          <cell r="T1256" t="str">
            <v>Hodonice</v>
          </cell>
        </row>
        <row r="1257">
          <cell r="T1257" t="str">
            <v>Hodonice</v>
          </cell>
        </row>
        <row r="1258">
          <cell r="T1258" t="str">
            <v>Hodonín</v>
          </cell>
        </row>
        <row r="1259">
          <cell r="T1259" t="str">
            <v>Hodonín</v>
          </cell>
        </row>
        <row r="1260">
          <cell r="T1260" t="str">
            <v>Hodonín</v>
          </cell>
        </row>
        <row r="1261">
          <cell r="T1261" t="str">
            <v>Hodov</v>
          </cell>
        </row>
        <row r="1262">
          <cell r="T1262" t="str">
            <v>Hodslavice</v>
          </cell>
        </row>
        <row r="1263">
          <cell r="T1263" t="str">
            <v>Hojanovice</v>
          </cell>
        </row>
        <row r="1264">
          <cell r="T1264" t="str">
            <v>Hojkov</v>
          </cell>
        </row>
        <row r="1265">
          <cell r="T1265" t="str">
            <v>Hojovice</v>
          </cell>
        </row>
        <row r="1266">
          <cell r="T1266" t="str">
            <v>Holany</v>
          </cell>
        </row>
        <row r="1267">
          <cell r="T1267" t="str">
            <v>Holasice</v>
          </cell>
        </row>
        <row r="1268">
          <cell r="T1268" t="str">
            <v>Holasovice</v>
          </cell>
        </row>
        <row r="1269">
          <cell r="T1269" t="str">
            <v>Holčovice</v>
          </cell>
        </row>
        <row r="1270">
          <cell r="T1270" t="str">
            <v>Holedeč</v>
          </cell>
        </row>
        <row r="1271">
          <cell r="T1271" t="str">
            <v>Holenice</v>
          </cell>
        </row>
        <row r="1272">
          <cell r="T1272" t="str">
            <v>Holešov</v>
          </cell>
        </row>
        <row r="1273">
          <cell r="T1273" t="str">
            <v>Holetín</v>
          </cell>
        </row>
        <row r="1274">
          <cell r="T1274" t="str">
            <v>Holice</v>
          </cell>
        </row>
        <row r="1275">
          <cell r="T1275" t="str">
            <v>Holín</v>
          </cell>
        </row>
        <row r="1276">
          <cell r="T1276" t="str">
            <v>Holohlavy</v>
          </cell>
        </row>
        <row r="1277">
          <cell r="T1277" t="str">
            <v>Holotín</v>
          </cell>
        </row>
        <row r="1278">
          <cell r="T1278" t="str">
            <v>Holoubkov</v>
          </cell>
        </row>
        <row r="1279">
          <cell r="T1279" t="str">
            <v>Holovousy</v>
          </cell>
        </row>
        <row r="1280">
          <cell r="T1280" t="str">
            <v>Holovousy</v>
          </cell>
        </row>
        <row r="1281">
          <cell r="T1281" t="str">
            <v>Holštejn</v>
          </cell>
        </row>
        <row r="1282">
          <cell r="T1282" t="str">
            <v>Holubice</v>
          </cell>
        </row>
        <row r="1283">
          <cell r="T1283" t="str">
            <v>Holubice</v>
          </cell>
        </row>
        <row r="1284">
          <cell r="T1284" t="str">
            <v>Holubov</v>
          </cell>
        </row>
        <row r="1285">
          <cell r="T1285" t="str">
            <v>Holýšov</v>
          </cell>
        </row>
        <row r="1286">
          <cell r="T1286" t="str">
            <v>Homole</v>
          </cell>
        </row>
        <row r="1287">
          <cell r="T1287" t="str">
            <v>Homole u Panny</v>
          </cell>
        </row>
        <row r="1288">
          <cell r="T1288" t="str">
            <v>Honbice</v>
          </cell>
        </row>
        <row r="1289">
          <cell r="T1289" t="str">
            <v>Honětice</v>
          </cell>
        </row>
        <row r="1290">
          <cell r="T1290" t="str">
            <v>Honezovice</v>
          </cell>
        </row>
        <row r="1291">
          <cell r="T1291" t="str">
            <v>Hora Svaté Kateřiny</v>
          </cell>
        </row>
        <row r="1292">
          <cell r="T1292" t="str">
            <v>Hora Svatého Šebestiána</v>
          </cell>
        </row>
        <row r="1293">
          <cell r="T1293" t="str">
            <v>Hora Svatého Václava</v>
          </cell>
        </row>
        <row r="1294">
          <cell r="T1294" t="str">
            <v>Horažďovice</v>
          </cell>
        </row>
        <row r="1295">
          <cell r="T1295" t="str">
            <v>Horčápsko</v>
          </cell>
        </row>
        <row r="1296">
          <cell r="T1296" t="str">
            <v>Horka</v>
          </cell>
        </row>
        <row r="1297">
          <cell r="T1297" t="str">
            <v>Horka I</v>
          </cell>
        </row>
        <row r="1298">
          <cell r="T1298" t="str">
            <v>Horka II</v>
          </cell>
        </row>
        <row r="1299">
          <cell r="T1299" t="str">
            <v>Horka nad Moravou</v>
          </cell>
        </row>
        <row r="1300">
          <cell r="T1300" t="str">
            <v>Horka u Staré Paky</v>
          </cell>
        </row>
        <row r="1301">
          <cell r="T1301" t="str">
            <v>Horky</v>
          </cell>
        </row>
        <row r="1302">
          <cell r="T1302" t="str">
            <v>Horky</v>
          </cell>
        </row>
        <row r="1303">
          <cell r="T1303" t="str">
            <v>Horky nad Jizerou</v>
          </cell>
        </row>
        <row r="1304">
          <cell r="T1304" t="str">
            <v>Horní Bečva</v>
          </cell>
        </row>
        <row r="1305">
          <cell r="T1305" t="str">
            <v>Horní Bělá</v>
          </cell>
        </row>
        <row r="1306">
          <cell r="T1306" t="str">
            <v>Horní Benešov</v>
          </cell>
        </row>
        <row r="1307">
          <cell r="T1307" t="str">
            <v>Horní Beřkovice</v>
          </cell>
        </row>
        <row r="1308">
          <cell r="T1308" t="str">
            <v>Horní Bezděkov</v>
          </cell>
        </row>
        <row r="1309">
          <cell r="T1309" t="str">
            <v>Horní Blatná</v>
          </cell>
        </row>
        <row r="1310">
          <cell r="T1310" t="str">
            <v>Horní Bludovice</v>
          </cell>
        </row>
        <row r="1311">
          <cell r="T1311" t="str">
            <v>Horní Bojanovice</v>
          </cell>
        </row>
        <row r="1312">
          <cell r="T1312" t="str">
            <v>Horní Bradlo</v>
          </cell>
        </row>
        <row r="1313">
          <cell r="T1313" t="str">
            <v>Horní Branná</v>
          </cell>
        </row>
        <row r="1314">
          <cell r="T1314" t="str">
            <v>Horní Brusnice</v>
          </cell>
        </row>
        <row r="1315">
          <cell r="T1315" t="str">
            <v>Horní Břečkov</v>
          </cell>
        </row>
        <row r="1316">
          <cell r="T1316" t="str">
            <v>Horní Bříza</v>
          </cell>
        </row>
        <row r="1317">
          <cell r="T1317" t="str">
            <v>Horní Bukovina</v>
          </cell>
        </row>
        <row r="1318">
          <cell r="T1318" t="str">
            <v>Horní Cerekev</v>
          </cell>
        </row>
        <row r="1319">
          <cell r="T1319" t="str">
            <v>Horní Čermná</v>
          </cell>
        </row>
        <row r="1320">
          <cell r="T1320" t="str">
            <v>Horní Domaslavice</v>
          </cell>
        </row>
        <row r="1321">
          <cell r="T1321" t="str">
            <v>Horní Dubenky</v>
          </cell>
        </row>
        <row r="1322">
          <cell r="T1322" t="str">
            <v>Horní Dubňany</v>
          </cell>
        </row>
        <row r="1323">
          <cell r="T1323" t="str">
            <v>Horní Dunajovice</v>
          </cell>
        </row>
        <row r="1324">
          <cell r="T1324" t="str">
            <v>Horní Dvořiště</v>
          </cell>
        </row>
        <row r="1325">
          <cell r="T1325" t="str">
            <v>Horní Habartice</v>
          </cell>
        </row>
        <row r="1326">
          <cell r="T1326" t="str">
            <v>Horní Heřmanice</v>
          </cell>
        </row>
        <row r="1327">
          <cell r="T1327" t="str">
            <v>Horní Heřmanice</v>
          </cell>
        </row>
        <row r="1328">
          <cell r="T1328" t="str">
            <v>Horní Jelení</v>
          </cell>
        </row>
        <row r="1329">
          <cell r="T1329" t="str">
            <v>Horní Jiřetín</v>
          </cell>
        </row>
        <row r="1330">
          <cell r="T1330" t="str">
            <v>Horní Kalná</v>
          </cell>
        </row>
        <row r="1331">
          <cell r="T1331" t="str">
            <v>Horní Kamenice</v>
          </cell>
        </row>
        <row r="1332">
          <cell r="T1332" t="str">
            <v>Horní Kněžeklady</v>
          </cell>
        </row>
        <row r="1333">
          <cell r="T1333" t="str">
            <v>Horní Kounice</v>
          </cell>
        </row>
        <row r="1334">
          <cell r="T1334" t="str">
            <v>Horní Kozolupy</v>
          </cell>
        </row>
        <row r="1335">
          <cell r="T1335" t="str">
            <v>Horní Krupá</v>
          </cell>
        </row>
        <row r="1336">
          <cell r="T1336" t="str">
            <v>Horní Kruty</v>
          </cell>
        </row>
        <row r="1337">
          <cell r="T1337" t="str">
            <v>Horní Lapač</v>
          </cell>
        </row>
        <row r="1338">
          <cell r="T1338" t="str">
            <v>Horní Lhota</v>
          </cell>
        </row>
        <row r="1339">
          <cell r="T1339" t="str">
            <v>Horní Lhota</v>
          </cell>
        </row>
        <row r="1340">
          <cell r="T1340" t="str">
            <v>Horní Libchava</v>
          </cell>
        </row>
        <row r="1341">
          <cell r="T1341" t="str">
            <v>Horní Libochová</v>
          </cell>
        </row>
        <row r="1342">
          <cell r="T1342" t="str">
            <v>Horní Lideč</v>
          </cell>
        </row>
        <row r="1343">
          <cell r="T1343" t="str">
            <v>Horní Loděnice</v>
          </cell>
        </row>
        <row r="1344">
          <cell r="T1344" t="str">
            <v>Horní Lomná</v>
          </cell>
        </row>
        <row r="1345">
          <cell r="T1345" t="str">
            <v>Horní Loučky</v>
          </cell>
        </row>
        <row r="1346">
          <cell r="T1346" t="str">
            <v>Horní Lukavice</v>
          </cell>
        </row>
        <row r="1347">
          <cell r="T1347" t="str">
            <v>Horní Maršov</v>
          </cell>
        </row>
        <row r="1348">
          <cell r="T1348" t="str">
            <v>Horní Město</v>
          </cell>
        </row>
        <row r="1349">
          <cell r="T1349" t="str">
            <v>Horní Meziříčko</v>
          </cell>
        </row>
        <row r="1350">
          <cell r="T1350" t="str">
            <v>Horní Moštěnice</v>
          </cell>
        </row>
        <row r="1351">
          <cell r="T1351" t="str">
            <v>Horní Myslová</v>
          </cell>
        </row>
        <row r="1352">
          <cell r="T1352" t="str">
            <v>Horní Němčí</v>
          </cell>
        </row>
        <row r="1353">
          <cell r="T1353" t="str">
            <v>Horní Němčice</v>
          </cell>
        </row>
        <row r="1354">
          <cell r="T1354" t="str">
            <v>Horní Nětčice</v>
          </cell>
        </row>
        <row r="1355">
          <cell r="T1355" t="str">
            <v>Horní Olešnice</v>
          </cell>
        </row>
        <row r="1356">
          <cell r="T1356" t="str">
            <v>Horní Paseka</v>
          </cell>
        </row>
        <row r="1357">
          <cell r="T1357" t="str">
            <v>Horní Pěna</v>
          </cell>
        </row>
        <row r="1358">
          <cell r="T1358" t="str">
            <v>Horní Planá</v>
          </cell>
        </row>
        <row r="1359">
          <cell r="T1359" t="str">
            <v>Horní Počaply</v>
          </cell>
        </row>
        <row r="1360">
          <cell r="T1360" t="str">
            <v>Horní Podluží</v>
          </cell>
        </row>
        <row r="1361">
          <cell r="T1361" t="str">
            <v>Horní Police</v>
          </cell>
        </row>
        <row r="1362">
          <cell r="T1362" t="str">
            <v>Horní Poříčí</v>
          </cell>
        </row>
        <row r="1363">
          <cell r="T1363" t="str">
            <v>Horní Poříčí</v>
          </cell>
        </row>
        <row r="1364">
          <cell r="T1364" t="str">
            <v>Horní Radechová</v>
          </cell>
        </row>
        <row r="1365">
          <cell r="T1365" t="str">
            <v>Horní Radouň</v>
          </cell>
        </row>
        <row r="1366">
          <cell r="T1366" t="str">
            <v>Horní Radslavice</v>
          </cell>
        </row>
        <row r="1367">
          <cell r="T1367" t="str">
            <v>Horní Rápotice</v>
          </cell>
        </row>
        <row r="1368">
          <cell r="T1368" t="str">
            <v>Horní Rožínka</v>
          </cell>
        </row>
        <row r="1369">
          <cell r="T1369" t="str">
            <v>Horní Řasnice</v>
          </cell>
        </row>
        <row r="1370">
          <cell r="T1370" t="str">
            <v>Horní Ředice</v>
          </cell>
        </row>
        <row r="1371">
          <cell r="T1371" t="str">
            <v>Horní Řepčice</v>
          </cell>
        </row>
        <row r="1372">
          <cell r="T1372" t="str">
            <v>Horní Skrýchov</v>
          </cell>
        </row>
        <row r="1373">
          <cell r="T1373" t="str">
            <v>Horní Slatina</v>
          </cell>
        </row>
        <row r="1374">
          <cell r="T1374" t="str">
            <v>Horní Slavkov</v>
          </cell>
        </row>
        <row r="1375">
          <cell r="T1375" t="str">
            <v>Horní Slivno</v>
          </cell>
        </row>
        <row r="1376">
          <cell r="T1376" t="str">
            <v>Horní Smrčné</v>
          </cell>
        </row>
        <row r="1377">
          <cell r="T1377" t="str">
            <v>Horní Smržov</v>
          </cell>
        </row>
        <row r="1378">
          <cell r="T1378" t="str">
            <v>Horní Stropnice</v>
          </cell>
        </row>
        <row r="1379">
          <cell r="T1379" t="str">
            <v>Horní Studénky</v>
          </cell>
        </row>
        <row r="1380">
          <cell r="T1380" t="str">
            <v>Horní Suchá</v>
          </cell>
        </row>
        <row r="1381">
          <cell r="T1381" t="str">
            <v>Horní Štěpánov</v>
          </cell>
        </row>
        <row r="1382">
          <cell r="T1382" t="str">
            <v>Horní Těšice</v>
          </cell>
        </row>
        <row r="1383">
          <cell r="T1383" t="str">
            <v>Horní Tošanovice</v>
          </cell>
        </row>
        <row r="1384">
          <cell r="T1384" t="str">
            <v>Horní Třešňovec</v>
          </cell>
        </row>
        <row r="1385">
          <cell r="T1385" t="str">
            <v>Horní Újezd</v>
          </cell>
        </row>
        <row r="1386">
          <cell r="T1386" t="str">
            <v>Horní Újezd</v>
          </cell>
        </row>
        <row r="1387">
          <cell r="T1387" t="str">
            <v>Horní Újezd</v>
          </cell>
        </row>
        <row r="1388">
          <cell r="T1388" t="str">
            <v>Horní Ves</v>
          </cell>
        </row>
        <row r="1389">
          <cell r="T1389" t="str">
            <v>Horní Věstonice</v>
          </cell>
        </row>
        <row r="1390">
          <cell r="T1390" t="str">
            <v>Horní Vilémovice</v>
          </cell>
        </row>
        <row r="1391">
          <cell r="T1391" t="str">
            <v>Horní Vltavice</v>
          </cell>
        </row>
        <row r="1392">
          <cell r="T1392" t="str">
            <v>Horní Životice</v>
          </cell>
        </row>
        <row r="1393">
          <cell r="T1393" t="str">
            <v>Hornice</v>
          </cell>
        </row>
        <row r="1394">
          <cell r="T1394" t="str">
            <v>Hornosín</v>
          </cell>
        </row>
        <row r="1395">
          <cell r="T1395" t="str">
            <v>Horoměřice</v>
          </cell>
        </row>
        <row r="1396">
          <cell r="T1396" t="str">
            <v>Horosedly</v>
          </cell>
        </row>
        <row r="1397">
          <cell r="T1397" t="str">
            <v>Horoušany</v>
          </cell>
        </row>
        <row r="1398">
          <cell r="T1398" t="str">
            <v>Horská Kvilda</v>
          </cell>
        </row>
        <row r="1399">
          <cell r="T1399" t="str">
            <v>Horšice</v>
          </cell>
        </row>
        <row r="1400">
          <cell r="T1400" t="str">
            <v>Horšovský Týn</v>
          </cell>
        </row>
        <row r="1401">
          <cell r="T1401" t="str">
            <v>Horušice</v>
          </cell>
        </row>
        <row r="1402">
          <cell r="T1402" t="str">
            <v>Hory</v>
          </cell>
        </row>
        <row r="1403">
          <cell r="T1403" t="str">
            <v>Hořany</v>
          </cell>
        </row>
        <row r="1404">
          <cell r="T1404" t="str">
            <v>Hořátev</v>
          </cell>
        </row>
        <row r="1405">
          <cell r="T1405" t="str">
            <v>Hořenice</v>
          </cell>
        </row>
        <row r="1406">
          <cell r="T1406" t="str">
            <v>Hořepník</v>
          </cell>
        </row>
        <row r="1407">
          <cell r="T1407" t="str">
            <v>Hořesedly</v>
          </cell>
        </row>
        <row r="1408">
          <cell r="T1408" t="str">
            <v>Hořešovice</v>
          </cell>
        </row>
        <row r="1409">
          <cell r="T1409" t="str">
            <v>Hořešovičky</v>
          </cell>
        </row>
        <row r="1410">
          <cell r="T1410" t="str">
            <v>Hořice</v>
          </cell>
        </row>
        <row r="1411">
          <cell r="T1411" t="str">
            <v>Hořice</v>
          </cell>
        </row>
        <row r="1412">
          <cell r="T1412" t="str">
            <v>Hořice na Šumavě</v>
          </cell>
        </row>
        <row r="1413">
          <cell r="T1413" t="str">
            <v>Hořičky</v>
          </cell>
        </row>
        <row r="1414">
          <cell r="T1414" t="str">
            <v>Hořín</v>
          </cell>
        </row>
        <row r="1415">
          <cell r="T1415" t="str">
            <v>Hořiněves</v>
          </cell>
        </row>
        <row r="1416">
          <cell r="T1416" t="str">
            <v>Hořovice</v>
          </cell>
        </row>
        <row r="1417">
          <cell r="T1417" t="str">
            <v>Hořovičky</v>
          </cell>
        </row>
        <row r="1418">
          <cell r="T1418" t="str">
            <v>Hosín</v>
          </cell>
        </row>
        <row r="1419">
          <cell r="T1419" t="str">
            <v>Hoslovice</v>
          </cell>
        </row>
        <row r="1420">
          <cell r="T1420" t="str">
            <v>Hospozín</v>
          </cell>
        </row>
        <row r="1421">
          <cell r="T1421" t="str">
            <v>Hospříz</v>
          </cell>
        </row>
        <row r="1422">
          <cell r="T1422" t="str">
            <v>Hostašovice</v>
          </cell>
        </row>
        <row r="1423">
          <cell r="T1423" t="str">
            <v>Hostějov</v>
          </cell>
        </row>
        <row r="1424">
          <cell r="T1424" t="str">
            <v>Hostěnice</v>
          </cell>
        </row>
        <row r="1425">
          <cell r="T1425" t="str">
            <v>Hostěradice</v>
          </cell>
        </row>
        <row r="1426">
          <cell r="T1426" t="str">
            <v>Hostěrádky-Rešov</v>
          </cell>
        </row>
        <row r="1427">
          <cell r="T1427" t="str">
            <v>Hostětice</v>
          </cell>
        </row>
        <row r="1428">
          <cell r="T1428" t="str">
            <v>Hostětín</v>
          </cell>
        </row>
        <row r="1429">
          <cell r="T1429" t="str">
            <v>Hostim</v>
          </cell>
        </row>
        <row r="1430">
          <cell r="T1430" t="str">
            <v>Hostín</v>
          </cell>
        </row>
        <row r="1431">
          <cell r="T1431" t="str">
            <v>Hostín u Vojkovic</v>
          </cell>
        </row>
        <row r="1432">
          <cell r="T1432" t="str">
            <v>Hostinné</v>
          </cell>
        </row>
        <row r="1433">
          <cell r="T1433" t="str">
            <v>Hostišová</v>
          </cell>
        </row>
        <row r="1434">
          <cell r="T1434" t="str">
            <v>Hostivice</v>
          </cell>
        </row>
        <row r="1435">
          <cell r="T1435" t="str">
            <v>Hostomice</v>
          </cell>
        </row>
        <row r="1436">
          <cell r="T1436" t="str">
            <v>Hostomice</v>
          </cell>
        </row>
        <row r="1437">
          <cell r="T1437" t="str">
            <v>Hostouň</v>
          </cell>
        </row>
        <row r="1438">
          <cell r="T1438" t="str">
            <v>Hostouň</v>
          </cell>
        </row>
        <row r="1439">
          <cell r="T1439" t="str">
            <v>Hostovlice</v>
          </cell>
        </row>
        <row r="1440">
          <cell r="T1440" t="str">
            <v>Hosty</v>
          </cell>
        </row>
        <row r="1441">
          <cell r="T1441" t="str">
            <v>Hošťálková</v>
          </cell>
        </row>
        <row r="1442">
          <cell r="T1442" t="str">
            <v>Hošťálkovy</v>
          </cell>
        </row>
        <row r="1443">
          <cell r="T1443" t="str">
            <v>Hošťalovice</v>
          </cell>
        </row>
        <row r="1444">
          <cell r="T1444" t="str">
            <v>Hoštejn</v>
          </cell>
        </row>
        <row r="1445">
          <cell r="T1445" t="str">
            <v>Hoštice</v>
          </cell>
        </row>
        <row r="1446">
          <cell r="T1446" t="str">
            <v>Hoštice</v>
          </cell>
        </row>
        <row r="1447">
          <cell r="T1447" t="str">
            <v>Hoštice-Heroltice</v>
          </cell>
        </row>
        <row r="1448">
          <cell r="T1448" t="str">
            <v>Hoštka</v>
          </cell>
        </row>
        <row r="1449">
          <cell r="T1449" t="str">
            <v>Hošťka</v>
          </cell>
        </row>
        <row r="1450">
          <cell r="T1450" t="str">
            <v>Hovězí</v>
          </cell>
        </row>
        <row r="1451">
          <cell r="T1451" t="str">
            <v>Hovorany</v>
          </cell>
        </row>
        <row r="1452">
          <cell r="T1452" t="str">
            <v>Hovorčovice</v>
          </cell>
        </row>
        <row r="1453">
          <cell r="T1453" t="str">
            <v>Hraběšice</v>
          </cell>
        </row>
        <row r="1454">
          <cell r="T1454" t="str">
            <v>Hraběšín</v>
          </cell>
        </row>
        <row r="1455">
          <cell r="T1455" t="str">
            <v>Hrabětice</v>
          </cell>
        </row>
        <row r="1456">
          <cell r="T1456" t="str">
            <v>Hrabišín</v>
          </cell>
        </row>
        <row r="1457">
          <cell r="T1457" t="str">
            <v>Hrabová</v>
          </cell>
        </row>
        <row r="1458">
          <cell r="T1458" t="str">
            <v>Hrabůvka</v>
          </cell>
        </row>
        <row r="1459">
          <cell r="T1459" t="str">
            <v>Hrabyně</v>
          </cell>
        </row>
        <row r="1460">
          <cell r="T1460" t="str">
            <v>Hradce</v>
          </cell>
        </row>
        <row r="1461">
          <cell r="T1461" t="str">
            <v>Hradčany</v>
          </cell>
        </row>
        <row r="1462">
          <cell r="T1462" t="str">
            <v>Hradčany</v>
          </cell>
        </row>
        <row r="1463">
          <cell r="T1463" t="str">
            <v>Hradčany</v>
          </cell>
        </row>
        <row r="1464">
          <cell r="T1464" t="str">
            <v>Hradčany-Kobeřice</v>
          </cell>
        </row>
        <row r="1465">
          <cell r="T1465" t="str">
            <v>Hradčovice</v>
          </cell>
        </row>
        <row r="1466">
          <cell r="T1466" t="str">
            <v>Hradec</v>
          </cell>
        </row>
        <row r="1467">
          <cell r="T1467" t="str">
            <v>Hradec</v>
          </cell>
        </row>
        <row r="1468">
          <cell r="T1468" t="str">
            <v>Hradec Králové</v>
          </cell>
        </row>
        <row r="1469">
          <cell r="T1469" t="str">
            <v>Hradec nad Moravicí</v>
          </cell>
        </row>
        <row r="1470">
          <cell r="T1470" t="str">
            <v>Hradec nad Svitavou</v>
          </cell>
        </row>
        <row r="1471">
          <cell r="T1471" t="str">
            <v>Hradec-Nová Ves</v>
          </cell>
        </row>
        <row r="1472">
          <cell r="T1472" t="str">
            <v>Hradečno</v>
          </cell>
        </row>
        <row r="1473">
          <cell r="T1473" t="str">
            <v>Hrádek</v>
          </cell>
        </row>
        <row r="1474">
          <cell r="T1474" t="str">
            <v>Hrádek</v>
          </cell>
        </row>
        <row r="1475">
          <cell r="T1475" t="str">
            <v>Hrádek</v>
          </cell>
        </row>
        <row r="1476">
          <cell r="T1476" t="str">
            <v>Hrádek</v>
          </cell>
        </row>
        <row r="1477">
          <cell r="T1477" t="str">
            <v>Hrádek</v>
          </cell>
        </row>
        <row r="1478">
          <cell r="T1478" t="str">
            <v>Hrádek</v>
          </cell>
        </row>
        <row r="1479">
          <cell r="T1479" t="str">
            <v>Hrádek nad Nisou</v>
          </cell>
        </row>
        <row r="1480">
          <cell r="T1480" t="str">
            <v>Hradešice</v>
          </cell>
        </row>
        <row r="1481">
          <cell r="T1481" t="str">
            <v>Hradešín</v>
          </cell>
        </row>
        <row r="1482">
          <cell r="T1482" t="str">
            <v>Hradiště</v>
          </cell>
        </row>
        <row r="1483">
          <cell r="T1483" t="str">
            <v>Hradiště</v>
          </cell>
        </row>
        <row r="1484">
          <cell r="T1484" t="str">
            <v>Hradiště</v>
          </cell>
        </row>
        <row r="1485">
          <cell r="T1485" t="str">
            <v>Hradiště</v>
          </cell>
        </row>
        <row r="1486">
          <cell r="T1486" t="str">
            <v>Hradiště</v>
          </cell>
        </row>
        <row r="1487">
          <cell r="T1487" t="str">
            <v>Hradištko</v>
          </cell>
        </row>
        <row r="1488">
          <cell r="T1488" t="str">
            <v>Hradištko</v>
          </cell>
        </row>
        <row r="1489">
          <cell r="T1489" t="str">
            <v>Hracholusky</v>
          </cell>
        </row>
        <row r="1490">
          <cell r="T1490" t="str">
            <v>Hracholusky</v>
          </cell>
        </row>
        <row r="1491">
          <cell r="T1491" t="str">
            <v>Hrachoviště</v>
          </cell>
        </row>
        <row r="1492">
          <cell r="T1492" t="str">
            <v>Hranice</v>
          </cell>
        </row>
        <row r="1493">
          <cell r="T1493" t="str">
            <v>Hranice</v>
          </cell>
        </row>
        <row r="1494">
          <cell r="T1494" t="str">
            <v>Hranice</v>
          </cell>
        </row>
        <row r="1495">
          <cell r="T1495" t="str">
            <v>Hraničné Petrovice</v>
          </cell>
        </row>
        <row r="1496">
          <cell r="T1496" t="str">
            <v>Hrazany</v>
          </cell>
        </row>
        <row r="1497">
          <cell r="T1497" t="str">
            <v>Hrčava</v>
          </cell>
        </row>
        <row r="1498">
          <cell r="T1498" t="str">
            <v>Hrdějovice</v>
          </cell>
        </row>
        <row r="1499">
          <cell r="T1499" t="str">
            <v>Hrdibořice</v>
          </cell>
        </row>
        <row r="1500">
          <cell r="T1500" t="str">
            <v>Hrdlív</v>
          </cell>
        </row>
        <row r="1501">
          <cell r="T1501" t="str">
            <v>Hrdlořezy</v>
          </cell>
        </row>
        <row r="1502">
          <cell r="T1502" t="str">
            <v>Hrejkovice</v>
          </cell>
        </row>
        <row r="1503">
          <cell r="T1503" t="str">
            <v>Hrob</v>
          </cell>
        </row>
        <row r="1504">
          <cell r="T1504" t="str">
            <v>Hrobce</v>
          </cell>
        </row>
        <row r="1505">
          <cell r="T1505" t="str">
            <v>Hrobčice</v>
          </cell>
        </row>
        <row r="1506">
          <cell r="T1506" t="str">
            <v>Hrobice</v>
          </cell>
        </row>
        <row r="1507">
          <cell r="T1507" t="str">
            <v>Hrobice</v>
          </cell>
        </row>
        <row r="1508">
          <cell r="T1508" t="str">
            <v>Hrochův Týnec</v>
          </cell>
        </row>
        <row r="1509">
          <cell r="T1509" t="str">
            <v>Hromnice</v>
          </cell>
        </row>
        <row r="1510">
          <cell r="T1510" t="str">
            <v>Hronov</v>
          </cell>
        </row>
        <row r="1511">
          <cell r="T1511" t="str">
            <v>Hrotovice</v>
          </cell>
        </row>
        <row r="1512">
          <cell r="T1512" t="str">
            <v>Hroubovice</v>
          </cell>
        </row>
        <row r="1513">
          <cell r="T1513" t="str">
            <v>Hroznatín</v>
          </cell>
        </row>
        <row r="1514">
          <cell r="T1514" t="str">
            <v>Hroznětín</v>
          </cell>
        </row>
        <row r="1515">
          <cell r="T1515" t="str">
            <v>Hroznová Lhota</v>
          </cell>
        </row>
        <row r="1516">
          <cell r="T1516" t="str">
            <v>Hrubá Skála</v>
          </cell>
        </row>
        <row r="1517">
          <cell r="T1517" t="str">
            <v>Hrubá Vrbka</v>
          </cell>
        </row>
        <row r="1518">
          <cell r="T1518" t="str">
            <v>Hrubčice</v>
          </cell>
        </row>
        <row r="1519">
          <cell r="T1519" t="str">
            <v>Hrubý Jeseník</v>
          </cell>
        </row>
        <row r="1520">
          <cell r="T1520" t="str">
            <v>Hrusice</v>
          </cell>
        </row>
        <row r="1521">
          <cell r="T1521" t="str">
            <v>Hruška</v>
          </cell>
        </row>
        <row r="1522">
          <cell r="T1522" t="str">
            <v>Hrušky</v>
          </cell>
        </row>
        <row r="1523">
          <cell r="T1523" t="str">
            <v>Hrušky</v>
          </cell>
        </row>
        <row r="1524">
          <cell r="T1524" t="str">
            <v>Hrušov</v>
          </cell>
        </row>
        <row r="1525">
          <cell r="T1525" t="str">
            <v>Hrušová</v>
          </cell>
        </row>
        <row r="1526">
          <cell r="T1526" t="str">
            <v>Hrušovany</v>
          </cell>
        </row>
        <row r="1527">
          <cell r="T1527" t="str">
            <v>Hrušovany nad Jevišovkou</v>
          </cell>
        </row>
        <row r="1528">
          <cell r="T1528" t="str">
            <v>Hrušovany u Brna</v>
          </cell>
        </row>
        <row r="1529">
          <cell r="T1529" t="str">
            <v>Hrutov</v>
          </cell>
        </row>
        <row r="1530">
          <cell r="T1530" t="str">
            <v>Hřebeč</v>
          </cell>
        </row>
        <row r="1531">
          <cell r="T1531" t="str">
            <v>Hřebečníky</v>
          </cell>
        </row>
        <row r="1532">
          <cell r="T1532" t="str">
            <v>Hředle</v>
          </cell>
        </row>
        <row r="1533">
          <cell r="T1533" t="str">
            <v>Hředle</v>
          </cell>
        </row>
        <row r="1534">
          <cell r="T1534" t="str">
            <v>Hřensko</v>
          </cell>
        </row>
        <row r="1535">
          <cell r="T1535" t="str">
            <v>Hřibiny-Ledská</v>
          </cell>
        </row>
        <row r="1536">
          <cell r="T1536" t="str">
            <v>Hřibojedy</v>
          </cell>
        </row>
        <row r="1537">
          <cell r="T1537" t="str">
            <v>Hřiměždice</v>
          </cell>
        </row>
        <row r="1538">
          <cell r="T1538" t="str">
            <v>Hříšice</v>
          </cell>
        </row>
        <row r="1539">
          <cell r="T1539" t="str">
            <v>Hříškov</v>
          </cell>
        </row>
        <row r="1540">
          <cell r="T1540" t="str">
            <v>Hřivice</v>
          </cell>
        </row>
        <row r="1541">
          <cell r="T1541" t="str">
            <v>Hřivínův Újezd</v>
          </cell>
        </row>
        <row r="1542">
          <cell r="T1542" t="str">
            <v>Hubenov</v>
          </cell>
        </row>
        <row r="1543">
          <cell r="T1543" t="str">
            <v>Hudčice</v>
          </cell>
        </row>
        <row r="1544">
          <cell r="T1544" t="str">
            <v>Hudlice</v>
          </cell>
        </row>
        <row r="1545">
          <cell r="T1545" t="str">
            <v>Hukvaldy</v>
          </cell>
        </row>
        <row r="1546">
          <cell r="T1546" t="str">
            <v>Hulice</v>
          </cell>
        </row>
        <row r="1547">
          <cell r="T1547" t="str">
            <v>Hulín</v>
          </cell>
        </row>
        <row r="1548">
          <cell r="T1548" t="str">
            <v>Humburky</v>
          </cell>
        </row>
        <row r="1549">
          <cell r="T1549" t="str">
            <v>Humpolec</v>
          </cell>
        </row>
        <row r="1550">
          <cell r="T1550" t="str">
            <v>Huntířov</v>
          </cell>
        </row>
        <row r="1551">
          <cell r="T1551" t="str">
            <v>Hůrky</v>
          </cell>
        </row>
        <row r="1552">
          <cell r="T1552" t="str">
            <v>Hurtova Lhota</v>
          </cell>
        </row>
        <row r="1553">
          <cell r="T1553" t="str">
            <v>Hůry</v>
          </cell>
        </row>
        <row r="1554">
          <cell r="T1554" t="str">
            <v>Husí Lhota</v>
          </cell>
        </row>
        <row r="1555">
          <cell r="T1555" t="str">
            <v>Husinec</v>
          </cell>
        </row>
        <row r="1556">
          <cell r="T1556" t="str">
            <v>Husinec</v>
          </cell>
        </row>
        <row r="1557">
          <cell r="T1557" t="str">
            <v>Huslenky</v>
          </cell>
        </row>
        <row r="1558">
          <cell r="T1558" t="str">
            <v>Hustopeče</v>
          </cell>
        </row>
        <row r="1559">
          <cell r="T1559" t="str">
            <v>Hustopeče nad Bečvou</v>
          </cell>
        </row>
        <row r="1560">
          <cell r="T1560" t="str">
            <v>Huštěnovice</v>
          </cell>
        </row>
        <row r="1561">
          <cell r="T1561" t="str">
            <v>Hutisko-Solanec</v>
          </cell>
        </row>
        <row r="1562">
          <cell r="T1562" t="str">
            <v>Huzová</v>
          </cell>
        </row>
        <row r="1563">
          <cell r="T1563" t="str">
            <v>Hvězdlice</v>
          </cell>
        </row>
        <row r="1564">
          <cell r="T1564" t="str">
            <v>Hvězdonice</v>
          </cell>
        </row>
        <row r="1565">
          <cell r="T1565" t="str">
            <v>Hvězdoňovice</v>
          </cell>
        </row>
        <row r="1566">
          <cell r="T1566" t="str">
            <v>Hvozd</v>
          </cell>
        </row>
        <row r="1567">
          <cell r="T1567" t="str">
            <v>Hvozd</v>
          </cell>
        </row>
        <row r="1568">
          <cell r="T1568" t="str">
            <v>Hvozd</v>
          </cell>
        </row>
        <row r="1569">
          <cell r="T1569" t="str">
            <v>Hvozdec</v>
          </cell>
        </row>
        <row r="1570">
          <cell r="T1570" t="str">
            <v>Hvozdec</v>
          </cell>
        </row>
        <row r="1571">
          <cell r="T1571" t="str">
            <v>Hvozdec</v>
          </cell>
        </row>
        <row r="1572">
          <cell r="T1572" t="str">
            <v>Hvozdná</v>
          </cell>
        </row>
        <row r="1573">
          <cell r="T1573" t="str">
            <v>Hvozdnice</v>
          </cell>
        </row>
        <row r="1574">
          <cell r="T1574" t="str">
            <v>Hvozdnice</v>
          </cell>
        </row>
        <row r="1575">
          <cell r="T1575" t="str">
            <v>Hvožďany</v>
          </cell>
        </row>
        <row r="1576">
          <cell r="T1576" t="str">
            <v>Hvožďany</v>
          </cell>
        </row>
        <row r="1577">
          <cell r="T1577" t="str">
            <v>Hybrálec</v>
          </cell>
        </row>
        <row r="1578">
          <cell r="T1578" t="str">
            <v>Hynčice</v>
          </cell>
        </row>
        <row r="1579">
          <cell r="T1579" t="str">
            <v>Hynčina</v>
          </cell>
        </row>
        <row r="1580">
          <cell r="T1580" t="str">
            <v>Hýskov</v>
          </cell>
        </row>
        <row r="1581">
          <cell r="T1581" t="str">
            <v>Hýsly</v>
          </cell>
        </row>
        <row r="1582">
          <cell r="T1582" t="str">
            <v>Chabařovice</v>
          </cell>
        </row>
        <row r="1583">
          <cell r="T1583" t="str">
            <v>Chabeřice</v>
          </cell>
        </row>
        <row r="1584">
          <cell r="T1584" t="str">
            <v>Chaloupky</v>
          </cell>
        </row>
        <row r="1585">
          <cell r="T1585" t="str">
            <v>Chanovice</v>
          </cell>
        </row>
        <row r="1586">
          <cell r="T1586" t="str">
            <v>Charvatce</v>
          </cell>
        </row>
        <row r="1587">
          <cell r="T1587" t="str">
            <v>Charváty</v>
          </cell>
        </row>
        <row r="1588">
          <cell r="T1588" t="str">
            <v>Chářovice</v>
          </cell>
        </row>
        <row r="1589">
          <cell r="T1589" t="str">
            <v>Chbany</v>
          </cell>
        </row>
        <row r="1590">
          <cell r="T1590" t="str">
            <v>Cheb</v>
          </cell>
        </row>
        <row r="1591">
          <cell r="T1591" t="str">
            <v>Chelčice</v>
          </cell>
        </row>
        <row r="1592">
          <cell r="T1592" t="str">
            <v>Cheznovice</v>
          </cell>
        </row>
        <row r="1593">
          <cell r="T1593" t="str">
            <v>Chlebičov</v>
          </cell>
        </row>
        <row r="1594">
          <cell r="T1594" t="str">
            <v>Chleby</v>
          </cell>
        </row>
        <row r="1595">
          <cell r="T1595" t="str">
            <v>Chleby</v>
          </cell>
        </row>
        <row r="1596">
          <cell r="T1596" t="str">
            <v>Chleny</v>
          </cell>
        </row>
        <row r="1597">
          <cell r="T1597" t="str">
            <v>Chlistov</v>
          </cell>
        </row>
        <row r="1598">
          <cell r="T1598" t="str">
            <v>Chlístov</v>
          </cell>
        </row>
        <row r="1599">
          <cell r="T1599" t="str">
            <v>Chlístov</v>
          </cell>
        </row>
        <row r="1600">
          <cell r="T1600" t="str">
            <v>Chlístov</v>
          </cell>
        </row>
        <row r="1601">
          <cell r="T1601" t="str">
            <v>Chlístovice</v>
          </cell>
        </row>
        <row r="1602">
          <cell r="T1602" t="str">
            <v>Chlum</v>
          </cell>
        </row>
        <row r="1603">
          <cell r="T1603" t="str">
            <v>Chlum</v>
          </cell>
        </row>
        <row r="1604">
          <cell r="T1604" t="str">
            <v>Chlum</v>
          </cell>
        </row>
        <row r="1605">
          <cell r="T1605" t="str">
            <v>Chlum</v>
          </cell>
        </row>
        <row r="1606">
          <cell r="T1606" t="str">
            <v>Chlum</v>
          </cell>
        </row>
        <row r="1607">
          <cell r="T1607" t="str">
            <v>Chlum</v>
          </cell>
        </row>
        <row r="1608">
          <cell r="T1608" t="str">
            <v>Chlum Svaté Maří</v>
          </cell>
        </row>
        <row r="1609">
          <cell r="T1609" t="str">
            <v>Chlum u Třeboně</v>
          </cell>
        </row>
        <row r="1610">
          <cell r="T1610" t="str">
            <v>Chlumany</v>
          </cell>
        </row>
        <row r="1611">
          <cell r="T1611" t="str">
            <v>Chlumčany</v>
          </cell>
        </row>
        <row r="1612">
          <cell r="T1612" t="str">
            <v>Chlumčany</v>
          </cell>
        </row>
        <row r="1613">
          <cell r="T1613" t="str">
            <v>Chlumec</v>
          </cell>
        </row>
        <row r="1614">
          <cell r="T1614" t="str">
            <v>Chlumec</v>
          </cell>
        </row>
        <row r="1615">
          <cell r="T1615" t="str">
            <v>Chlumec nad Cidlinou</v>
          </cell>
        </row>
        <row r="1616">
          <cell r="T1616" t="str">
            <v>Chlumek</v>
          </cell>
        </row>
        <row r="1617">
          <cell r="T1617" t="str">
            <v>Chlumětín</v>
          </cell>
        </row>
        <row r="1618">
          <cell r="T1618" t="str">
            <v>Chlumín</v>
          </cell>
        </row>
        <row r="1619">
          <cell r="T1619" t="str">
            <v>Chlum-Korouhvice</v>
          </cell>
        </row>
        <row r="1620">
          <cell r="T1620" t="str">
            <v>Chlumy</v>
          </cell>
        </row>
        <row r="1621">
          <cell r="T1621" t="str">
            <v>Chlustina</v>
          </cell>
        </row>
        <row r="1622">
          <cell r="T1622" t="str">
            <v>Chmelík</v>
          </cell>
        </row>
        <row r="1623">
          <cell r="T1623" t="str">
            <v>Chmelná</v>
          </cell>
        </row>
        <row r="1624">
          <cell r="T1624" t="str">
            <v>Chobot</v>
          </cell>
        </row>
        <row r="1625">
          <cell r="T1625" t="str">
            <v>Choceň</v>
          </cell>
        </row>
        <row r="1626">
          <cell r="T1626" t="str">
            <v>Chocenice</v>
          </cell>
        </row>
        <row r="1627">
          <cell r="T1627" t="str">
            <v>Chocerady</v>
          </cell>
        </row>
        <row r="1628">
          <cell r="T1628" t="str">
            <v>Chocnějovice</v>
          </cell>
        </row>
        <row r="1629">
          <cell r="T1629" t="str">
            <v>Chocomyšl</v>
          </cell>
        </row>
        <row r="1630">
          <cell r="T1630" t="str">
            <v>Chodouň</v>
          </cell>
        </row>
        <row r="1631">
          <cell r="T1631" t="str">
            <v>Chodouny</v>
          </cell>
        </row>
        <row r="1632">
          <cell r="T1632" t="str">
            <v>Chodov</v>
          </cell>
        </row>
        <row r="1633">
          <cell r="T1633" t="str">
            <v>Chodov</v>
          </cell>
        </row>
        <row r="1634">
          <cell r="T1634" t="str">
            <v>Chodov</v>
          </cell>
        </row>
        <row r="1635">
          <cell r="T1635" t="str">
            <v>Chodová Planá</v>
          </cell>
        </row>
        <row r="1636">
          <cell r="T1636" t="str">
            <v>Chodovlice</v>
          </cell>
        </row>
        <row r="1637">
          <cell r="T1637" t="str">
            <v>Chodská Lhota</v>
          </cell>
        </row>
        <row r="1638">
          <cell r="T1638" t="str">
            <v>Chodský Újezd</v>
          </cell>
        </row>
        <row r="1639">
          <cell r="T1639" t="str">
            <v>Cholenice</v>
          </cell>
        </row>
        <row r="1640">
          <cell r="T1640" t="str">
            <v>Cholina</v>
          </cell>
        </row>
        <row r="1641">
          <cell r="T1641" t="str">
            <v>Choltice</v>
          </cell>
        </row>
        <row r="1642">
          <cell r="T1642" t="str">
            <v>Chomle</v>
          </cell>
        </row>
        <row r="1643">
          <cell r="T1643" t="str">
            <v>Chomutice</v>
          </cell>
        </row>
        <row r="1644">
          <cell r="T1644" t="str">
            <v>Chomutov</v>
          </cell>
        </row>
        <row r="1645">
          <cell r="T1645" t="str">
            <v>Chomýž</v>
          </cell>
        </row>
        <row r="1646">
          <cell r="T1646" t="str">
            <v>Choratice</v>
          </cell>
        </row>
        <row r="1647">
          <cell r="T1647" t="str">
            <v>Chornice</v>
          </cell>
        </row>
        <row r="1648">
          <cell r="T1648" t="str">
            <v>Chorušice</v>
          </cell>
        </row>
        <row r="1649">
          <cell r="T1649" t="str">
            <v>Choryně</v>
          </cell>
        </row>
        <row r="1650">
          <cell r="T1650" t="str">
            <v>Choťánky</v>
          </cell>
        </row>
        <row r="1651">
          <cell r="T1651" t="str">
            <v>Chotěboř</v>
          </cell>
        </row>
        <row r="1652">
          <cell r="T1652" t="str">
            <v>Chotěbudice</v>
          </cell>
        </row>
        <row r="1653">
          <cell r="T1653" t="str">
            <v>Chotěbuz</v>
          </cell>
        </row>
        <row r="1654">
          <cell r="T1654" t="str">
            <v>Choteč</v>
          </cell>
        </row>
        <row r="1655">
          <cell r="T1655" t="str">
            <v>Choteč</v>
          </cell>
        </row>
        <row r="1656">
          <cell r="T1656" t="str">
            <v>Choteč</v>
          </cell>
        </row>
        <row r="1657">
          <cell r="T1657" t="str">
            <v>Chotěmice</v>
          </cell>
        </row>
        <row r="1658">
          <cell r="T1658" t="str">
            <v>Chotěnov</v>
          </cell>
        </row>
        <row r="1659">
          <cell r="T1659" t="str">
            <v>Chotěšice</v>
          </cell>
        </row>
        <row r="1660">
          <cell r="T1660" t="str">
            <v>Chotěšov</v>
          </cell>
        </row>
        <row r="1661">
          <cell r="T1661" t="str">
            <v>Chotěšov</v>
          </cell>
        </row>
        <row r="1662">
          <cell r="T1662" t="str">
            <v>Chotětov</v>
          </cell>
        </row>
        <row r="1663">
          <cell r="T1663" t="str">
            <v>Chotěvice</v>
          </cell>
        </row>
        <row r="1664">
          <cell r="T1664" t="str">
            <v>Chotíkov</v>
          </cell>
        </row>
        <row r="1665">
          <cell r="T1665" t="str">
            <v>Chotilsko</v>
          </cell>
        </row>
        <row r="1666">
          <cell r="T1666" t="str">
            <v>Chotiměř</v>
          </cell>
        </row>
        <row r="1667">
          <cell r="T1667" t="str">
            <v>Chotiněves</v>
          </cell>
        </row>
        <row r="1668">
          <cell r="T1668" t="str">
            <v>Chotovice</v>
          </cell>
        </row>
        <row r="1669">
          <cell r="T1669" t="str">
            <v>Chotovice</v>
          </cell>
        </row>
        <row r="1670">
          <cell r="T1670" t="str">
            <v>Choťovice</v>
          </cell>
        </row>
        <row r="1671">
          <cell r="T1671" t="str">
            <v>Chotoviny</v>
          </cell>
        </row>
        <row r="1672">
          <cell r="T1672" t="str">
            <v>Chotusice</v>
          </cell>
        </row>
        <row r="1673">
          <cell r="T1673" t="str">
            <v>Chotutice</v>
          </cell>
        </row>
        <row r="1674">
          <cell r="T1674" t="str">
            <v>Chotýčany</v>
          </cell>
        </row>
        <row r="1675">
          <cell r="T1675" t="str">
            <v>Chotyně</v>
          </cell>
        </row>
        <row r="1676">
          <cell r="T1676" t="str">
            <v>Chotýšany</v>
          </cell>
        </row>
        <row r="1677">
          <cell r="T1677" t="str">
            <v>Choustník</v>
          </cell>
        </row>
        <row r="1678">
          <cell r="T1678" t="str">
            <v>Choustníkovo Hradiště</v>
          </cell>
        </row>
        <row r="1679">
          <cell r="T1679" t="str">
            <v>Chožov</v>
          </cell>
        </row>
        <row r="1680">
          <cell r="T1680" t="str">
            <v>Chraberce</v>
          </cell>
        </row>
        <row r="1681">
          <cell r="T1681" t="str">
            <v>Chrast</v>
          </cell>
        </row>
        <row r="1682">
          <cell r="T1682" t="str">
            <v>Chrást</v>
          </cell>
        </row>
        <row r="1683">
          <cell r="T1683" t="str">
            <v>Chrást</v>
          </cell>
        </row>
        <row r="1684">
          <cell r="T1684" t="str">
            <v>Chrást</v>
          </cell>
        </row>
        <row r="1685">
          <cell r="T1685" t="str">
            <v>Chrastava</v>
          </cell>
        </row>
        <row r="1686">
          <cell r="T1686" t="str">
            <v>Chrastavec</v>
          </cell>
        </row>
        <row r="1687">
          <cell r="T1687" t="str">
            <v>Chrastavice</v>
          </cell>
        </row>
        <row r="1688">
          <cell r="T1688" t="str">
            <v>Chrášťany</v>
          </cell>
        </row>
        <row r="1689">
          <cell r="T1689" t="str">
            <v>Chrášťany</v>
          </cell>
        </row>
        <row r="1690">
          <cell r="T1690" t="str">
            <v>Chrášťany</v>
          </cell>
        </row>
        <row r="1691">
          <cell r="T1691" t="str">
            <v>Chrášťany</v>
          </cell>
        </row>
        <row r="1692">
          <cell r="T1692" t="str">
            <v>Chrášťany</v>
          </cell>
        </row>
        <row r="1693">
          <cell r="T1693" t="str">
            <v>Chraštice</v>
          </cell>
        </row>
        <row r="1694">
          <cell r="T1694" t="str">
            <v>Chrášťovice</v>
          </cell>
        </row>
        <row r="1695">
          <cell r="T1695" t="str">
            <v>Chrbonín</v>
          </cell>
        </row>
        <row r="1696">
          <cell r="T1696" t="str">
            <v>Chroboly</v>
          </cell>
        </row>
        <row r="1697">
          <cell r="T1697" t="str">
            <v>Chromeč</v>
          </cell>
        </row>
        <row r="1698">
          <cell r="T1698" t="str">
            <v>Chropyně</v>
          </cell>
        </row>
        <row r="1699">
          <cell r="T1699" t="str">
            <v>Chroustov</v>
          </cell>
        </row>
        <row r="1700">
          <cell r="T1700" t="str">
            <v>Chroustovice</v>
          </cell>
        </row>
        <row r="1701">
          <cell r="T1701" t="str">
            <v>Chrtníč</v>
          </cell>
        </row>
        <row r="1702">
          <cell r="T1702" t="str">
            <v>Chrtníky</v>
          </cell>
        </row>
        <row r="1703">
          <cell r="T1703" t="str">
            <v>Chrudichromy</v>
          </cell>
        </row>
        <row r="1704">
          <cell r="T1704" t="str">
            <v>Chrudim</v>
          </cell>
        </row>
        <row r="1705">
          <cell r="T1705" t="str">
            <v>Chrustenice</v>
          </cell>
        </row>
        <row r="1706">
          <cell r="T1706" t="str">
            <v>Chržín</v>
          </cell>
        </row>
        <row r="1707">
          <cell r="T1707" t="str">
            <v>Chřenovice</v>
          </cell>
        </row>
        <row r="1708">
          <cell r="T1708" t="str">
            <v>Chřibská</v>
          </cell>
        </row>
        <row r="1709">
          <cell r="T1709" t="str">
            <v>Chříč</v>
          </cell>
        </row>
        <row r="1710">
          <cell r="T1710" t="str">
            <v>Chudčice</v>
          </cell>
        </row>
        <row r="1711">
          <cell r="T1711" t="str">
            <v>Chudenice</v>
          </cell>
        </row>
        <row r="1712">
          <cell r="T1712" t="str">
            <v>Chudenín</v>
          </cell>
        </row>
        <row r="1713">
          <cell r="T1713" t="str">
            <v>Chuderov</v>
          </cell>
        </row>
        <row r="1714">
          <cell r="T1714" t="str">
            <v>Chudeřice</v>
          </cell>
        </row>
        <row r="1715">
          <cell r="T1715" t="str">
            <v>Chudíř</v>
          </cell>
        </row>
        <row r="1716">
          <cell r="T1716" t="str">
            <v>Chudoslavice</v>
          </cell>
        </row>
        <row r="1717">
          <cell r="T1717" t="str">
            <v>Chuchelna</v>
          </cell>
        </row>
        <row r="1718">
          <cell r="T1718" t="str">
            <v>Chuchelná</v>
          </cell>
        </row>
        <row r="1719">
          <cell r="T1719" t="str">
            <v>Chvalatice</v>
          </cell>
        </row>
        <row r="1720">
          <cell r="T1720" t="str">
            <v>Chvalčov</v>
          </cell>
        </row>
        <row r="1721">
          <cell r="T1721" t="str">
            <v>Chvaleč</v>
          </cell>
        </row>
        <row r="1722">
          <cell r="T1722" t="str">
            <v>Chválenice</v>
          </cell>
        </row>
        <row r="1723">
          <cell r="T1723" t="str">
            <v>Chvaletice</v>
          </cell>
        </row>
        <row r="1724">
          <cell r="T1724" t="str">
            <v>Chvalíkovice</v>
          </cell>
        </row>
        <row r="1725">
          <cell r="T1725" t="str">
            <v>Chvalkovice</v>
          </cell>
        </row>
        <row r="1726">
          <cell r="T1726" t="str">
            <v>Chvalkovice</v>
          </cell>
        </row>
        <row r="1727">
          <cell r="T1727" t="str">
            <v>Chvalnov-Lísky</v>
          </cell>
        </row>
        <row r="1728">
          <cell r="T1728" t="str">
            <v>Chvalovice</v>
          </cell>
        </row>
        <row r="1729">
          <cell r="T1729" t="str">
            <v>Chvalovice</v>
          </cell>
        </row>
        <row r="1730">
          <cell r="T1730" t="str">
            <v>Chvalšiny</v>
          </cell>
        </row>
        <row r="1731">
          <cell r="T1731" t="str">
            <v>Chvatěruby</v>
          </cell>
        </row>
        <row r="1732">
          <cell r="T1732" t="str">
            <v>Chvojenec</v>
          </cell>
        </row>
        <row r="1733">
          <cell r="T1733" t="str">
            <v>Chyjice</v>
          </cell>
        </row>
        <row r="1734">
          <cell r="T1734" t="str">
            <v>Chyňava</v>
          </cell>
        </row>
        <row r="1735">
          <cell r="T1735" t="str">
            <v>Chýně</v>
          </cell>
        </row>
        <row r="1736">
          <cell r="T1736" t="str">
            <v>Chýnice</v>
          </cell>
        </row>
        <row r="1737">
          <cell r="T1737" t="str">
            <v>Chýnov</v>
          </cell>
        </row>
        <row r="1738">
          <cell r="T1738" t="str">
            <v>Chýstovice</v>
          </cell>
        </row>
        <row r="1739">
          <cell r="T1739" t="str">
            <v>Chyše</v>
          </cell>
        </row>
        <row r="1740">
          <cell r="T1740" t="str">
            <v>Chyšky</v>
          </cell>
        </row>
        <row r="1741">
          <cell r="T1741" t="str">
            <v>Chyšná</v>
          </cell>
        </row>
        <row r="1742">
          <cell r="T1742" t="str">
            <v>Chýšť</v>
          </cell>
        </row>
        <row r="1743">
          <cell r="T1743" t="str">
            <v>Ivaň</v>
          </cell>
        </row>
        <row r="1744">
          <cell r="T1744" t="str">
            <v>Ivaň</v>
          </cell>
        </row>
        <row r="1745">
          <cell r="T1745" t="str">
            <v>Ivančice</v>
          </cell>
        </row>
        <row r="1746">
          <cell r="T1746" t="str">
            <v>Ivanovice na Hané</v>
          </cell>
        </row>
        <row r="1747">
          <cell r="T1747" t="str">
            <v>Jabkenice</v>
          </cell>
        </row>
        <row r="1748">
          <cell r="T1748" t="str">
            <v>Jabloňany</v>
          </cell>
        </row>
        <row r="1749">
          <cell r="T1749" t="str">
            <v>Jablonec nad Jizerou</v>
          </cell>
        </row>
        <row r="1750">
          <cell r="T1750" t="str">
            <v>Jablonec nad Nisou</v>
          </cell>
        </row>
        <row r="1751">
          <cell r="T1751" t="str">
            <v>Jablonná</v>
          </cell>
        </row>
        <row r="1752">
          <cell r="T1752" t="str">
            <v>Jablonné nad Orlicí</v>
          </cell>
        </row>
        <row r="1753">
          <cell r="T1753" t="str">
            <v>Jablonné v Podještědí</v>
          </cell>
        </row>
        <row r="1754">
          <cell r="T1754" t="str">
            <v>Jabloňov</v>
          </cell>
        </row>
        <row r="1755">
          <cell r="T1755" t="str">
            <v>Jablůnka</v>
          </cell>
        </row>
        <row r="1756">
          <cell r="T1756" t="str">
            <v>Jablunkov</v>
          </cell>
        </row>
        <row r="1757">
          <cell r="T1757" t="str">
            <v>Jahodov</v>
          </cell>
        </row>
        <row r="1758">
          <cell r="T1758" t="str">
            <v>Jáchymov</v>
          </cell>
        </row>
        <row r="1759">
          <cell r="T1759" t="str">
            <v>Jakartovice</v>
          </cell>
        </row>
        <row r="1760">
          <cell r="T1760" t="str">
            <v>Jakubčovice nad Odrou</v>
          </cell>
        </row>
        <row r="1761">
          <cell r="T1761" t="str">
            <v>Jakubov u Moravských Budějovic</v>
          </cell>
        </row>
        <row r="1762">
          <cell r="T1762" t="str">
            <v>Jakubovice</v>
          </cell>
        </row>
        <row r="1763">
          <cell r="T1763" t="str">
            <v>Jalubí</v>
          </cell>
        </row>
        <row r="1764">
          <cell r="T1764" t="str">
            <v>Jamné</v>
          </cell>
        </row>
        <row r="1765">
          <cell r="T1765" t="str">
            <v>Jamné nad Orlicí</v>
          </cell>
        </row>
        <row r="1766">
          <cell r="T1766" t="str">
            <v>Jamolice</v>
          </cell>
        </row>
        <row r="1767">
          <cell r="T1767" t="str">
            <v>Jámy</v>
          </cell>
        </row>
        <row r="1768">
          <cell r="T1768" t="str">
            <v>Jankov</v>
          </cell>
        </row>
        <row r="1769">
          <cell r="T1769" t="str">
            <v>Jankov</v>
          </cell>
        </row>
        <row r="1770">
          <cell r="T1770" t="str">
            <v>Jankov</v>
          </cell>
        </row>
        <row r="1771">
          <cell r="T1771" t="str">
            <v>Jankovice</v>
          </cell>
        </row>
        <row r="1772">
          <cell r="T1772" t="str">
            <v>Jankovice</v>
          </cell>
        </row>
        <row r="1773">
          <cell r="T1773" t="str">
            <v>Jankovice</v>
          </cell>
        </row>
        <row r="1774">
          <cell r="T1774" t="str">
            <v>Janoušov</v>
          </cell>
        </row>
        <row r="1775">
          <cell r="T1775" t="str">
            <v>Janov</v>
          </cell>
        </row>
        <row r="1776">
          <cell r="T1776" t="str">
            <v>Janov</v>
          </cell>
        </row>
        <row r="1777">
          <cell r="T1777" t="str">
            <v>Janov</v>
          </cell>
        </row>
        <row r="1778">
          <cell r="T1778" t="str">
            <v>Janov</v>
          </cell>
        </row>
        <row r="1779">
          <cell r="T1779" t="str">
            <v>Janov</v>
          </cell>
        </row>
        <row r="1780">
          <cell r="T1780" t="str">
            <v>Janov nad Nisou</v>
          </cell>
        </row>
        <row r="1781">
          <cell r="T1781" t="str">
            <v>Janová</v>
          </cell>
        </row>
        <row r="1782">
          <cell r="T1782" t="str">
            <v>Janovice</v>
          </cell>
        </row>
        <row r="1783">
          <cell r="T1783" t="str">
            <v>Janovice nad Úhlavou</v>
          </cell>
        </row>
        <row r="1784">
          <cell r="T1784" t="str">
            <v>Janovice v Podještědí</v>
          </cell>
        </row>
        <row r="1785">
          <cell r="T1785" t="str">
            <v>Janská</v>
          </cell>
        </row>
        <row r="1786">
          <cell r="T1786" t="str">
            <v>Janské Lázně</v>
          </cell>
        </row>
        <row r="1787">
          <cell r="T1787" t="str">
            <v>Janův Důl</v>
          </cell>
        </row>
        <row r="1788">
          <cell r="T1788" t="str">
            <v>Janůvky</v>
          </cell>
        </row>
        <row r="1789">
          <cell r="T1789" t="str">
            <v>Jarcová</v>
          </cell>
        </row>
        <row r="1790">
          <cell r="T1790" t="str">
            <v>Jarohněvice</v>
          </cell>
        </row>
        <row r="1791">
          <cell r="T1791" t="str">
            <v>Jaroměř</v>
          </cell>
        </row>
        <row r="1792">
          <cell r="T1792" t="str">
            <v>Jaroměřice</v>
          </cell>
        </row>
        <row r="1793">
          <cell r="T1793" t="str">
            <v>Jaroměřice nad Rokytnou</v>
          </cell>
        </row>
        <row r="1794">
          <cell r="T1794" t="str">
            <v>Jaroslav</v>
          </cell>
        </row>
        <row r="1795">
          <cell r="T1795" t="str">
            <v>Jaroslavice</v>
          </cell>
        </row>
        <row r="1796">
          <cell r="T1796" t="str">
            <v>Jarošov</v>
          </cell>
        </row>
        <row r="1797">
          <cell r="T1797" t="str">
            <v>Jarošov nad Nežárkou</v>
          </cell>
        </row>
        <row r="1798">
          <cell r="T1798" t="str">
            <v>Jarov</v>
          </cell>
        </row>
        <row r="1799">
          <cell r="T1799" t="str">
            <v>Jarov</v>
          </cell>
        </row>
        <row r="1800">
          <cell r="T1800" t="str">
            <v>Jarpice</v>
          </cell>
        </row>
        <row r="1801">
          <cell r="T1801" t="str">
            <v>Jasenice</v>
          </cell>
        </row>
        <row r="1802">
          <cell r="T1802" t="str">
            <v>Jasenná</v>
          </cell>
        </row>
        <row r="1803">
          <cell r="T1803" t="str">
            <v>Jasenná</v>
          </cell>
        </row>
        <row r="1804">
          <cell r="T1804" t="str">
            <v>Javor</v>
          </cell>
        </row>
        <row r="1805">
          <cell r="T1805" t="str">
            <v>Javorek</v>
          </cell>
        </row>
        <row r="1806">
          <cell r="T1806" t="str">
            <v>Javornice</v>
          </cell>
        </row>
        <row r="1807">
          <cell r="T1807" t="str">
            <v>Javorník</v>
          </cell>
        </row>
        <row r="1808">
          <cell r="T1808" t="str">
            <v>Javorník</v>
          </cell>
        </row>
        <row r="1809">
          <cell r="T1809" t="str">
            <v>Javorník</v>
          </cell>
        </row>
        <row r="1810">
          <cell r="T1810" t="str">
            <v>Javorník</v>
          </cell>
        </row>
        <row r="1811">
          <cell r="T1811" t="str">
            <v>Javorník</v>
          </cell>
        </row>
        <row r="1812">
          <cell r="T1812" t="str">
            <v>Javůrek</v>
          </cell>
        </row>
        <row r="1813">
          <cell r="T1813" t="str">
            <v>Jedlá</v>
          </cell>
        </row>
        <row r="1814">
          <cell r="T1814" t="str">
            <v>Jedlany</v>
          </cell>
        </row>
        <row r="1815">
          <cell r="T1815" t="str">
            <v>Jedlí</v>
          </cell>
        </row>
        <row r="1816">
          <cell r="T1816" t="str">
            <v>Jedlová</v>
          </cell>
        </row>
        <row r="1817">
          <cell r="T1817" t="str">
            <v>Jedomělice</v>
          </cell>
        </row>
        <row r="1818">
          <cell r="T1818" t="str">
            <v>Jedousov</v>
          </cell>
        </row>
        <row r="1819">
          <cell r="T1819" t="str">
            <v>Jedovnice</v>
          </cell>
        </row>
        <row r="1820">
          <cell r="T1820" t="str">
            <v>Jehnědí</v>
          </cell>
        </row>
        <row r="1821">
          <cell r="T1821" t="str">
            <v>Jemnice</v>
          </cell>
        </row>
        <row r="1822">
          <cell r="T1822" t="str">
            <v>Jemníky</v>
          </cell>
        </row>
        <row r="1823">
          <cell r="T1823" t="str">
            <v>Jenčice</v>
          </cell>
        </row>
        <row r="1824">
          <cell r="T1824" t="str">
            <v>Jeneč</v>
          </cell>
        </row>
        <row r="1825">
          <cell r="T1825" t="str">
            <v>Jeníkov</v>
          </cell>
        </row>
        <row r="1826">
          <cell r="T1826" t="str">
            <v>Jeníkov</v>
          </cell>
        </row>
        <row r="1827">
          <cell r="T1827" t="str">
            <v>Jeníkovice</v>
          </cell>
        </row>
        <row r="1828">
          <cell r="T1828" t="str">
            <v>Jeníkovice</v>
          </cell>
        </row>
        <row r="1829">
          <cell r="T1829" t="str">
            <v>Jenišov</v>
          </cell>
        </row>
        <row r="1830">
          <cell r="T1830" t="str">
            <v>Jenišovice</v>
          </cell>
        </row>
        <row r="1831">
          <cell r="T1831" t="str">
            <v>Jenišovice</v>
          </cell>
        </row>
        <row r="1832">
          <cell r="T1832" t="str">
            <v>Jenštejn</v>
          </cell>
        </row>
        <row r="1833">
          <cell r="T1833" t="str">
            <v>Jersín</v>
          </cell>
        </row>
        <row r="1834">
          <cell r="T1834" t="str">
            <v>Jeřice</v>
          </cell>
        </row>
        <row r="1835">
          <cell r="T1835" t="str">
            <v>Jeřišno</v>
          </cell>
        </row>
        <row r="1836">
          <cell r="T1836" t="str">
            <v>Jeřmanice</v>
          </cell>
        </row>
        <row r="1837">
          <cell r="T1837" t="str">
            <v>Jesenec</v>
          </cell>
        </row>
        <row r="1838">
          <cell r="T1838" t="str">
            <v>Jesenice</v>
          </cell>
        </row>
        <row r="1839">
          <cell r="T1839" t="str">
            <v>Jesenice</v>
          </cell>
        </row>
        <row r="1840">
          <cell r="T1840" t="str">
            <v>Jesenice</v>
          </cell>
        </row>
        <row r="1841">
          <cell r="T1841" t="str">
            <v>Jeseník</v>
          </cell>
        </row>
        <row r="1842">
          <cell r="T1842" t="str">
            <v>Jeseník nad Odrou</v>
          </cell>
        </row>
        <row r="1843">
          <cell r="T1843" t="str">
            <v>Jesenný</v>
          </cell>
        </row>
        <row r="1844">
          <cell r="T1844" t="str">
            <v>Jestřabí</v>
          </cell>
        </row>
        <row r="1845">
          <cell r="T1845" t="str">
            <v>Jestřabí Lhota</v>
          </cell>
        </row>
        <row r="1846">
          <cell r="T1846" t="str">
            <v>Jestřabí v Krkonoších</v>
          </cell>
        </row>
        <row r="1847">
          <cell r="T1847" t="str">
            <v>Jestřebí</v>
          </cell>
        </row>
        <row r="1848">
          <cell r="T1848" t="str">
            <v>Jestřebí</v>
          </cell>
        </row>
        <row r="1849">
          <cell r="T1849" t="str">
            <v>Jestřebí</v>
          </cell>
        </row>
        <row r="1850">
          <cell r="T1850" t="str">
            <v>Ješetice</v>
          </cell>
        </row>
        <row r="1851">
          <cell r="T1851" t="str">
            <v>Jetětice</v>
          </cell>
        </row>
        <row r="1852">
          <cell r="T1852" t="str">
            <v>Jetřichov</v>
          </cell>
        </row>
        <row r="1853">
          <cell r="T1853" t="str">
            <v>Jetřichovice</v>
          </cell>
        </row>
        <row r="1854">
          <cell r="T1854" t="str">
            <v>Jevany</v>
          </cell>
        </row>
        <row r="1855">
          <cell r="T1855" t="str">
            <v>Jevíčko</v>
          </cell>
        </row>
        <row r="1856">
          <cell r="T1856" t="str">
            <v>Jeviněves</v>
          </cell>
        </row>
        <row r="1857">
          <cell r="T1857" t="str">
            <v>Jevišovice</v>
          </cell>
        </row>
        <row r="1858">
          <cell r="T1858" t="str">
            <v>Jevišovka</v>
          </cell>
        </row>
        <row r="1859">
          <cell r="T1859" t="str">
            <v>Jezbořice</v>
          </cell>
        </row>
        <row r="1860">
          <cell r="T1860" t="str">
            <v>Jezdkovice</v>
          </cell>
        </row>
        <row r="1861">
          <cell r="T1861" t="str">
            <v>Jezdovice</v>
          </cell>
        </row>
        <row r="1862">
          <cell r="T1862" t="str">
            <v>Jezernice</v>
          </cell>
        </row>
        <row r="1863">
          <cell r="T1863" t="str">
            <v>Jezeřany-Maršovice</v>
          </cell>
        </row>
        <row r="1864">
          <cell r="T1864" t="str">
            <v>Ježená</v>
          </cell>
        </row>
        <row r="1865">
          <cell r="T1865" t="str">
            <v>Ježkovice</v>
          </cell>
        </row>
        <row r="1866">
          <cell r="T1866" t="str">
            <v>Ježov</v>
          </cell>
        </row>
        <row r="1867">
          <cell r="T1867" t="str">
            <v>Ježov</v>
          </cell>
        </row>
        <row r="1868">
          <cell r="T1868" t="str">
            <v>Ježovy</v>
          </cell>
        </row>
        <row r="1869">
          <cell r="T1869" t="str">
            <v>Jickovice</v>
          </cell>
        </row>
        <row r="1870">
          <cell r="T1870" t="str">
            <v>Jičín</v>
          </cell>
        </row>
        <row r="1871">
          <cell r="T1871" t="str">
            <v>Jičíněves</v>
          </cell>
        </row>
        <row r="1872">
          <cell r="T1872" t="str">
            <v>Jihlava</v>
          </cell>
        </row>
        <row r="1873">
          <cell r="T1873" t="str">
            <v>Jihlávka</v>
          </cell>
        </row>
        <row r="1874">
          <cell r="T1874" t="str">
            <v>Jíkev</v>
          </cell>
        </row>
        <row r="1875">
          <cell r="T1875" t="str">
            <v>Jilem</v>
          </cell>
        </row>
        <row r="1876">
          <cell r="T1876" t="str">
            <v>Jilem</v>
          </cell>
        </row>
        <row r="1877">
          <cell r="T1877" t="str">
            <v>Jilemnice</v>
          </cell>
        </row>
        <row r="1878">
          <cell r="T1878" t="str">
            <v>Jílové</v>
          </cell>
        </row>
        <row r="1879">
          <cell r="T1879" t="str">
            <v>Jílové u Držkova</v>
          </cell>
        </row>
        <row r="1880">
          <cell r="T1880" t="str">
            <v>Jílové u Prahy</v>
          </cell>
        </row>
        <row r="1881">
          <cell r="T1881" t="str">
            <v>Jílovice</v>
          </cell>
        </row>
        <row r="1882">
          <cell r="T1882" t="str">
            <v>Jílovice</v>
          </cell>
        </row>
        <row r="1883">
          <cell r="T1883" t="str">
            <v>Jíloviště</v>
          </cell>
        </row>
        <row r="1884">
          <cell r="T1884" t="str">
            <v>Jimlín</v>
          </cell>
        </row>
        <row r="1885">
          <cell r="T1885" t="str">
            <v>Jimramov</v>
          </cell>
        </row>
        <row r="1886">
          <cell r="T1886" t="str">
            <v>Jinačovice</v>
          </cell>
        </row>
        <row r="1887">
          <cell r="T1887" t="str">
            <v>Jince</v>
          </cell>
        </row>
        <row r="1888">
          <cell r="T1888" t="str">
            <v>Jindřichov</v>
          </cell>
        </row>
        <row r="1889">
          <cell r="T1889" t="str">
            <v>Jindřichov</v>
          </cell>
        </row>
        <row r="1890">
          <cell r="T1890" t="str">
            <v>Jindřichov</v>
          </cell>
        </row>
        <row r="1891">
          <cell r="T1891" t="str">
            <v>Jindřichovice</v>
          </cell>
        </row>
        <row r="1892">
          <cell r="T1892" t="str">
            <v>Jindřichovice</v>
          </cell>
        </row>
        <row r="1893">
          <cell r="T1893" t="str">
            <v>Jindřichovice pod Smrkem</v>
          </cell>
        </row>
        <row r="1894">
          <cell r="T1894" t="str">
            <v>Jindřichův Hradec</v>
          </cell>
        </row>
        <row r="1895">
          <cell r="T1895" t="str">
            <v>Jinín</v>
          </cell>
        </row>
        <row r="1896">
          <cell r="T1896" t="str">
            <v>Jinočany</v>
          </cell>
        </row>
        <row r="1897">
          <cell r="T1897" t="str">
            <v>Jinolice</v>
          </cell>
        </row>
        <row r="1898">
          <cell r="T1898" t="str">
            <v>Jinošov</v>
          </cell>
        </row>
        <row r="1899">
          <cell r="T1899" t="str">
            <v>Jiratice</v>
          </cell>
        </row>
        <row r="1900">
          <cell r="T1900" t="str">
            <v>Jirkov</v>
          </cell>
        </row>
        <row r="1901">
          <cell r="T1901" t="str">
            <v>Jirny</v>
          </cell>
        </row>
        <row r="1902">
          <cell r="T1902" t="str">
            <v>Jiřetín pod Bukovou</v>
          </cell>
        </row>
        <row r="1903">
          <cell r="T1903" t="str">
            <v>Jiřetín pod Jedlovou</v>
          </cell>
        </row>
        <row r="1904">
          <cell r="T1904" t="str">
            <v>Jiřice</v>
          </cell>
        </row>
        <row r="1905">
          <cell r="T1905" t="str">
            <v>Jiřice</v>
          </cell>
        </row>
        <row r="1906">
          <cell r="T1906" t="str">
            <v>Jiřice u Miroslavi</v>
          </cell>
        </row>
        <row r="1907">
          <cell r="T1907" t="str">
            <v>Jiřice u Moravských Budějovic</v>
          </cell>
        </row>
        <row r="1908">
          <cell r="T1908" t="str">
            <v>Jiříkov</v>
          </cell>
        </row>
        <row r="1909">
          <cell r="T1909" t="str">
            <v>Jiříkov</v>
          </cell>
        </row>
        <row r="1910">
          <cell r="T1910" t="str">
            <v>Jiříkovice</v>
          </cell>
        </row>
        <row r="1911">
          <cell r="T1911" t="str">
            <v>Jistebnice</v>
          </cell>
        </row>
        <row r="1912">
          <cell r="T1912" t="str">
            <v>Jistebník</v>
          </cell>
        </row>
        <row r="1913">
          <cell r="T1913" t="str">
            <v>Jitkov</v>
          </cell>
        </row>
        <row r="1914">
          <cell r="T1914" t="str">
            <v>Jivina</v>
          </cell>
        </row>
        <row r="1915">
          <cell r="T1915" t="str">
            <v>Jivina</v>
          </cell>
        </row>
        <row r="1916">
          <cell r="T1916" t="str">
            <v>Jívka</v>
          </cell>
        </row>
        <row r="1917">
          <cell r="T1917" t="str">
            <v>Jivno</v>
          </cell>
        </row>
        <row r="1918">
          <cell r="T1918" t="str">
            <v>Jívová</v>
          </cell>
        </row>
        <row r="1919">
          <cell r="T1919" t="str">
            <v>Jívoví</v>
          </cell>
        </row>
        <row r="1920">
          <cell r="T1920" t="str">
            <v>Jizbice</v>
          </cell>
        </row>
        <row r="1921">
          <cell r="T1921" t="str">
            <v>Jizerní Vtelno</v>
          </cell>
        </row>
        <row r="1922">
          <cell r="T1922" t="str">
            <v>Josefov</v>
          </cell>
        </row>
        <row r="1923">
          <cell r="T1923" t="str">
            <v>Josefov</v>
          </cell>
        </row>
        <row r="1924">
          <cell r="T1924" t="str">
            <v>Josefův Důl</v>
          </cell>
        </row>
        <row r="1925">
          <cell r="T1925" t="str">
            <v>Josefův Důl</v>
          </cell>
        </row>
        <row r="1926">
          <cell r="T1926" t="str">
            <v>Kacákova Lhota</v>
          </cell>
        </row>
        <row r="1927">
          <cell r="T1927" t="str">
            <v>Kacanovy</v>
          </cell>
        </row>
        <row r="1928">
          <cell r="T1928" t="str">
            <v>Kaceřov</v>
          </cell>
        </row>
        <row r="1929">
          <cell r="T1929" t="str">
            <v>Kaceřov</v>
          </cell>
        </row>
        <row r="1930">
          <cell r="T1930" t="str">
            <v>Kácov</v>
          </cell>
        </row>
        <row r="1931">
          <cell r="T1931" t="str">
            <v>Kačice</v>
          </cell>
        </row>
        <row r="1932">
          <cell r="T1932" t="str">
            <v>Kačlehy</v>
          </cell>
        </row>
        <row r="1933">
          <cell r="T1933" t="str">
            <v>Kadaň</v>
          </cell>
        </row>
        <row r="1934">
          <cell r="T1934" t="str">
            <v>Kadlín</v>
          </cell>
        </row>
        <row r="1935">
          <cell r="T1935" t="str">
            <v>Kadolec</v>
          </cell>
        </row>
        <row r="1936">
          <cell r="T1936" t="str">
            <v>Kadov</v>
          </cell>
        </row>
        <row r="1937">
          <cell r="T1937" t="str">
            <v>Kadov</v>
          </cell>
        </row>
        <row r="1938">
          <cell r="T1938" t="str">
            <v>Kadov</v>
          </cell>
        </row>
        <row r="1939">
          <cell r="T1939" t="str">
            <v>Kájov</v>
          </cell>
        </row>
        <row r="1940">
          <cell r="T1940" t="str">
            <v>Kakejcov</v>
          </cell>
        </row>
        <row r="1941">
          <cell r="T1941" t="str">
            <v>Kalek</v>
          </cell>
        </row>
        <row r="1942">
          <cell r="T1942" t="str">
            <v>Kalenice</v>
          </cell>
        </row>
        <row r="1943">
          <cell r="T1943" t="str">
            <v>Kalhov</v>
          </cell>
        </row>
        <row r="1944">
          <cell r="T1944" t="str">
            <v>Kaliště</v>
          </cell>
        </row>
        <row r="1945">
          <cell r="T1945" t="str">
            <v>Kaliště</v>
          </cell>
        </row>
        <row r="1946">
          <cell r="T1946" t="str">
            <v>Kaliště</v>
          </cell>
        </row>
        <row r="1947">
          <cell r="T1947" t="str">
            <v>Kalivody</v>
          </cell>
        </row>
        <row r="1948">
          <cell r="T1948" t="str">
            <v>Kaly</v>
          </cell>
        </row>
        <row r="1949">
          <cell r="T1949" t="str">
            <v>Kamberk</v>
          </cell>
        </row>
        <row r="1950">
          <cell r="T1950" t="str">
            <v>Kámen</v>
          </cell>
        </row>
        <row r="1951">
          <cell r="T1951" t="str">
            <v>Kámen</v>
          </cell>
        </row>
        <row r="1952">
          <cell r="T1952" t="str">
            <v>Kámen</v>
          </cell>
        </row>
        <row r="1953">
          <cell r="T1953" t="str">
            <v>Kamenec</v>
          </cell>
        </row>
        <row r="1954">
          <cell r="T1954" t="str">
            <v>Kamenec u Poličky</v>
          </cell>
        </row>
        <row r="1955">
          <cell r="T1955" t="str">
            <v>Kamenice</v>
          </cell>
        </row>
        <row r="1956">
          <cell r="T1956" t="str">
            <v>Kamenice</v>
          </cell>
        </row>
        <row r="1957">
          <cell r="T1957" t="str">
            <v>Kamenice nad Lipou</v>
          </cell>
        </row>
        <row r="1958">
          <cell r="T1958" t="str">
            <v>Kamenický Šenov</v>
          </cell>
        </row>
        <row r="1959">
          <cell r="T1959" t="str">
            <v>Kameničky</v>
          </cell>
        </row>
        <row r="1960">
          <cell r="T1960" t="str">
            <v>Kameničná</v>
          </cell>
        </row>
        <row r="1961">
          <cell r="T1961" t="str">
            <v>Kamenná</v>
          </cell>
        </row>
        <row r="1962">
          <cell r="T1962" t="str">
            <v>Kamenná</v>
          </cell>
        </row>
        <row r="1963">
          <cell r="T1963" t="str">
            <v>Kamenná</v>
          </cell>
        </row>
        <row r="1964">
          <cell r="T1964" t="str">
            <v>Kamenná</v>
          </cell>
        </row>
        <row r="1965">
          <cell r="T1965" t="str">
            <v>Kamenná Horka</v>
          </cell>
        </row>
        <row r="1966">
          <cell r="T1966" t="str">
            <v>Kamenná Lhota</v>
          </cell>
        </row>
        <row r="1967">
          <cell r="T1967" t="str">
            <v>Kamenné Zboží</v>
          </cell>
        </row>
        <row r="1968">
          <cell r="T1968" t="str">
            <v>Kamenné Žehrovice</v>
          </cell>
        </row>
        <row r="1969">
          <cell r="T1969" t="str">
            <v>Kamenný Malíkov</v>
          </cell>
        </row>
        <row r="1970">
          <cell r="T1970" t="str">
            <v>Kamenný Most</v>
          </cell>
        </row>
        <row r="1971">
          <cell r="T1971" t="str">
            <v>Kamenný Přívoz</v>
          </cell>
        </row>
        <row r="1972">
          <cell r="T1972" t="str">
            <v>Kamenný Újezd</v>
          </cell>
        </row>
        <row r="1973">
          <cell r="T1973" t="str">
            <v>Kamenný Újezd</v>
          </cell>
        </row>
        <row r="1974">
          <cell r="T1974" t="str">
            <v>Kamýk</v>
          </cell>
        </row>
        <row r="1975">
          <cell r="T1975" t="str">
            <v>Kamýk nad Vltavou</v>
          </cell>
        </row>
        <row r="1976">
          <cell r="T1976" t="str">
            <v>Kanice</v>
          </cell>
        </row>
        <row r="1977">
          <cell r="T1977" t="str">
            <v>Kanice</v>
          </cell>
        </row>
        <row r="1978">
          <cell r="T1978" t="str">
            <v>Kaničky</v>
          </cell>
        </row>
        <row r="1979">
          <cell r="T1979" t="str">
            <v>Kanina</v>
          </cell>
        </row>
        <row r="1980">
          <cell r="T1980" t="str">
            <v>Kaňovice</v>
          </cell>
        </row>
        <row r="1981">
          <cell r="T1981" t="str">
            <v>Kaňovice</v>
          </cell>
        </row>
        <row r="1982">
          <cell r="T1982" t="str">
            <v>Kaplice</v>
          </cell>
        </row>
        <row r="1983">
          <cell r="T1983" t="str">
            <v>Káranice</v>
          </cell>
        </row>
        <row r="1984">
          <cell r="T1984" t="str">
            <v>Káraný</v>
          </cell>
        </row>
        <row r="1985">
          <cell r="T1985" t="str">
            <v>Kardašova Řečice</v>
          </cell>
        </row>
        <row r="1986">
          <cell r="T1986" t="str">
            <v>Karle</v>
          </cell>
        </row>
        <row r="1987">
          <cell r="T1987" t="str">
            <v>Karlík</v>
          </cell>
        </row>
        <row r="1988">
          <cell r="T1988" t="str">
            <v>Karlín</v>
          </cell>
        </row>
        <row r="1989">
          <cell r="T1989" t="str">
            <v>Karlov</v>
          </cell>
        </row>
        <row r="1990">
          <cell r="T1990" t="str">
            <v>Karlova Studánka</v>
          </cell>
        </row>
        <row r="1991">
          <cell r="T1991" t="str">
            <v>Karlova Ves</v>
          </cell>
        </row>
        <row r="1992">
          <cell r="T1992" t="str">
            <v>Karlovice</v>
          </cell>
        </row>
        <row r="1993">
          <cell r="T1993" t="str">
            <v>Karlovice</v>
          </cell>
        </row>
        <row r="1994">
          <cell r="T1994" t="str">
            <v>Karlovice</v>
          </cell>
        </row>
        <row r="1995">
          <cell r="T1995" t="str">
            <v>Karlovy Vary</v>
          </cell>
        </row>
        <row r="1996">
          <cell r="T1996" t="str">
            <v>Karlštejn</v>
          </cell>
        </row>
        <row r="1997">
          <cell r="T1997" t="str">
            <v>Karolín</v>
          </cell>
        </row>
        <row r="1998">
          <cell r="T1998" t="str">
            <v>Karolinka</v>
          </cell>
        </row>
        <row r="1999">
          <cell r="T1999" t="str">
            <v>Karviná</v>
          </cell>
        </row>
        <row r="2000">
          <cell r="T2000" t="str">
            <v>Kařez</v>
          </cell>
        </row>
        <row r="2001">
          <cell r="T2001" t="str">
            <v>Kařízek</v>
          </cell>
        </row>
        <row r="2002">
          <cell r="T2002" t="str">
            <v>Kasalice</v>
          </cell>
        </row>
        <row r="2003">
          <cell r="T2003" t="str">
            <v>Kasejovice</v>
          </cell>
        </row>
        <row r="2004">
          <cell r="T2004" t="str">
            <v>Kašava</v>
          </cell>
        </row>
        <row r="2005">
          <cell r="T2005" t="str">
            <v>Kašnice</v>
          </cell>
        </row>
        <row r="2006">
          <cell r="T2006" t="str">
            <v>Kašperské Hory</v>
          </cell>
        </row>
        <row r="2007">
          <cell r="T2007" t="str">
            <v>Kateřinice</v>
          </cell>
        </row>
        <row r="2008">
          <cell r="T2008" t="str">
            <v>Kateřinice</v>
          </cell>
        </row>
        <row r="2009">
          <cell r="T2009" t="str">
            <v>Katov</v>
          </cell>
        </row>
        <row r="2010">
          <cell r="T2010" t="str">
            <v>Katov</v>
          </cell>
        </row>
        <row r="2011">
          <cell r="T2011" t="str">
            <v>Katovice</v>
          </cell>
        </row>
        <row r="2012">
          <cell r="T2012" t="str">
            <v>Katusice</v>
          </cell>
        </row>
        <row r="2013">
          <cell r="T2013" t="str">
            <v>Kaznějov</v>
          </cell>
        </row>
        <row r="2014">
          <cell r="T2014" t="str">
            <v>Kbel</v>
          </cell>
        </row>
        <row r="2015">
          <cell r="T2015" t="str">
            <v>Kbel</v>
          </cell>
        </row>
        <row r="2016">
          <cell r="T2016" t="str">
            <v>Kbelany</v>
          </cell>
        </row>
        <row r="2017">
          <cell r="T2017" t="str">
            <v>Kbelnice</v>
          </cell>
        </row>
        <row r="2018">
          <cell r="T2018" t="str">
            <v>Kdousov</v>
          </cell>
        </row>
        <row r="2019">
          <cell r="T2019" t="str">
            <v>Kdyně</v>
          </cell>
        </row>
        <row r="2020">
          <cell r="T2020" t="str">
            <v>Keblice</v>
          </cell>
        </row>
        <row r="2021">
          <cell r="T2021" t="str">
            <v>Keblov</v>
          </cell>
        </row>
        <row r="2022">
          <cell r="T2022" t="str">
            <v>Kejnice</v>
          </cell>
        </row>
        <row r="2023">
          <cell r="T2023" t="str">
            <v>Kejžlice</v>
          </cell>
        </row>
        <row r="2024">
          <cell r="T2024" t="str">
            <v>Kelč</v>
          </cell>
        </row>
        <row r="2025">
          <cell r="T2025" t="str">
            <v>Kelčany</v>
          </cell>
        </row>
        <row r="2026">
          <cell r="T2026" t="str">
            <v>Kelníky</v>
          </cell>
        </row>
        <row r="2027">
          <cell r="T2027" t="str">
            <v>Kestřany</v>
          </cell>
        </row>
        <row r="2028">
          <cell r="T2028" t="str">
            <v>Ketkovice</v>
          </cell>
        </row>
        <row r="2029">
          <cell r="T2029" t="str">
            <v>Klabava</v>
          </cell>
        </row>
        <row r="2030">
          <cell r="T2030" t="str">
            <v>Kladeruby</v>
          </cell>
        </row>
        <row r="2031">
          <cell r="T2031" t="str">
            <v>Kladeruby nad Oslavou</v>
          </cell>
        </row>
        <row r="2032">
          <cell r="T2032" t="str">
            <v>Kladky</v>
          </cell>
        </row>
        <row r="2033">
          <cell r="T2033" t="str">
            <v>Kladníky</v>
          </cell>
        </row>
        <row r="2034">
          <cell r="T2034" t="str">
            <v>Kladno</v>
          </cell>
        </row>
        <row r="2035">
          <cell r="T2035" t="str">
            <v>Kladno</v>
          </cell>
        </row>
        <row r="2036">
          <cell r="T2036" t="str">
            <v>Kladruby</v>
          </cell>
        </row>
        <row r="2037">
          <cell r="T2037" t="str">
            <v>Kladruby</v>
          </cell>
        </row>
        <row r="2038">
          <cell r="T2038" t="str">
            <v>Kladruby</v>
          </cell>
        </row>
        <row r="2039">
          <cell r="T2039" t="str">
            <v>Kladruby</v>
          </cell>
        </row>
        <row r="2040">
          <cell r="T2040" t="str">
            <v>Kladruby</v>
          </cell>
        </row>
        <row r="2041">
          <cell r="T2041" t="str">
            <v>Kladruby nad Labem</v>
          </cell>
        </row>
        <row r="2042">
          <cell r="T2042" t="str">
            <v>Klamoš</v>
          </cell>
        </row>
        <row r="2043">
          <cell r="T2043" t="str">
            <v>Klapý</v>
          </cell>
        </row>
        <row r="2044">
          <cell r="T2044" t="str">
            <v>Klášter</v>
          </cell>
        </row>
        <row r="2045">
          <cell r="T2045" t="str">
            <v>Klášter Hradiště nad Jizerou</v>
          </cell>
        </row>
        <row r="2046">
          <cell r="T2046" t="str">
            <v>Klášterec nad Ohří</v>
          </cell>
        </row>
        <row r="2047">
          <cell r="T2047" t="str">
            <v>Klášterec nad Orlicí</v>
          </cell>
        </row>
        <row r="2048">
          <cell r="T2048" t="str">
            <v>Klášterní Skalice</v>
          </cell>
        </row>
        <row r="2049">
          <cell r="T2049" t="str">
            <v>Klášterská Lhota</v>
          </cell>
        </row>
        <row r="2050">
          <cell r="T2050" t="str">
            <v>Klatovec</v>
          </cell>
        </row>
        <row r="2051">
          <cell r="T2051" t="str">
            <v>Klatovy</v>
          </cell>
        </row>
        <row r="2052">
          <cell r="T2052" t="str">
            <v>Klec</v>
          </cell>
        </row>
        <row r="2053">
          <cell r="T2053" t="str">
            <v>Klecany</v>
          </cell>
        </row>
        <row r="2054">
          <cell r="T2054" t="str">
            <v>Klenčí pod Čerchovem</v>
          </cell>
        </row>
        <row r="2055">
          <cell r="T2055" t="str">
            <v>Kleneč</v>
          </cell>
        </row>
        <row r="2056">
          <cell r="T2056" t="str">
            <v>Klenová</v>
          </cell>
        </row>
        <row r="2057">
          <cell r="T2057" t="str">
            <v>Klenovice</v>
          </cell>
        </row>
        <row r="2058">
          <cell r="T2058" t="str">
            <v>Klenovice na Hané</v>
          </cell>
        </row>
        <row r="2059">
          <cell r="T2059" t="str">
            <v>Klentnice</v>
          </cell>
        </row>
        <row r="2060">
          <cell r="T2060" t="str">
            <v>Klešice</v>
          </cell>
        </row>
        <row r="2061">
          <cell r="T2061" t="str">
            <v>Klíčany</v>
          </cell>
        </row>
        <row r="2062">
          <cell r="T2062" t="str">
            <v>Klimkovice</v>
          </cell>
        </row>
        <row r="2063">
          <cell r="T2063" t="str">
            <v>Klínec</v>
          </cell>
        </row>
        <row r="2064">
          <cell r="T2064" t="str">
            <v>Klíny</v>
          </cell>
        </row>
        <row r="2065">
          <cell r="T2065" t="str">
            <v>Klobouky u Brna</v>
          </cell>
        </row>
        <row r="2066">
          <cell r="T2066" t="str">
            <v>Klobuky</v>
          </cell>
        </row>
        <row r="2067">
          <cell r="T2067" t="str">
            <v>Klokočí</v>
          </cell>
        </row>
        <row r="2068">
          <cell r="T2068" t="str">
            <v>Klokočí</v>
          </cell>
        </row>
        <row r="2069">
          <cell r="T2069" t="str">
            <v>Klokočná</v>
          </cell>
        </row>
        <row r="2070">
          <cell r="T2070" t="str">
            <v>Klokočov</v>
          </cell>
        </row>
        <row r="2071">
          <cell r="T2071" t="str">
            <v>Klopina</v>
          </cell>
        </row>
        <row r="2072">
          <cell r="T2072" t="str">
            <v>Klopotovice</v>
          </cell>
        </row>
        <row r="2073">
          <cell r="T2073" t="str">
            <v>Klučenice</v>
          </cell>
        </row>
        <row r="2074">
          <cell r="T2074" t="str">
            <v>Klučov</v>
          </cell>
        </row>
        <row r="2075">
          <cell r="T2075" t="str">
            <v>Klučov</v>
          </cell>
        </row>
        <row r="2076">
          <cell r="T2076" t="str">
            <v>Kluky</v>
          </cell>
        </row>
        <row r="2077">
          <cell r="T2077" t="str">
            <v>Kluky</v>
          </cell>
        </row>
        <row r="2078">
          <cell r="T2078" t="str">
            <v>Kluky</v>
          </cell>
        </row>
        <row r="2079">
          <cell r="T2079" t="str">
            <v>Kly</v>
          </cell>
        </row>
        <row r="2080">
          <cell r="T2080" t="str">
            <v>Kmetiněves</v>
          </cell>
        </row>
        <row r="2081">
          <cell r="T2081" t="str">
            <v>Kněždub</v>
          </cell>
        </row>
        <row r="2082">
          <cell r="T2082" t="str">
            <v>Kněževes</v>
          </cell>
        </row>
        <row r="2083">
          <cell r="T2083" t="str">
            <v>Kněževes</v>
          </cell>
        </row>
        <row r="2084">
          <cell r="T2084" t="str">
            <v>Kněževes</v>
          </cell>
        </row>
        <row r="2085">
          <cell r="T2085" t="str">
            <v>Kněževes</v>
          </cell>
        </row>
        <row r="2086">
          <cell r="T2086" t="str">
            <v>Kněžice</v>
          </cell>
        </row>
        <row r="2087">
          <cell r="T2087" t="str">
            <v>Kněžice</v>
          </cell>
        </row>
        <row r="2088">
          <cell r="T2088" t="str">
            <v>Kněžice</v>
          </cell>
        </row>
        <row r="2089">
          <cell r="T2089" t="str">
            <v>Kněžičky</v>
          </cell>
        </row>
        <row r="2090">
          <cell r="T2090" t="str">
            <v>Kněžmost</v>
          </cell>
        </row>
        <row r="2091">
          <cell r="T2091" t="str">
            <v>Kněžnice</v>
          </cell>
        </row>
        <row r="2092">
          <cell r="T2092" t="str">
            <v>Kněžpole</v>
          </cell>
        </row>
        <row r="2093">
          <cell r="T2093" t="str">
            <v>Knínice</v>
          </cell>
        </row>
        <row r="2094">
          <cell r="T2094" t="str">
            <v>Knínice u Boskovic</v>
          </cell>
        </row>
        <row r="2095">
          <cell r="T2095" t="str">
            <v>Kňovice</v>
          </cell>
        </row>
        <row r="2096">
          <cell r="T2096" t="str">
            <v>Knovíz</v>
          </cell>
        </row>
        <row r="2097">
          <cell r="T2097" t="str">
            <v>Knyk</v>
          </cell>
        </row>
        <row r="2098">
          <cell r="T2098" t="str">
            <v>Koberovice</v>
          </cell>
        </row>
        <row r="2099">
          <cell r="T2099" t="str">
            <v>Koberovy</v>
          </cell>
        </row>
        <row r="2100">
          <cell r="T2100" t="str">
            <v>Kobeřice</v>
          </cell>
        </row>
        <row r="2101">
          <cell r="T2101" t="str">
            <v>Kobeřice u Brna</v>
          </cell>
        </row>
        <row r="2102">
          <cell r="T2102" t="str">
            <v>Kobylá nad Vidnavkou</v>
          </cell>
        </row>
        <row r="2103">
          <cell r="T2103" t="str">
            <v>Kobylí</v>
          </cell>
        </row>
        <row r="2104">
          <cell r="T2104" t="str">
            <v>Kobylice</v>
          </cell>
        </row>
        <row r="2105">
          <cell r="T2105" t="str">
            <v>Kobylnice</v>
          </cell>
        </row>
        <row r="2106">
          <cell r="T2106" t="str">
            <v>Kobylnice</v>
          </cell>
        </row>
        <row r="2107">
          <cell r="T2107" t="str">
            <v>Kobylnice</v>
          </cell>
        </row>
        <row r="2108">
          <cell r="T2108" t="str">
            <v>Kobyly</v>
          </cell>
        </row>
        <row r="2109">
          <cell r="T2109" t="str">
            <v>Kocbeře</v>
          </cell>
        </row>
        <row r="2110">
          <cell r="T2110" t="str">
            <v>Kocelovice</v>
          </cell>
        </row>
        <row r="2111">
          <cell r="T2111" t="str">
            <v>Koclířov</v>
          </cell>
        </row>
        <row r="2112">
          <cell r="T2112" t="str">
            <v>Kočí</v>
          </cell>
        </row>
        <row r="2113">
          <cell r="T2113" t="str">
            <v>Kočín</v>
          </cell>
        </row>
        <row r="2114">
          <cell r="T2114" t="str">
            <v>Kočov</v>
          </cell>
        </row>
        <row r="2115">
          <cell r="T2115" t="str">
            <v>Kohoutov</v>
          </cell>
        </row>
        <row r="2116">
          <cell r="T2116" t="str">
            <v>Kochánky</v>
          </cell>
        </row>
        <row r="2117">
          <cell r="T2117" t="str">
            <v>Kochánov</v>
          </cell>
        </row>
        <row r="2118">
          <cell r="T2118" t="str">
            <v>Kojatice</v>
          </cell>
        </row>
        <row r="2119">
          <cell r="T2119" t="str">
            <v>Kojatín</v>
          </cell>
        </row>
        <row r="2120">
          <cell r="T2120" t="str">
            <v>Kojátky</v>
          </cell>
        </row>
        <row r="2121">
          <cell r="T2121" t="str">
            <v>Kojčice</v>
          </cell>
        </row>
        <row r="2122">
          <cell r="T2122" t="str">
            <v>Kojetice</v>
          </cell>
        </row>
        <row r="2123">
          <cell r="T2123" t="str">
            <v>Kojetice</v>
          </cell>
        </row>
        <row r="2124">
          <cell r="T2124" t="str">
            <v>Kojetín</v>
          </cell>
        </row>
        <row r="2125">
          <cell r="T2125" t="str">
            <v>Kojetín</v>
          </cell>
        </row>
        <row r="2126">
          <cell r="T2126" t="str">
            <v>Kojice</v>
          </cell>
        </row>
        <row r="2127">
          <cell r="T2127" t="str">
            <v>Kokašice</v>
          </cell>
        </row>
        <row r="2128">
          <cell r="T2128" t="str">
            <v>Kokory</v>
          </cell>
        </row>
        <row r="2129">
          <cell r="T2129" t="str">
            <v>Kokořín</v>
          </cell>
        </row>
        <row r="2130">
          <cell r="T2130" t="str">
            <v>Kolaje</v>
          </cell>
        </row>
        <row r="2131">
          <cell r="T2131" t="str">
            <v>Koldín</v>
          </cell>
        </row>
        <row r="2132">
          <cell r="T2132" t="str">
            <v>Koleč</v>
          </cell>
        </row>
        <row r="2133">
          <cell r="T2133" t="str">
            <v>Kolešov</v>
          </cell>
        </row>
        <row r="2134">
          <cell r="T2134" t="str">
            <v>Kolešovice</v>
          </cell>
        </row>
        <row r="2135">
          <cell r="T2135" t="str">
            <v>Kolín</v>
          </cell>
        </row>
        <row r="2136">
          <cell r="T2136" t="str">
            <v>Kolinec</v>
          </cell>
        </row>
        <row r="2137">
          <cell r="T2137" t="str">
            <v>Kolomuty</v>
          </cell>
        </row>
        <row r="2138">
          <cell r="T2138" t="str">
            <v>Kolová</v>
          </cell>
        </row>
        <row r="2139">
          <cell r="T2139" t="str">
            <v>Koloveč</v>
          </cell>
        </row>
        <row r="2140">
          <cell r="T2140" t="str">
            <v>Kolšov</v>
          </cell>
        </row>
        <row r="2141">
          <cell r="T2141" t="str">
            <v>Komárno</v>
          </cell>
        </row>
        <row r="2142">
          <cell r="T2142" t="str">
            <v>Komárov</v>
          </cell>
        </row>
        <row r="2143">
          <cell r="T2143" t="str">
            <v>Komárov</v>
          </cell>
        </row>
        <row r="2144">
          <cell r="T2144" t="str">
            <v>Komárov</v>
          </cell>
        </row>
        <row r="2145">
          <cell r="T2145" t="str">
            <v>Komárov</v>
          </cell>
        </row>
        <row r="2146">
          <cell r="T2146" t="str">
            <v>Komárovice</v>
          </cell>
        </row>
        <row r="2147">
          <cell r="T2147" t="str">
            <v>Komařice</v>
          </cell>
        </row>
        <row r="2148">
          <cell r="T2148" t="str">
            <v>Komňa</v>
          </cell>
        </row>
        <row r="2149">
          <cell r="T2149" t="str">
            <v>Komorní Lhotka</v>
          </cell>
        </row>
        <row r="2150">
          <cell r="T2150" t="str">
            <v>Komorovice</v>
          </cell>
        </row>
        <row r="2151">
          <cell r="T2151" t="str">
            <v>Komořany</v>
          </cell>
        </row>
        <row r="2152">
          <cell r="T2152" t="str">
            <v>Konárovice</v>
          </cell>
        </row>
        <row r="2153">
          <cell r="T2153" t="str">
            <v>Kondrac</v>
          </cell>
        </row>
        <row r="2154">
          <cell r="T2154" t="str">
            <v>Konecchlumí</v>
          </cell>
        </row>
        <row r="2155">
          <cell r="T2155" t="str">
            <v>Koněprusy</v>
          </cell>
        </row>
        <row r="2156">
          <cell r="T2156" t="str">
            <v>Koněšín</v>
          </cell>
        </row>
        <row r="2157">
          <cell r="T2157" t="str">
            <v>Konětopy</v>
          </cell>
        </row>
        <row r="2158">
          <cell r="T2158" t="str">
            <v>Konice</v>
          </cell>
        </row>
        <row r="2159">
          <cell r="T2159" t="str">
            <v>Konojedy</v>
          </cell>
        </row>
        <row r="2160">
          <cell r="T2160" t="str">
            <v>Konstantinovy Lázně</v>
          </cell>
        </row>
        <row r="2161">
          <cell r="T2161" t="str">
            <v>Kopidlno</v>
          </cell>
        </row>
        <row r="2162">
          <cell r="T2162" t="str">
            <v>Kopidlo</v>
          </cell>
        </row>
        <row r="2163">
          <cell r="T2163" t="str">
            <v>Kopřivná</v>
          </cell>
        </row>
        <row r="2164">
          <cell r="T2164" t="str">
            <v>Kopřivnice</v>
          </cell>
        </row>
        <row r="2165">
          <cell r="T2165" t="str">
            <v>Korkyně</v>
          </cell>
        </row>
        <row r="2166">
          <cell r="T2166" t="str">
            <v>Kornatice</v>
          </cell>
        </row>
        <row r="2167">
          <cell r="T2167" t="str">
            <v>Korno</v>
          </cell>
        </row>
        <row r="2168">
          <cell r="T2168" t="str">
            <v>Korolupy</v>
          </cell>
        </row>
        <row r="2169">
          <cell r="T2169" t="str">
            <v>Korouhev</v>
          </cell>
        </row>
        <row r="2170">
          <cell r="T2170" t="str">
            <v>Koroužné</v>
          </cell>
        </row>
        <row r="2171">
          <cell r="T2171" t="str">
            <v>Korozluky</v>
          </cell>
        </row>
        <row r="2172">
          <cell r="T2172" t="str">
            <v>Koruna</v>
          </cell>
        </row>
        <row r="2173">
          <cell r="T2173" t="str">
            <v>Koryčany</v>
          </cell>
        </row>
        <row r="2174">
          <cell r="T2174" t="str">
            <v>Koryta</v>
          </cell>
        </row>
        <row r="2175">
          <cell r="T2175" t="str">
            <v>Koryta</v>
          </cell>
        </row>
        <row r="2176">
          <cell r="T2176" t="str">
            <v>Korytná</v>
          </cell>
        </row>
        <row r="2177">
          <cell r="T2177" t="str">
            <v>Kořenec</v>
          </cell>
        </row>
        <row r="2178">
          <cell r="T2178" t="str">
            <v>Kořenice</v>
          </cell>
        </row>
        <row r="2179">
          <cell r="T2179" t="str">
            <v>Kořenov</v>
          </cell>
        </row>
        <row r="2180">
          <cell r="T2180" t="str">
            <v>Kosice</v>
          </cell>
        </row>
        <row r="2181">
          <cell r="T2181" t="str">
            <v>Kosičky</v>
          </cell>
        </row>
        <row r="2182">
          <cell r="T2182" t="str">
            <v>Kosmonosy</v>
          </cell>
        </row>
        <row r="2183">
          <cell r="T2183" t="str">
            <v>Kosoř</v>
          </cell>
        </row>
        <row r="2184">
          <cell r="T2184" t="str">
            <v>Kosořice</v>
          </cell>
        </row>
        <row r="2185">
          <cell r="T2185" t="str">
            <v>Kosořín</v>
          </cell>
        </row>
        <row r="2186">
          <cell r="T2186" t="str">
            <v>Kosov</v>
          </cell>
        </row>
        <row r="2187">
          <cell r="T2187" t="str">
            <v>Kosova Hora</v>
          </cell>
        </row>
        <row r="2188">
          <cell r="T2188" t="str">
            <v>Kostelany</v>
          </cell>
        </row>
        <row r="2189">
          <cell r="T2189" t="str">
            <v>Kostelany nad Moravou</v>
          </cell>
        </row>
        <row r="2190">
          <cell r="T2190" t="str">
            <v>Kostelec</v>
          </cell>
        </row>
        <row r="2191">
          <cell r="T2191" t="str">
            <v>Kostelec</v>
          </cell>
        </row>
        <row r="2192">
          <cell r="T2192" t="str">
            <v>Kostelec</v>
          </cell>
        </row>
        <row r="2193">
          <cell r="T2193" t="str">
            <v>Kostelec</v>
          </cell>
        </row>
        <row r="2194">
          <cell r="T2194" t="str">
            <v>Kostelec na Hané</v>
          </cell>
        </row>
        <row r="2195">
          <cell r="T2195" t="str">
            <v>Kostelec nad Černými lesy</v>
          </cell>
        </row>
        <row r="2196">
          <cell r="T2196" t="str">
            <v>Kostelec nad Labem</v>
          </cell>
        </row>
        <row r="2197">
          <cell r="T2197" t="str">
            <v>Kostelec nad Orlicí</v>
          </cell>
        </row>
        <row r="2198">
          <cell r="T2198" t="str">
            <v>Kostelec nad Vltavou</v>
          </cell>
        </row>
        <row r="2199">
          <cell r="T2199" t="str">
            <v>Kostelec u Heřmanova Městce</v>
          </cell>
        </row>
        <row r="2200">
          <cell r="T2200" t="str">
            <v>Kostelec u Holešova</v>
          </cell>
        </row>
        <row r="2201">
          <cell r="T2201" t="str">
            <v>Kostelec u Křížků</v>
          </cell>
        </row>
        <row r="2202">
          <cell r="T2202" t="str">
            <v>Kostelecké Horky</v>
          </cell>
        </row>
        <row r="2203">
          <cell r="T2203" t="str">
            <v>Kostelní Hlavno</v>
          </cell>
        </row>
        <row r="2204">
          <cell r="T2204" t="str">
            <v>Kostelní Lhota</v>
          </cell>
        </row>
        <row r="2205">
          <cell r="T2205" t="str">
            <v>Kostelní Myslová</v>
          </cell>
        </row>
        <row r="2206">
          <cell r="T2206" t="str">
            <v>Kostelní Radouň</v>
          </cell>
        </row>
        <row r="2207">
          <cell r="T2207" t="str">
            <v>Kostelní Vydří</v>
          </cell>
        </row>
        <row r="2208">
          <cell r="T2208" t="str">
            <v>Kostěnice</v>
          </cell>
        </row>
        <row r="2209">
          <cell r="T2209" t="str">
            <v>Kostice</v>
          </cell>
        </row>
        <row r="2210">
          <cell r="T2210" t="str">
            <v>Kostníky</v>
          </cell>
        </row>
        <row r="2211">
          <cell r="T2211" t="str">
            <v>Kostomlátky</v>
          </cell>
        </row>
        <row r="2212">
          <cell r="T2212" t="str">
            <v>Kostomlaty nad Labem</v>
          </cell>
        </row>
        <row r="2213">
          <cell r="T2213" t="str">
            <v>Kostomlaty pod Milešovkou</v>
          </cell>
        </row>
        <row r="2214">
          <cell r="T2214" t="str">
            <v>Kostomlaty pod Řípem</v>
          </cell>
        </row>
        <row r="2215">
          <cell r="T2215" t="str">
            <v>Košařiska</v>
          </cell>
        </row>
        <row r="2216">
          <cell r="T2216" t="str">
            <v>Košátky</v>
          </cell>
        </row>
        <row r="2217">
          <cell r="T2217" t="str">
            <v>Košetice</v>
          </cell>
        </row>
        <row r="2218">
          <cell r="T2218" t="str">
            <v>Košice</v>
          </cell>
        </row>
        <row r="2219">
          <cell r="T2219" t="str">
            <v>Košice</v>
          </cell>
        </row>
        <row r="2220">
          <cell r="T2220" t="str">
            <v>Košík</v>
          </cell>
        </row>
        <row r="2221">
          <cell r="T2221" t="str">
            <v>Košíky</v>
          </cell>
        </row>
        <row r="2222">
          <cell r="T2222" t="str">
            <v>Košín</v>
          </cell>
        </row>
        <row r="2223">
          <cell r="T2223" t="str">
            <v>Košťálov</v>
          </cell>
        </row>
        <row r="2224">
          <cell r="T2224" t="str">
            <v>Košťany</v>
          </cell>
        </row>
        <row r="2225">
          <cell r="T2225" t="str">
            <v>Koštice</v>
          </cell>
        </row>
        <row r="2226">
          <cell r="T2226" t="str">
            <v>Kotenčice</v>
          </cell>
        </row>
        <row r="2227">
          <cell r="T2227" t="str">
            <v>Kotlasy</v>
          </cell>
        </row>
        <row r="2228">
          <cell r="T2228" t="str">
            <v>Kotopeky</v>
          </cell>
        </row>
        <row r="2229">
          <cell r="T2229" t="str">
            <v>Kotovice</v>
          </cell>
        </row>
        <row r="2230">
          <cell r="T2230" t="str">
            <v>Kotvrdovice</v>
          </cell>
        </row>
        <row r="2231">
          <cell r="T2231" t="str">
            <v>Kounice</v>
          </cell>
        </row>
        <row r="2232">
          <cell r="T2232" t="str">
            <v>Kounov</v>
          </cell>
        </row>
        <row r="2233">
          <cell r="T2233" t="str">
            <v>Kounov</v>
          </cell>
        </row>
        <row r="2234">
          <cell r="T2234" t="str">
            <v>Koupě</v>
          </cell>
        </row>
        <row r="2235">
          <cell r="T2235" t="str">
            <v>Kouřim</v>
          </cell>
        </row>
        <row r="2236">
          <cell r="T2236" t="str">
            <v>Kout na Šumavě</v>
          </cell>
        </row>
        <row r="2237">
          <cell r="T2237" t="str">
            <v>Kouty</v>
          </cell>
        </row>
        <row r="2238">
          <cell r="T2238" t="str">
            <v>Kouty</v>
          </cell>
        </row>
        <row r="2239">
          <cell r="T2239" t="str">
            <v>Kouty</v>
          </cell>
        </row>
        <row r="2240">
          <cell r="T2240" t="str">
            <v>Kovač</v>
          </cell>
        </row>
        <row r="2241">
          <cell r="T2241" t="str">
            <v>Kovalovice</v>
          </cell>
        </row>
        <row r="2242">
          <cell r="T2242" t="str">
            <v>Koválovice-Osíčany</v>
          </cell>
        </row>
        <row r="2243">
          <cell r="T2243" t="str">
            <v>Kováň</v>
          </cell>
        </row>
        <row r="2244">
          <cell r="T2244" t="str">
            <v>Kovanec</v>
          </cell>
        </row>
        <row r="2245">
          <cell r="T2245" t="str">
            <v>Kovanice</v>
          </cell>
        </row>
        <row r="2246">
          <cell r="T2246" t="str">
            <v>Kovářov</v>
          </cell>
        </row>
        <row r="2247">
          <cell r="T2247" t="str">
            <v>Kovářská</v>
          </cell>
        </row>
        <row r="2248">
          <cell r="T2248" t="str">
            <v>Kovčín</v>
          </cell>
        </row>
        <row r="2249">
          <cell r="T2249" t="str">
            <v>Kozárov</v>
          </cell>
        </row>
        <row r="2250">
          <cell r="T2250" t="str">
            <v>Kozárovice</v>
          </cell>
        </row>
        <row r="2251">
          <cell r="T2251" t="str">
            <v>Kozlany</v>
          </cell>
        </row>
        <row r="2252">
          <cell r="T2252" t="str">
            <v>Kozlany</v>
          </cell>
        </row>
        <row r="2253">
          <cell r="T2253" t="str">
            <v>Kozlov</v>
          </cell>
        </row>
        <row r="2254">
          <cell r="T2254" t="str">
            <v>Kozlov</v>
          </cell>
        </row>
        <row r="2255">
          <cell r="T2255" t="str">
            <v>Kozlov</v>
          </cell>
        </row>
        <row r="2256">
          <cell r="T2256" t="str">
            <v>Kozlovice</v>
          </cell>
        </row>
        <row r="2257">
          <cell r="T2257" t="str">
            <v>Kozlovice</v>
          </cell>
        </row>
        <row r="2258">
          <cell r="T2258" t="str">
            <v>Kozly</v>
          </cell>
        </row>
        <row r="2259">
          <cell r="T2259" t="str">
            <v>Kozly</v>
          </cell>
        </row>
        <row r="2260">
          <cell r="T2260" t="str">
            <v>Kozmice</v>
          </cell>
        </row>
        <row r="2261">
          <cell r="T2261" t="str">
            <v>Kozmice</v>
          </cell>
        </row>
        <row r="2262">
          <cell r="T2262" t="str">
            <v>Kozojedy</v>
          </cell>
        </row>
        <row r="2263">
          <cell r="T2263" t="str">
            <v>Kozojedy</v>
          </cell>
        </row>
        <row r="2264">
          <cell r="T2264" t="str">
            <v>Kozojedy</v>
          </cell>
        </row>
        <row r="2265">
          <cell r="T2265" t="str">
            <v>Kozojedy</v>
          </cell>
        </row>
        <row r="2266">
          <cell r="T2266" t="str">
            <v>Kozojídky</v>
          </cell>
        </row>
        <row r="2267">
          <cell r="T2267" t="str">
            <v>Kozolupy</v>
          </cell>
        </row>
        <row r="2268">
          <cell r="T2268" t="str">
            <v>Kozomín</v>
          </cell>
        </row>
        <row r="2269">
          <cell r="T2269" t="str">
            <v>Kožichovice</v>
          </cell>
        </row>
        <row r="2270">
          <cell r="T2270" t="str">
            <v>Kožlany</v>
          </cell>
        </row>
        <row r="2271">
          <cell r="T2271" t="str">
            <v>Kožlí</v>
          </cell>
        </row>
        <row r="2272">
          <cell r="T2272" t="str">
            <v>Kožlí</v>
          </cell>
        </row>
        <row r="2273">
          <cell r="T2273" t="str">
            <v>Kožušany-Tážaly</v>
          </cell>
        </row>
        <row r="2274">
          <cell r="T2274" t="str">
            <v>Kožušice</v>
          </cell>
        </row>
        <row r="2275">
          <cell r="T2275" t="str">
            <v>Krabčice</v>
          </cell>
        </row>
        <row r="2276">
          <cell r="T2276" t="str">
            <v>Kraborovice</v>
          </cell>
        </row>
        <row r="2277">
          <cell r="T2277" t="str">
            <v>Krahulčí</v>
          </cell>
        </row>
        <row r="2278">
          <cell r="T2278" t="str">
            <v>Krahulov</v>
          </cell>
        </row>
        <row r="2279">
          <cell r="T2279" t="str">
            <v>Krajková</v>
          </cell>
        </row>
        <row r="2280">
          <cell r="T2280" t="str">
            <v>Krajníčko</v>
          </cell>
        </row>
        <row r="2281">
          <cell r="T2281" t="str">
            <v>Krakov</v>
          </cell>
        </row>
        <row r="2282">
          <cell r="T2282" t="str">
            <v>Krakovany</v>
          </cell>
        </row>
        <row r="2283">
          <cell r="T2283" t="str">
            <v>Krakovec</v>
          </cell>
        </row>
        <row r="2284">
          <cell r="T2284" t="str">
            <v>Kralice na Hané</v>
          </cell>
        </row>
        <row r="2285">
          <cell r="T2285" t="str">
            <v>Kralice nad Oslavou</v>
          </cell>
        </row>
        <row r="2286">
          <cell r="T2286" t="str">
            <v>Králíky</v>
          </cell>
        </row>
        <row r="2287">
          <cell r="T2287" t="str">
            <v>Králíky</v>
          </cell>
        </row>
        <row r="2288">
          <cell r="T2288" t="str">
            <v>Králova Lhota</v>
          </cell>
        </row>
        <row r="2289">
          <cell r="T2289" t="str">
            <v>Králova Lhota</v>
          </cell>
        </row>
        <row r="2290">
          <cell r="T2290" t="str">
            <v>Královec</v>
          </cell>
        </row>
        <row r="2291">
          <cell r="T2291" t="str">
            <v>Kralovice</v>
          </cell>
        </row>
        <row r="2292">
          <cell r="T2292" t="str">
            <v>Královice</v>
          </cell>
        </row>
        <row r="2293">
          <cell r="T2293" t="str">
            <v>Královské Poříčí</v>
          </cell>
        </row>
        <row r="2294">
          <cell r="T2294" t="str">
            <v>Kralupy nad Vltavou</v>
          </cell>
        </row>
        <row r="2295">
          <cell r="T2295" t="str">
            <v>Králův Dvůr</v>
          </cell>
        </row>
        <row r="2296">
          <cell r="T2296" t="str">
            <v>Kramolín</v>
          </cell>
        </row>
        <row r="2297">
          <cell r="T2297" t="str">
            <v>Kramolín</v>
          </cell>
        </row>
        <row r="2298">
          <cell r="T2298" t="str">
            <v>Kramolna</v>
          </cell>
        </row>
        <row r="2299">
          <cell r="T2299" t="str">
            <v>Kraselov</v>
          </cell>
        </row>
        <row r="2300">
          <cell r="T2300" t="str">
            <v>Krásensko</v>
          </cell>
        </row>
        <row r="2301">
          <cell r="T2301" t="str">
            <v>Krasíkov</v>
          </cell>
        </row>
        <row r="2302">
          <cell r="T2302" t="str">
            <v>Krasíkovice</v>
          </cell>
        </row>
        <row r="2303">
          <cell r="T2303" t="str">
            <v>Kraslice</v>
          </cell>
        </row>
        <row r="2304">
          <cell r="T2304" t="str">
            <v>Krásná</v>
          </cell>
        </row>
        <row r="2305">
          <cell r="T2305" t="str">
            <v>Krásná</v>
          </cell>
        </row>
        <row r="2306">
          <cell r="T2306" t="str">
            <v>Krásná Hora</v>
          </cell>
        </row>
        <row r="2307">
          <cell r="T2307" t="str">
            <v>Krásná Hora nad Vltavou</v>
          </cell>
        </row>
        <row r="2308">
          <cell r="T2308" t="str">
            <v>Krásná Lípa</v>
          </cell>
        </row>
        <row r="2309">
          <cell r="T2309" t="str">
            <v>Krásná Ves</v>
          </cell>
        </row>
        <row r="2310">
          <cell r="T2310" t="str">
            <v>Krásné</v>
          </cell>
        </row>
        <row r="2311">
          <cell r="T2311" t="str">
            <v>Krásné</v>
          </cell>
        </row>
        <row r="2312">
          <cell r="T2312" t="str">
            <v>Krásné Údolí</v>
          </cell>
        </row>
        <row r="2313">
          <cell r="T2313" t="str">
            <v>Krásněves</v>
          </cell>
        </row>
        <row r="2314">
          <cell r="T2314" t="str">
            <v>Krásno</v>
          </cell>
        </row>
        <row r="2315">
          <cell r="T2315" t="str">
            <v>Krásný Dvůr</v>
          </cell>
        </row>
        <row r="2316">
          <cell r="T2316" t="str">
            <v>Krásný Les</v>
          </cell>
        </row>
        <row r="2317">
          <cell r="T2317" t="str">
            <v>Krásný Les</v>
          </cell>
        </row>
        <row r="2318">
          <cell r="T2318" t="str">
            <v>Krasonice</v>
          </cell>
        </row>
        <row r="2319">
          <cell r="T2319" t="str">
            <v>Krasov</v>
          </cell>
        </row>
        <row r="2320">
          <cell r="T2320" t="str">
            <v>Krasová</v>
          </cell>
        </row>
        <row r="2321">
          <cell r="T2321" t="str">
            <v>Krašlovice</v>
          </cell>
        </row>
        <row r="2322">
          <cell r="T2322" t="str">
            <v>Krašovice</v>
          </cell>
        </row>
        <row r="2323">
          <cell r="T2323" t="str">
            <v>Krátká Ves</v>
          </cell>
        </row>
        <row r="2324">
          <cell r="T2324" t="str">
            <v>Kratochvilka</v>
          </cell>
        </row>
        <row r="2325">
          <cell r="T2325" t="str">
            <v>Kratonohy</v>
          </cell>
        </row>
        <row r="2326">
          <cell r="T2326" t="str">
            <v>Krátošice</v>
          </cell>
        </row>
        <row r="2327">
          <cell r="T2327" t="str">
            <v>Kratušín</v>
          </cell>
        </row>
        <row r="2328">
          <cell r="T2328" t="str">
            <v>Kravaře</v>
          </cell>
        </row>
        <row r="2329">
          <cell r="T2329" t="str">
            <v>Kravaře</v>
          </cell>
        </row>
        <row r="2330">
          <cell r="T2330" t="str">
            <v>Kravsko</v>
          </cell>
        </row>
        <row r="2331">
          <cell r="T2331" t="str">
            <v>Krčmaň</v>
          </cell>
        </row>
        <row r="2332">
          <cell r="T2332" t="str">
            <v>Krejnice</v>
          </cell>
        </row>
        <row r="2333">
          <cell r="T2333" t="str">
            <v>Krhanice</v>
          </cell>
        </row>
        <row r="2334">
          <cell r="T2334" t="str">
            <v>Krhov</v>
          </cell>
        </row>
        <row r="2335">
          <cell r="T2335" t="str">
            <v>Krhov</v>
          </cell>
        </row>
        <row r="2336">
          <cell r="T2336" t="str">
            <v>Krhová</v>
          </cell>
        </row>
        <row r="2337">
          <cell r="T2337" t="str">
            <v>Krhovice</v>
          </cell>
        </row>
        <row r="2338">
          <cell r="T2338" t="str">
            <v>Krchleby</v>
          </cell>
        </row>
        <row r="2339">
          <cell r="T2339" t="str">
            <v>Krchleby</v>
          </cell>
        </row>
        <row r="2340">
          <cell r="T2340" t="str">
            <v>Krchleby</v>
          </cell>
        </row>
        <row r="2341">
          <cell r="T2341" t="str">
            <v>Krchleby</v>
          </cell>
        </row>
        <row r="2342">
          <cell r="T2342" t="str">
            <v>Krmelín</v>
          </cell>
        </row>
        <row r="2343">
          <cell r="T2343" t="str">
            <v>Krňany</v>
          </cell>
        </row>
        <row r="2344">
          <cell r="T2344" t="str">
            <v>Krnov</v>
          </cell>
        </row>
        <row r="2345">
          <cell r="T2345" t="str">
            <v>Krnsko</v>
          </cell>
        </row>
        <row r="2346">
          <cell r="T2346" t="str">
            <v>Krokočín</v>
          </cell>
        </row>
        <row r="2347">
          <cell r="T2347" t="str">
            <v>Kroměříž</v>
          </cell>
        </row>
        <row r="2348">
          <cell r="T2348" t="str">
            <v>Krompach</v>
          </cell>
        </row>
        <row r="2349">
          <cell r="T2349" t="str">
            <v>Kropáčova Vrutice</v>
          </cell>
        </row>
        <row r="2350">
          <cell r="T2350" t="str">
            <v>Kroučová</v>
          </cell>
        </row>
        <row r="2351">
          <cell r="T2351" t="str">
            <v>Krouna</v>
          </cell>
        </row>
        <row r="2352">
          <cell r="T2352" t="str">
            <v>Krsy</v>
          </cell>
        </row>
        <row r="2353">
          <cell r="T2353" t="str">
            <v>Krtov</v>
          </cell>
        </row>
        <row r="2354">
          <cell r="T2354" t="str">
            <v>Krty</v>
          </cell>
        </row>
        <row r="2355">
          <cell r="T2355" t="str">
            <v>Krty-Hradec</v>
          </cell>
        </row>
        <row r="2356">
          <cell r="T2356" t="str">
            <v>Krucemburk</v>
          </cell>
        </row>
        <row r="2357">
          <cell r="T2357" t="str">
            <v>Kruh</v>
          </cell>
        </row>
        <row r="2358">
          <cell r="T2358" t="str">
            <v>Krumsín</v>
          </cell>
        </row>
        <row r="2359">
          <cell r="T2359" t="str">
            <v>Krumvíř</v>
          </cell>
        </row>
        <row r="2360">
          <cell r="T2360" t="str">
            <v>Krupá</v>
          </cell>
        </row>
        <row r="2361">
          <cell r="T2361" t="str">
            <v>Krupá</v>
          </cell>
        </row>
        <row r="2362">
          <cell r="T2362" t="str">
            <v>Krupka</v>
          </cell>
        </row>
        <row r="2363">
          <cell r="T2363" t="str">
            <v>Krušovice</v>
          </cell>
        </row>
        <row r="2364">
          <cell r="T2364" t="str">
            <v>Kružberk</v>
          </cell>
        </row>
        <row r="2365">
          <cell r="T2365" t="str">
            <v>Krychnov</v>
          </cell>
        </row>
        <row r="2366">
          <cell r="T2366" t="str">
            <v>Kryry</v>
          </cell>
        </row>
        <row r="2367">
          <cell r="T2367" t="str">
            <v>Kryštofovo Údolí</v>
          </cell>
        </row>
        <row r="2368">
          <cell r="T2368" t="str">
            <v>Kryštofovy Hamry</v>
          </cell>
        </row>
        <row r="2369">
          <cell r="T2369" t="str">
            <v>Křeč</v>
          </cell>
        </row>
        <row r="2370">
          <cell r="T2370" t="str">
            <v>Křečhoř</v>
          </cell>
        </row>
        <row r="2371">
          <cell r="T2371" t="str">
            <v>Křečkov</v>
          </cell>
        </row>
        <row r="2372">
          <cell r="T2372" t="str">
            <v>Křečovice</v>
          </cell>
        </row>
        <row r="2373">
          <cell r="T2373" t="str">
            <v>Křekov</v>
          </cell>
        </row>
        <row r="2374">
          <cell r="T2374" t="str">
            <v>Křelov-Břuchotín</v>
          </cell>
        </row>
        <row r="2375">
          <cell r="T2375" t="str">
            <v>Křelovice</v>
          </cell>
        </row>
        <row r="2376">
          <cell r="T2376" t="str">
            <v>Křelovice</v>
          </cell>
        </row>
        <row r="2377">
          <cell r="T2377" t="str">
            <v>Křemže</v>
          </cell>
        </row>
        <row r="2378">
          <cell r="T2378" t="str">
            <v>Křenek</v>
          </cell>
        </row>
        <row r="2379">
          <cell r="T2379" t="str">
            <v>Křenice</v>
          </cell>
        </row>
        <row r="2380">
          <cell r="T2380" t="str">
            <v>Křenice</v>
          </cell>
        </row>
        <row r="2381">
          <cell r="T2381" t="str">
            <v>Křenov</v>
          </cell>
        </row>
        <row r="2382">
          <cell r="T2382" t="str">
            <v>Křenovice</v>
          </cell>
        </row>
        <row r="2383">
          <cell r="T2383" t="str">
            <v>Křenovice</v>
          </cell>
        </row>
        <row r="2384">
          <cell r="T2384" t="str">
            <v>Křenovice</v>
          </cell>
        </row>
        <row r="2385">
          <cell r="T2385" t="str">
            <v>Křenovy</v>
          </cell>
        </row>
        <row r="2386">
          <cell r="T2386" t="str">
            <v>Křepenice</v>
          </cell>
        </row>
        <row r="2387">
          <cell r="T2387" t="str">
            <v>Křepice</v>
          </cell>
        </row>
        <row r="2388">
          <cell r="T2388" t="str">
            <v>Křepice</v>
          </cell>
        </row>
        <row r="2389">
          <cell r="T2389" t="str">
            <v>Křesetice</v>
          </cell>
        </row>
        <row r="2390">
          <cell r="T2390" t="str">
            <v>Křesín</v>
          </cell>
        </row>
        <row r="2391">
          <cell r="T2391" t="str">
            <v>Křešice</v>
          </cell>
        </row>
        <row r="2392">
          <cell r="T2392" t="str">
            <v>Křešín</v>
          </cell>
        </row>
        <row r="2393">
          <cell r="T2393" t="str">
            <v>Křešín</v>
          </cell>
        </row>
        <row r="2394">
          <cell r="T2394" t="str">
            <v>Křetín</v>
          </cell>
        </row>
        <row r="2395">
          <cell r="T2395" t="str">
            <v>Křičeň</v>
          </cell>
        </row>
        <row r="2396">
          <cell r="T2396" t="str">
            <v>Křídla</v>
          </cell>
        </row>
        <row r="2397">
          <cell r="T2397" t="str">
            <v>Křídlůvky</v>
          </cell>
        </row>
        <row r="2398">
          <cell r="T2398" t="str">
            <v>Křimov</v>
          </cell>
        </row>
        <row r="2399">
          <cell r="T2399" t="str">
            <v>Křinec</v>
          </cell>
        </row>
        <row r="2400">
          <cell r="T2400" t="str">
            <v>Křinice</v>
          </cell>
        </row>
        <row r="2401">
          <cell r="T2401" t="str">
            <v>Křišťanov</v>
          </cell>
        </row>
        <row r="2402">
          <cell r="T2402" t="str">
            <v>Křišťanovice</v>
          </cell>
        </row>
        <row r="2403">
          <cell r="T2403" t="str">
            <v>Křivoklát</v>
          </cell>
        </row>
        <row r="2404">
          <cell r="T2404" t="str">
            <v>Křivsoudov</v>
          </cell>
        </row>
        <row r="2405">
          <cell r="T2405" t="str">
            <v>Křižánky</v>
          </cell>
        </row>
        <row r="2406">
          <cell r="T2406" t="str">
            <v>Křižanov</v>
          </cell>
        </row>
        <row r="2407">
          <cell r="T2407" t="str">
            <v>Křižanov</v>
          </cell>
        </row>
        <row r="2408">
          <cell r="T2408" t="str">
            <v>Křižanovice</v>
          </cell>
        </row>
        <row r="2409">
          <cell r="T2409" t="str">
            <v>Křižanovice</v>
          </cell>
        </row>
        <row r="2410">
          <cell r="T2410" t="str">
            <v>Křižanovice u Vyškova</v>
          </cell>
        </row>
        <row r="2411">
          <cell r="T2411" t="str">
            <v>Křižany</v>
          </cell>
        </row>
        <row r="2412">
          <cell r="T2412" t="str">
            <v>Křižínkov</v>
          </cell>
        </row>
        <row r="2413">
          <cell r="T2413" t="str">
            <v>Křížkový Újezdec</v>
          </cell>
        </row>
        <row r="2414">
          <cell r="T2414" t="str">
            <v>Křižovatka</v>
          </cell>
        </row>
        <row r="2415">
          <cell r="T2415" t="str">
            <v>Křoví</v>
          </cell>
        </row>
        <row r="2416">
          <cell r="T2416" t="str">
            <v>Křtěnov</v>
          </cell>
        </row>
        <row r="2417">
          <cell r="T2417" t="str">
            <v>Křtiny</v>
          </cell>
        </row>
        <row r="2418">
          <cell r="T2418" t="str">
            <v>Křtomil</v>
          </cell>
        </row>
        <row r="2419">
          <cell r="T2419" t="str">
            <v>Kšely</v>
          </cell>
        </row>
        <row r="2420">
          <cell r="T2420" t="str">
            <v>Kšice</v>
          </cell>
        </row>
        <row r="2421">
          <cell r="T2421" t="str">
            <v>Ktiš</v>
          </cell>
        </row>
        <row r="2422">
          <cell r="T2422" t="str">
            <v>Ktová</v>
          </cell>
        </row>
        <row r="2423">
          <cell r="T2423" t="str">
            <v>Kublov</v>
          </cell>
        </row>
        <row r="2424">
          <cell r="T2424" t="str">
            <v>Kubova Huť</v>
          </cell>
        </row>
        <row r="2425">
          <cell r="T2425" t="str">
            <v>Kubšice</v>
          </cell>
        </row>
        <row r="2426">
          <cell r="T2426" t="str">
            <v>Kučerov</v>
          </cell>
        </row>
        <row r="2427">
          <cell r="T2427" t="str">
            <v>Kučeř</v>
          </cell>
        </row>
        <row r="2428">
          <cell r="T2428" t="str">
            <v>Kudlovice</v>
          </cell>
        </row>
        <row r="2429">
          <cell r="T2429" t="str">
            <v>Kuchařovice</v>
          </cell>
        </row>
        <row r="2430">
          <cell r="T2430" t="str">
            <v>Kujavy</v>
          </cell>
        </row>
        <row r="2431">
          <cell r="T2431" t="str">
            <v>Kukle</v>
          </cell>
        </row>
        <row r="2432">
          <cell r="T2432" t="str">
            <v>Kuklík</v>
          </cell>
        </row>
        <row r="2433">
          <cell r="T2433" t="str">
            <v>Kuks</v>
          </cell>
        </row>
        <row r="2434">
          <cell r="T2434" t="str">
            <v>Kulířov</v>
          </cell>
        </row>
        <row r="2435">
          <cell r="T2435" t="str">
            <v>Kunčice</v>
          </cell>
        </row>
        <row r="2436">
          <cell r="T2436" t="str">
            <v>Kunčice nad Labem</v>
          </cell>
        </row>
        <row r="2437">
          <cell r="T2437" t="str">
            <v>Kunčice pod Ondřejníkem</v>
          </cell>
        </row>
        <row r="2438">
          <cell r="T2438" t="str">
            <v>Kunčina</v>
          </cell>
        </row>
        <row r="2439">
          <cell r="T2439" t="str">
            <v>Kunčina Ves</v>
          </cell>
        </row>
        <row r="2440">
          <cell r="T2440" t="str">
            <v>Kundratice</v>
          </cell>
        </row>
        <row r="2441">
          <cell r="T2441" t="str">
            <v>Kunějovice</v>
          </cell>
        </row>
        <row r="2442">
          <cell r="T2442" t="str">
            <v>Kunemil</v>
          </cell>
        </row>
        <row r="2443">
          <cell r="T2443" t="str">
            <v>Kunětice</v>
          </cell>
        </row>
        <row r="2444">
          <cell r="T2444" t="str">
            <v>Kunice</v>
          </cell>
        </row>
        <row r="2445">
          <cell r="T2445" t="str">
            <v>Kunice</v>
          </cell>
        </row>
        <row r="2446">
          <cell r="T2446" t="str">
            <v>Kuničky</v>
          </cell>
        </row>
        <row r="2447">
          <cell r="T2447" t="str">
            <v>Kunín</v>
          </cell>
        </row>
        <row r="2448">
          <cell r="T2448" t="str">
            <v>Kunkovice</v>
          </cell>
        </row>
        <row r="2449">
          <cell r="T2449" t="str">
            <v>Kunovice</v>
          </cell>
        </row>
        <row r="2450">
          <cell r="T2450" t="str">
            <v>Kunovice</v>
          </cell>
        </row>
        <row r="2451">
          <cell r="T2451" t="str">
            <v>Kuňovice</v>
          </cell>
        </row>
        <row r="2452">
          <cell r="T2452" t="str">
            <v>Kunratice</v>
          </cell>
        </row>
        <row r="2453">
          <cell r="T2453" t="str">
            <v>Kunratice</v>
          </cell>
        </row>
        <row r="2454">
          <cell r="T2454" t="str">
            <v>Kunratice u Cvikova</v>
          </cell>
        </row>
        <row r="2455">
          <cell r="T2455" t="str">
            <v>Kunštát</v>
          </cell>
        </row>
        <row r="2456">
          <cell r="T2456" t="str">
            <v>Kunvald</v>
          </cell>
        </row>
        <row r="2457">
          <cell r="T2457" t="str">
            <v>Kunžak</v>
          </cell>
        </row>
        <row r="2458">
          <cell r="T2458" t="str">
            <v>Kupařovice</v>
          </cell>
        </row>
        <row r="2459">
          <cell r="T2459" t="str">
            <v>Kurdějov</v>
          </cell>
        </row>
        <row r="2460">
          <cell r="T2460" t="str">
            <v>Kuroslepy</v>
          </cell>
        </row>
        <row r="2461">
          <cell r="T2461" t="str">
            <v>Kurovice</v>
          </cell>
        </row>
        <row r="2462">
          <cell r="T2462" t="str">
            <v>Kuřim</v>
          </cell>
        </row>
        <row r="2463">
          <cell r="T2463" t="str">
            <v>Kuřimany</v>
          </cell>
        </row>
        <row r="2464">
          <cell r="T2464" t="str">
            <v>Kuřimská Nová Ves</v>
          </cell>
        </row>
        <row r="2465">
          <cell r="T2465" t="str">
            <v>Kuřimské Jestřabí</v>
          </cell>
        </row>
        <row r="2466">
          <cell r="T2466" t="str">
            <v>Kutná Hora</v>
          </cell>
        </row>
        <row r="2467">
          <cell r="T2467" t="str">
            <v>Kutrovice</v>
          </cell>
        </row>
        <row r="2468">
          <cell r="T2468" t="str">
            <v>Kuželov</v>
          </cell>
        </row>
        <row r="2469">
          <cell r="T2469" t="str">
            <v>Kvasice</v>
          </cell>
        </row>
        <row r="2470">
          <cell r="T2470" t="str">
            <v>Kvasiny</v>
          </cell>
        </row>
        <row r="2471">
          <cell r="T2471" t="str">
            <v>Kváskovice</v>
          </cell>
        </row>
        <row r="2472">
          <cell r="T2472" t="str">
            <v>Kvášňovice</v>
          </cell>
        </row>
        <row r="2473">
          <cell r="T2473" t="str">
            <v>Květinov</v>
          </cell>
        </row>
        <row r="2474">
          <cell r="T2474" t="str">
            <v>Květná</v>
          </cell>
        </row>
        <row r="2475">
          <cell r="T2475" t="str">
            <v>Květnice</v>
          </cell>
        </row>
        <row r="2476">
          <cell r="T2476" t="str">
            <v>Květov</v>
          </cell>
        </row>
        <row r="2477">
          <cell r="T2477" t="str">
            <v>Kvíčovice</v>
          </cell>
        </row>
        <row r="2478">
          <cell r="T2478" t="str">
            <v>Kvilda</v>
          </cell>
        </row>
        <row r="2479">
          <cell r="T2479" t="str">
            <v>Kvílice</v>
          </cell>
        </row>
        <row r="2480">
          <cell r="T2480" t="str">
            <v>Kvítkov</v>
          </cell>
        </row>
        <row r="2481">
          <cell r="T2481" t="str">
            <v>Kvítkovice</v>
          </cell>
        </row>
        <row r="2482">
          <cell r="T2482" t="str">
            <v>Kyje</v>
          </cell>
        </row>
        <row r="2483">
          <cell r="T2483" t="str">
            <v>Kyjov</v>
          </cell>
        </row>
        <row r="2484">
          <cell r="T2484" t="str">
            <v>Kyjov</v>
          </cell>
        </row>
        <row r="2485">
          <cell r="T2485" t="str">
            <v>Kyjov</v>
          </cell>
        </row>
        <row r="2486">
          <cell r="T2486" t="str">
            <v>Kyjovice</v>
          </cell>
        </row>
        <row r="2487">
          <cell r="T2487" t="str">
            <v>Kyjovice</v>
          </cell>
        </row>
        <row r="2488">
          <cell r="T2488" t="str">
            <v>Kynice</v>
          </cell>
        </row>
        <row r="2489">
          <cell r="T2489" t="str">
            <v>Kynšperk nad Ohří</v>
          </cell>
        </row>
        <row r="2490">
          <cell r="T2490" t="str">
            <v>Kyselka</v>
          </cell>
        </row>
        <row r="2491">
          <cell r="T2491" t="str">
            <v>Kyselovice</v>
          </cell>
        </row>
        <row r="2492">
          <cell r="T2492" t="str">
            <v>Kyšice</v>
          </cell>
        </row>
        <row r="2493">
          <cell r="T2493" t="str">
            <v>Kyšice</v>
          </cell>
        </row>
        <row r="2494">
          <cell r="T2494" t="str">
            <v>Kyškovice</v>
          </cell>
        </row>
        <row r="2495">
          <cell r="T2495" t="str">
            <v>Kytín</v>
          </cell>
        </row>
        <row r="2496">
          <cell r="T2496" t="str">
            <v>Kytlice</v>
          </cell>
        </row>
        <row r="2497">
          <cell r="T2497" t="str">
            <v>Labská Stráň</v>
          </cell>
        </row>
        <row r="2498">
          <cell r="T2498" t="str">
            <v>Labské Chrčice</v>
          </cell>
        </row>
        <row r="2499">
          <cell r="T2499" t="str">
            <v>Labuty</v>
          </cell>
        </row>
        <row r="2500">
          <cell r="T2500" t="str">
            <v>Lačnov</v>
          </cell>
        </row>
        <row r="2501">
          <cell r="T2501" t="str">
            <v>Ladná</v>
          </cell>
        </row>
        <row r="2502">
          <cell r="T2502" t="str">
            <v>Lahošť</v>
          </cell>
        </row>
        <row r="2503">
          <cell r="T2503" t="str">
            <v>Lampertice</v>
          </cell>
        </row>
        <row r="2504">
          <cell r="T2504" t="str">
            <v>Lančov</v>
          </cell>
        </row>
        <row r="2505">
          <cell r="T2505" t="str">
            <v>Lánov</v>
          </cell>
        </row>
        <row r="2506">
          <cell r="T2506" t="str">
            <v>Lanškroun</v>
          </cell>
        </row>
        <row r="2507">
          <cell r="T2507" t="str">
            <v>Lány</v>
          </cell>
        </row>
        <row r="2508">
          <cell r="T2508" t="str">
            <v>Lány</v>
          </cell>
        </row>
        <row r="2509">
          <cell r="T2509" t="str">
            <v>Lány</v>
          </cell>
        </row>
        <row r="2510">
          <cell r="T2510" t="str">
            <v>Lány u Dašic</v>
          </cell>
        </row>
        <row r="2511">
          <cell r="T2511" t="str">
            <v>Lanžhot</v>
          </cell>
        </row>
        <row r="2512">
          <cell r="T2512" t="str">
            <v>Lanžov</v>
          </cell>
        </row>
        <row r="2513">
          <cell r="T2513" t="str">
            <v>Lásenice</v>
          </cell>
        </row>
        <row r="2514">
          <cell r="T2514" t="str">
            <v>Laškov</v>
          </cell>
        </row>
        <row r="2515">
          <cell r="T2515" t="str">
            <v>Lašovice</v>
          </cell>
        </row>
        <row r="2516">
          <cell r="T2516" t="str">
            <v>Lavičky</v>
          </cell>
        </row>
        <row r="2517">
          <cell r="T2517" t="str">
            <v>Lavičné</v>
          </cell>
        </row>
        <row r="2518">
          <cell r="T2518" t="str">
            <v>Láz</v>
          </cell>
        </row>
        <row r="2519">
          <cell r="T2519" t="str">
            <v>Láz</v>
          </cell>
        </row>
        <row r="2520">
          <cell r="T2520" t="str">
            <v>Lazinov</v>
          </cell>
        </row>
        <row r="2521">
          <cell r="T2521" t="str">
            <v>Lázně Bělohrad</v>
          </cell>
        </row>
        <row r="2522">
          <cell r="T2522" t="str">
            <v>Lázně Bohdaneč</v>
          </cell>
        </row>
        <row r="2523">
          <cell r="T2523" t="str">
            <v>Lázně Kynžvart</v>
          </cell>
        </row>
        <row r="2524">
          <cell r="T2524" t="str">
            <v>Lázně Libverda</v>
          </cell>
        </row>
        <row r="2525">
          <cell r="T2525" t="str">
            <v>Lázně Toušeň</v>
          </cell>
        </row>
        <row r="2526">
          <cell r="T2526" t="str">
            <v>Lazníčky</v>
          </cell>
        </row>
        <row r="2527">
          <cell r="T2527" t="str">
            <v>Lazníky</v>
          </cell>
        </row>
        <row r="2528">
          <cell r="T2528" t="str">
            <v>Lazsko</v>
          </cell>
        </row>
        <row r="2529">
          <cell r="T2529" t="str">
            <v>Lažánky</v>
          </cell>
        </row>
        <row r="2530">
          <cell r="T2530" t="str">
            <v>Lažánky</v>
          </cell>
        </row>
        <row r="2531">
          <cell r="T2531" t="str">
            <v>Lažany</v>
          </cell>
        </row>
        <row r="2532">
          <cell r="T2532" t="str">
            <v>Lažany</v>
          </cell>
        </row>
        <row r="2533">
          <cell r="T2533" t="str">
            <v>Lažany</v>
          </cell>
        </row>
        <row r="2534">
          <cell r="T2534" t="str">
            <v>Lažiště</v>
          </cell>
        </row>
        <row r="2535">
          <cell r="T2535" t="str">
            <v>Lážovice</v>
          </cell>
        </row>
        <row r="2536">
          <cell r="T2536" t="str">
            <v>Lčovice</v>
          </cell>
        </row>
        <row r="2537">
          <cell r="T2537" t="str">
            <v>Ledce</v>
          </cell>
        </row>
        <row r="2538">
          <cell r="T2538" t="str">
            <v>Ledce</v>
          </cell>
        </row>
        <row r="2539">
          <cell r="T2539" t="str">
            <v>Ledce</v>
          </cell>
        </row>
        <row r="2540">
          <cell r="T2540" t="str">
            <v>Ledce</v>
          </cell>
        </row>
        <row r="2541">
          <cell r="T2541" t="str">
            <v>Ledce</v>
          </cell>
        </row>
        <row r="2542">
          <cell r="T2542" t="str">
            <v>Ledčice</v>
          </cell>
        </row>
        <row r="2543">
          <cell r="T2543" t="str">
            <v>Ledeč nad Sázavou</v>
          </cell>
        </row>
        <row r="2544">
          <cell r="T2544" t="str">
            <v>Ledečko</v>
          </cell>
        </row>
        <row r="2545">
          <cell r="T2545" t="str">
            <v>Ledenice</v>
          </cell>
        </row>
        <row r="2546">
          <cell r="T2546" t="str">
            <v>Lednice</v>
          </cell>
        </row>
        <row r="2547">
          <cell r="T2547" t="str">
            <v>Ledvice</v>
          </cell>
        </row>
        <row r="2548">
          <cell r="T2548" t="str">
            <v>Lechotice</v>
          </cell>
        </row>
        <row r="2549">
          <cell r="T2549" t="str">
            <v>Lechovice</v>
          </cell>
        </row>
        <row r="2550">
          <cell r="T2550" t="str">
            <v>Lejšovka</v>
          </cell>
        </row>
        <row r="2551">
          <cell r="T2551" t="str">
            <v>Lelekovice</v>
          </cell>
        </row>
        <row r="2552">
          <cell r="T2552" t="str">
            <v>Lenešice</v>
          </cell>
        </row>
        <row r="2553">
          <cell r="T2553" t="str">
            <v>Lenora</v>
          </cell>
        </row>
        <row r="2554">
          <cell r="T2554" t="str">
            <v>Leskovec</v>
          </cell>
        </row>
        <row r="2555">
          <cell r="T2555" t="str">
            <v>Leskovec nad Moravicí</v>
          </cell>
        </row>
        <row r="2556">
          <cell r="T2556" t="str">
            <v>Leskovice</v>
          </cell>
        </row>
        <row r="2557">
          <cell r="T2557" t="str">
            <v>Lesná</v>
          </cell>
        </row>
        <row r="2558">
          <cell r="T2558" t="str">
            <v>Lesná</v>
          </cell>
        </row>
        <row r="2559">
          <cell r="T2559" t="str">
            <v>Lesná</v>
          </cell>
        </row>
        <row r="2560">
          <cell r="T2560" t="str">
            <v>Lesná</v>
          </cell>
        </row>
        <row r="2561">
          <cell r="T2561" t="str">
            <v>Lesní Hluboké</v>
          </cell>
        </row>
        <row r="2562">
          <cell r="T2562" t="str">
            <v>Lesní Jakubov</v>
          </cell>
        </row>
        <row r="2563">
          <cell r="T2563" t="str">
            <v>Lesnice</v>
          </cell>
        </row>
        <row r="2564">
          <cell r="T2564" t="str">
            <v>Lesonice</v>
          </cell>
        </row>
        <row r="2565">
          <cell r="T2565" t="str">
            <v>Lesonice</v>
          </cell>
        </row>
        <row r="2566">
          <cell r="T2566" t="str">
            <v>Lestkov</v>
          </cell>
        </row>
        <row r="2567">
          <cell r="T2567" t="str">
            <v>Lesůňky</v>
          </cell>
        </row>
        <row r="2568">
          <cell r="T2568" t="str">
            <v>Lešany</v>
          </cell>
        </row>
        <row r="2569">
          <cell r="T2569" t="str">
            <v>Lešany</v>
          </cell>
        </row>
        <row r="2570">
          <cell r="T2570" t="str">
            <v>Lešetice</v>
          </cell>
        </row>
        <row r="2571">
          <cell r="T2571" t="str">
            <v>Leškovice</v>
          </cell>
        </row>
        <row r="2572">
          <cell r="T2572" t="str">
            <v>Lešná</v>
          </cell>
        </row>
        <row r="2573">
          <cell r="T2573" t="str">
            <v>Leština</v>
          </cell>
        </row>
        <row r="2574">
          <cell r="T2574" t="str">
            <v>Leština</v>
          </cell>
        </row>
        <row r="2575">
          <cell r="T2575" t="str">
            <v>Leština u Světlé</v>
          </cell>
        </row>
        <row r="2576">
          <cell r="T2576" t="str">
            <v>Leštinka</v>
          </cell>
        </row>
        <row r="2577">
          <cell r="T2577" t="str">
            <v>Letiny</v>
          </cell>
        </row>
        <row r="2578">
          <cell r="T2578" t="str">
            <v>Letkov</v>
          </cell>
        </row>
        <row r="2579">
          <cell r="T2579" t="str">
            <v>Letohrad</v>
          </cell>
        </row>
        <row r="2580">
          <cell r="T2580" t="str">
            <v>Letonice</v>
          </cell>
        </row>
        <row r="2581">
          <cell r="T2581" t="str">
            <v>Letovice</v>
          </cell>
        </row>
        <row r="2582">
          <cell r="T2582" t="str">
            <v>Lety</v>
          </cell>
        </row>
        <row r="2583">
          <cell r="T2583" t="str">
            <v>Lety</v>
          </cell>
        </row>
        <row r="2584">
          <cell r="T2584" t="str">
            <v>Levín</v>
          </cell>
        </row>
        <row r="2585">
          <cell r="T2585" t="str">
            <v>Levínská Olešnice</v>
          </cell>
        </row>
        <row r="2586">
          <cell r="T2586" t="str">
            <v>Lhánice</v>
          </cell>
        </row>
        <row r="2587">
          <cell r="T2587" t="str">
            <v>Lhenice</v>
          </cell>
        </row>
        <row r="2588">
          <cell r="T2588" t="str">
            <v>Lhota</v>
          </cell>
        </row>
        <row r="2589">
          <cell r="T2589" t="str">
            <v>Lhota</v>
          </cell>
        </row>
        <row r="2590">
          <cell r="T2590" t="str">
            <v>Lhota</v>
          </cell>
        </row>
        <row r="2591">
          <cell r="T2591" t="str">
            <v>Lhota</v>
          </cell>
        </row>
        <row r="2592">
          <cell r="T2592" t="str">
            <v>Lhota pod Hořičkami</v>
          </cell>
        </row>
        <row r="2593">
          <cell r="T2593" t="str">
            <v>Lhota pod Libčany</v>
          </cell>
        </row>
        <row r="2594">
          <cell r="T2594" t="str">
            <v>Lhota pod Radčem</v>
          </cell>
        </row>
        <row r="2595">
          <cell r="T2595" t="str">
            <v>Lhota Rapotina</v>
          </cell>
        </row>
        <row r="2596">
          <cell r="T2596" t="str">
            <v>Lhota u Lysic</v>
          </cell>
        </row>
        <row r="2597">
          <cell r="T2597" t="str">
            <v>Lhota u Olešnice</v>
          </cell>
        </row>
        <row r="2598">
          <cell r="T2598" t="str">
            <v>Lhota u Příbramě</v>
          </cell>
        </row>
        <row r="2599">
          <cell r="T2599" t="str">
            <v>Lhota u Vsetína</v>
          </cell>
        </row>
        <row r="2600">
          <cell r="T2600" t="str">
            <v>Lhota-Vlasenice</v>
          </cell>
        </row>
        <row r="2601">
          <cell r="T2601" t="str">
            <v>Lhotice</v>
          </cell>
        </row>
        <row r="2602">
          <cell r="T2602" t="str">
            <v>Lhotka</v>
          </cell>
        </row>
        <row r="2603">
          <cell r="T2603" t="str">
            <v>Lhotka</v>
          </cell>
        </row>
        <row r="2604">
          <cell r="T2604" t="str">
            <v>Lhotka</v>
          </cell>
        </row>
        <row r="2605">
          <cell r="T2605" t="str">
            <v>Lhotka</v>
          </cell>
        </row>
        <row r="2606">
          <cell r="T2606" t="str">
            <v>Lhotka</v>
          </cell>
        </row>
        <row r="2607">
          <cell r="T2607" t="str">
            <v>Lhotka</v>
          </cell>
        </row>
        <row r="2608">
          <cell r="T2608" t="str">
            <v>Lhotka nad Labem</v>
          </cell>
        </row>
        <row r="2609">
          <cell r="T2609" t="str">
            <v>Lhotka u Litultovic</v>
          </cell>
        </row>
        <row r="2610">
          <cell r="T2610" t="str">
            <v>Lhotka u Radnic</v>
          </cell>
        </row>
        <row r="2611">
          <cell r="T2611" t="str">
            <v>Lhotky</v>
          </cell>
        </row>
        <row r="2612">
          <cell r="T2612" t="str">
            <v>Lhotsko</v>
          </cell>
        </row>
        <row r="2613">
          <cell r="T2613" t="str">
            <v>Lhoty u Potštejna</v>
          </cell>
        </row>
        <row r="2614">
          <cell r="T2614" t="str">
            <v>Lhůta</v>
          </cell>
        </row>
        <row r="2615">
          <cell r="T2615" t="str">
            <v>Libá</v>
          </cell>
        </row>
        <row r="2616">
          <cell r="T2616" t="str">
            <v>Libáň</v>
          </cell>
        </row>
        <row r="2617">
          <cell r="T2617" t="str">
            <v>Libavá</v>
          </cell>
        </row>
        <row r="2618">
          <cell r="T2618" t="str">
            <v>Libavské Údolí</v>
          </cell>
        </row>
        <row r="2619">
          <cell r="T2619" t="str">
            <v>Libčany</v>
          </cell>
        </row>
        <row r="2620">
          <cell r="T2620" t="str">
            <v>Libčeves</v>
          </cell>
        </row>
        <row r="2621">
          <cell r="T2621" t="str">
            <v>Libčice nad Vltavou</v>
          </cell>
        </row>
        <row r="2622">
          <cell r="T2622" t="str">
            <v>Libecina</v>
          </cell>
        </row>
        <row r="2623">
          <cell r="T2623" t="str">
            <v>Libědice</v>
          </cell>
        </row>
        <row r="2624">
          <cell r="T2624" t="str">
            <v>Liběchov</v>
          </cell>
        </row>
        <row r="2625">
          <cell r="T2625" t="str">
            <v>Libějice</v>
          </cell>
        </row>
        <row r="2626">
          <cell r="T2626" t="str">
            <v>Libějovice</v>
          </cell>
        </row>
        <row r="2627">
          <cell r="T2627" t="str">
            <v>Libel</v>
          </cell>
        </row>
        <row r="2628">
          <cell r="T2628" t="str">
            <v>Libenice</v>
          </cell>
        </row>
        <row r="2629">
          <cell r="T2629" t="str">
            <v>Liberec</v>
          </cell>
        </row>
        <row r="2630">
          <cell r="T2630" t="str">
            <v>Liberk</v>
          </cell>
        </row>
        <row r="2631">
          <cell r="T2631" t="str">
            <v>Libeř</v>
          </cell>
        </row>
        <row r="2632">
          <cell r="T2632" t="str">
            <v>Liběšice</v>
          </cell>
        </row>
        <row r="2633">
          <cell r="T2633" t="str">
            <v>Liběšice</v>
          </cell>
        </row>
        <row r="2634">
          <cell r="T2634" t="str">
            <v>Libětice</v>
          </cell>
        </row>
        <row r="2635">
          <cell r="T2635" t="str">
            <v>Líbeznice</v>
          </cell>
        </row>
        <row r="2636">
          <cell r="T2636" t="str">
            <v>Libež</v>
          </cell>
        </row>
        <row r="2637">
          <cell r="T2637" t="str">
            <v>Libhošť</v>
          </cell>
        </row>
        <row r="2638">
          <cell r="T2638" t="str">
            <v>Libchavy</v>
          </cell>
        </row>
        <row r="2639">
          <cell r="T2639" t="str">
            <v>Libchyně</v>
          </cell>
        </row>
        <row r="2640">
          <cell r="T2640" t="str">
            <v>Libice nad Cidlinou</v>
          </cell>
        </row>
        <row r="2641">
          <cell r="T2641" t="str">
            <v>Libice nad Doubravou</v>
          </cell>
        </row>
        <row r="2642">
          <cell r="T2642" t="str">
            <v>Libín</v>
          </cell>
        </row>
        <row r="2643">
          <cell r="T2643" t="str">
            <v>Libina</v>
          </cell>
        </row>
        <row r="2644">
          <cell r="T2644" t="str">
            <v>Libiš</v>
          </cell>
        </row>
        <row r="2645">
          <cell r="T2645" t="str">
            <v>Libišany</v>
          </cell>
        </row>
        <row r="2646">
          <cell r="T2646" t="str">
            <v>Libkov</v>
          </cell>
        </row>
        <row r="2647">
          <cell r="T2647" t="str">
            <v>Libkov</v>
          </cell>
        </row>
        <row r="2648">
          <cell r="T2648" t="str">
            <v>Libkova Voda</v>
          </cell>
        </row>
        <row r="2649">
          <cell r="T2649" t="str">
            <v>Libkovice pod Řípem</v>
          </cell>
        </row>
        <row r="2650">
          <cell r="T2650" t="str">
            <v>Liblice</v>
          </cell>
        </row>
        <row r="2651">
          <cell r="T2651" t="str">
            <v>Liblín</v>
          </cell>
        </row>
        <row r="2652">
          <cell r="T2652" t="str">
            <v>Libňatov</v>
          </cell>
        </row>
        <row r="2653">
          <cell r="T2653" t="str">
            <v>Libníč</v>
          </cell>
        </row>
        <row r="2654">
          <cell r="T2654" t="str">
            <v>Libníkovice</v>
          </cell>
        </row>
        <row r="2655">
          <cell r="T2655" t="str">
            <v>Libočany</v>
          </cell>
        </row>
        <row r="2656">
          <cell r="T2656" t="str">
            <v>Libodřice</v>
          </cell>
        </row>
        <row r="2657">
          <cell r="T2657" t="str">
            <v>Libochovany</v>
          </cell>
        </row>
        <row r="2658">
          <cell r="T2658" t="str">
            <v>Libochovice</v>
          </cell>
        </row>
        <row r="2659">
          <cell r="T2659" t="str">
            <v>Libochovičky</v>
          </cell>
        </row>
        <row r="2660">
          <cell r="T2660" t="str">
            <v>Liboměřice</v>
          </cell>
        </row>
        <row r="2661">
          <cell r="T2661" t="str">
            <v>Libomyšl</v>
          </cell>
        </row>
        <row r="2662">
          <cell r="T2662" t="str">
            <v>Libořice</v>
          </cell>
        </row>
        <row r="2663">
          <cell r="T2663" t="str">
            <v>Liboš</v>
          </cell>
        </row>
        <row r="2664">
          <cell r="T2664" t="str">
            <v>Libošovice</v>
          </cell>
        </row>
        <row r="2665">
          <cell r="T2665" t="str">
            <v>Libotenice</v>
          </cell>
        </row>
        <row r="2666">
          <cell r="T2666" t="str">
            <v>Libotov</v>
          </cell>
        </row>
        <row r="2667">
          <cell r="T2667" t="str">
            <v>Libouchec</v>
          </cell>
        </row>
        <row r="2668">
          <cell r="T2668" t="str">
            <v>Libovice</v>
          </cell>
        </row>
        <row r="2669">
          <cell r="T2669" t="str">
            <v>Librantice</v>
          </cell>
        </row>
        <row r="2670">
          <cell r="T2670" t="str">
            <v>Libřice</v>
          </cell>
        </row>
        <row r="2671">
          <cell r="T2671" t="str">
            <v>Libštát</v>
          </cell>
        </row>
        <row r="2672">
          <cell r="T2672" t="str">
            <v>Libuň</v>
          </cell>
        </row>
        <row r="2673">
          <cell r="T2673" t="str">
            <v>Libušín</v>
          </cell>
        </row>
        <row r="2674">
          <cell r="T2674" t="str">
            <v>Licibořice</v>
          </cell>
        </row>
        <row r="2675">
          <cell r="T2675" t="str">
            <v>Lično</v>
          </cell>
        </row>
        <row r="2676">
          <cell r="T2676" t="str">
            <v>Lidečko</v>
          </cell>
        </row>
        <row r="2677">
          <cell r="T2677" t="str">
            <v>Lidice</v>
          </cell>
        </row>
        <row r="2678">
          <cell r="T2678" t="str">
            <v>Lidmaň</v>
          </cell>
        </row>
        <row r="2679">
          <cell r="T2679" t="str">
            <v>Lichkov</v>
          </cell>
        </row>
        <row r="2680">
          <cell r="T2680" t="str">
            <v>Lichnov</v>
          </cell>
        </row>
        <row r="2681">
          <cell r="T2681" t="str">
            <v>Lichnov</v>
          </cell>
        </row>
        <row r="2682">
          <cell r="T2682" t="str">
            <v>Lichoceves</v>
          </cell>
        </row>
        <row r="2683">
          <cell r="T2683" t="str">
            <v>Líně</v>
          </cell>
        </row>
        <row r="2684">
          <cell r="T2684" t="str">
            <v>Linhartice</v>
          </cell>
        </row>
        <row r="2685">
          <cell r="T2685" t="str">
            <v>Lípa</v>
          </cell>
        </row>
        <row r="2686">
          <cell r="T2686" t="str">
            <v>Lípa</v>
          </cell>
        </row>
        <row r="2687">
          <cell r="T2687" t="str">
            <v>Lípa nad Orlicí</v>
          </cell>
        </row>
        <row r="2688">
          <cell r="T2688" t="str">
            <v>Lipec</v>
          </cell>
        </row>
        <row r="2689">
          <cell r="T2689" t="str">
            <v>Lipí</v>
          </cell>
        </row>
        <row r="2690">
          <cell r="T2690" t="str">
            <v>Lipina</v>
          </cell>
        </row>
        <row r="2691">
          <cell r="T2691" t="str">
            <v>Lipinka</v>
          </cell>
        </row>
        <row r="2692">
          <cell r="T2692" t="str">
            <v>Lipnice nad Sázavou</v>
          </cell>
        </row>
        <row r="2693">
          <cell r="T2693" t="str">
            <v>Lipník</v>
          </cell>
        </row>
        <row r="2694">
          <cell r="T2694" t="str">
            <v>Lipník</v>
          </cell>
        </row>
        <row r="2695">
          <cell r="T2695" t="str">
            <v>Lipník nad Bečvou</v>
          </cell>
        </row>
        <row r="2696">
          <cell r="T2696" t="str">
            <v>Lipno</v>
          </cell>
        </row>
        <row r="2697">
          <cell r="T2697" t="str">
            <v>Lipno nad Vltavou</v>
          </cell>
        </row>
        <row r="2698">
          <cell r="T2698" t="str">
            <v>Lipoltice</v>
          </cell>
        </row>
        <row r="2699">
          <cell r="T2699" t="str">
            <v>Lipov</v>
          </cell>
        </row>
        <row r="2700">
          <cell r="T2700" t="str">
            <v>Lipová</v>
          </cell>
        </row>
        <row r="2701">
          <cell r="T2701" t="str">
            <v>Lipová</v>
          </cell>
        </row>
        <row r="2702">
          <cell r="T2702" t="str">
            <v>Lipová</v>
          </cell>
        </row>
        <row r="2703">
          <cell r="T2703" t="str">
            <v>Lipová</v>
          </cell>
        </row>
        <row r="2704">
          <cell r="T2704" t="str">
            <v>Lipová</v>
          </cell>
        </row>
        <row r="2705">
          <cell r="T2705" t="str">
            <v>Lipová-lázně</v>
          </cell>
        </row>
        <row r="2706">
          <cell r="T2706" t="str">
            <v>Lipovec</v>
          </cell>
        </row>
        <row r="2707">
          <cell r="T2707" t="str">
            <v>Lipovec</v>
          </cell>
        </row>
        <row r="2708">
          <cell r="T2708" t="str">
            <v>Lipovice</v>
          </cell>
        </row>
        <row r="2709">
          <cell r="T2709" t="str">
            <v>Liptál</v>
          </cell>
        </row>
        <row r="2710">
          <cell r="T2710" t="str">
            <v>Liptaň</v>
          </cell>
        </row>
        <row r="2711">
          <cell r="T2711" t="str">
            <v>Lipůvka</v>
          </cell>
        </row>
        <row r="2712">
          <cell r="T2712" t="str">
            <v>Lísek</v>
          </cell>
        </row>
        <row r="2713">
          <cell r="T2713" t="str">
            <v>Lískovice</v>
          </cell>
        </row>
        <row r="2714">
          <cell r="T2714" t="str">
            <v>Líský</v>
          </cell>
        </row>
        <row r="2715">
          <cell r="T2715" t="str">
            <v>Lisov</v>
          </cell>
        </row>
        <row r="2716">
          <cell r="T2716" t="str">
            <v>Lišany</v>
          </cell>
        </row>
        <row r="2717">
          <cell r="T2717" t="str">
            <v>Lišany</v>
          </cell>
        </row>
        <row r="2718">
          <cell r="T2718" t="str">
            <v>Lišice</v>
          </cell>
        </row>
        <row r="2719">
          <cell r="T2719" t="str">
            <v>Líšina</v>
          </cell>
        </row>
        <row r="2720">
          <cell r="T2720" t="str">
            <v>Líšná</v>
          </cell>
        </row>
        <row r="2721">
          <cell r="T2721" t="str">
            <v>Líšná</v>
          </cell>
        </row>
        <row r="2722">
          <cell r="T2722" t="str">
            <v>Líšná</v>
          </cell>
        </row>
        <row r="2723">
          <cell r="T2723" t="str">
            <v>Lišnice</v>
          </cell>
        </row>
        <row r="2724">
          <cell r="T2724" t="str">
            <v>Líšnice</v>
          </cell>
        </row>
        <row r="2725">
          <cell r="T2725" t="str">
            <v>Líšnice</v>
          </cell>
        </row>
        <row r="2726">
          <cell r="T2726" t="str">
            <v>Líšnice</v>
          </cell>
        </row>
        <row r="2727">
          <cell r="T2727" t="str">
            <v>Líšný</v>
          </cell>
        </row>
        <row r="2728">
          <cell r="T2728" t="str">
            <v>Lišov</v>
          </cell>
        </row>
        <row r="2729">
          <cell r="T2729" t="str">
            <v>Líšťany</v>
          </cell>
        </row>
        <row r="2730">
          <cell r="T2730" t="str">
            <v>Líšťany</v>
          </cell>
        </row>
        <row r="2731">
          <cell r="T2731" t="str">
            <v>Líté</v>
          </cell>
        </row>
        <row r="2732">
          <cell r="T2732" t="str">
            <v>Liteň</v>
          </cell>
        </row>
        <row r="2733">
          <cell r="T2733" t="str">
            <v>Litenčice</v>
          </cell>
        </row>
        <row r="2734">
          <cell r="T2734" t="str">
            <v>Litíč</v>
          </cell>
        </row>
        <row r="2735">
          <cell r="T2735" t="str">
            <v>Litichovice</v>
          </cell>
        </row>
        <row r="2736">
          <cell r="T2736" t="str">
            <v>Litoboř</v>
          </cell>
        </row>
        <row r="2737">
          <cell r="T2737" t="str">
            <v>Litobratřice</v>
          </cell>
        </row>
        <row r="2738">
          <cell r="T2738" t="str">
            <v>Litohlavy</v>
          </cell>
        </row>
        <row r="2739">
          <cell r="T2739" t="str">
            <v>Litohoř</v>
          </cell>
        </row>
        <row r="2740">
          <cell r="T2740" t="str">
            <v>Litohošť</v>
          </cell>
        </row>
        <row r="2741">
          <cell r="T2741" t="str">
            <v>Litochovice</v>
          </cell>
        </row>
        <row r="2742">
          <cell r="T2742" t="str">
            <v>Litoměřice</v>
          </cell>
        </row>
        <row r="2743">
          <cell r="T2743" t="str">
            <v>Litomyšl</v>
          </cell>
        </row>
        <row r="2744">
          <cell r="T2744" t="str">
            <v>Litostrov</v>
          </cell>
        </row>
        <row r="2745">
          <cell r="T2745" t="str">
            <v>Litošice</v>
          </cell>
        </row>
        <row r="2746">
          <cell r="T2746" t="str">
            <v>Litovany</v>
          </cell>
        </row>
        <row r="2747">
          <cell r="T2747" t="str">
            <v>Litovel</v>
          </cell>
        </row>
        <row r="2748">
          <cell r="T2748" t="str">
            <v>Litultovice</v>
          </cell>
        </row>
        <row r="2749">
          <cell r="T2749" t="str">
            <v>Litvínov</v>
          </cell>
        </row>
        <row r="2750">
          <cell r="T2750" t="str">
            <v>Litvínovice</v>
          </cell>
        </row>
        <row r="2751">
          <cell r="T2751" t="str">
            <v>Lkáň</v>
          </cell>
        </row>
        <row r="2752">
          <cell r="T2752" t="str">
            <v>Lnáře</v>
          </cell>
        </row>
        <row r="2753">
          <cell r="T2753" t="str">
            <v>Lobeč</v>
          </cell>
        </row>
        <row r="2754">
          <cell r="T2754" t="str">
            <v>Lobendava</v>
          </cell>
        </row>
        <row r="2755">
          <cell r="T2755" t="str">
            <v>Lobodice</v>
          </cell>
        </row>
        <row r="2756">
          <cell r="T2756" t="str">
            <v>Ločenice</v>
          </cell>
        </row>
        <row r="2757">
          <cell r="T2757" t="str">
            <v>Loděnice</v>
          </cell>
        </row>
        <row r="2758">
          <cell r="T2758" t="str">
            <v>Loděnice</v>
          </cell>
        </row>
        <row r="2759">
          <cell r="T2759" t="str">
            <v>Lodhéřov</v>
          </cell>
        </row>
        <row r="2760">
          <cell r="T2760" t="str">
            <v>Lodín</v>
          </cell>
        </row>
        <row r="2761">
          <cell r="T2761" t="str">
            <v>Lochenice</v>
          </cell>
        </row>
        <row r="2762">
          <cell r="T2762" t="str">
            <v>Lochousice</v>
          </cell>
        </row>
        <row r="2763">
          <cell r="T2763" t="str">
            <v>Lochovice</v>
          </cell>
        </row>
        <row r="2764">
          <cell r="T2764" t="str">
            <v>Loket</v>
          </cell>
        </row>
        <row r="2765">
          <cell r="T2765" t="str">
            <v>Loket</v>
          </cell>
        </row>
        <row r="2766">
          <cell r="T2766" t="str">
            <v>Lom</v>
          </cell>
        </row>
        <row r="2767">
          <cell r="T2767" t="str">
            <v>Lom</v>
          </cell>
        </row>
        <row r="2768">
          <cell r="T2768" t="str">
            <v>Lom</v>
          </cell>
        </row>
        <row r="2769">
          <cell r="T2769" t="str">
            <v>Lom u Tachova</v>
          </cell>
        </row>
        <row r="2770">
          <cell r="T2770" t="str">
            <v>Lomec</v>
          </cell>
        </row>
        <row r="2771">
          <cell r="T2771" t="str">
            <v>Lomnice</v>
          </cell>
        </row>
        <row r="2772">
          <cell r="T2772" t="str">
            <v>Lomnice</v>
          </cell>
        </row>
        <row r="2773">
          <cell r="T2773" t="str">
            <v>Lomnice</v>
          </cell>
        </row>
        <row r="2774">
          <cell r="T2774" t="str">
            <v>Lomnice nad Lužnicí</v>
          </cell>
        </row>
        <row r="2775">
          <cell r="T2775" t="str">
            <v>Lomnice nad Popelkou</v>
          </cell>
        </row>
        <row r="2776">
          <cell r="T2776" t="str">
            <v>Lomnička</v>
          </cell>
        </row>
        <row r="2777">
          <cell r="T2777" t="str">
            <v>Lomy</v>
          </cell>
        </row>
        <row r="2778">
          <cell r="T2778" t="str">
            <v>Lopeník</v>
          </cell>
        </row>
        <row r="2779">
          <cell r="T2779" t="str">
            <v>Losiná</v>
          </cell>
        </row>
        <row r="2780">
          <cell r="T2780" t="str">
            <v>Lošany</v>
          </cell>
        </row>
        <row r="2781">
          <cell r="T2781" t="str">
            <v>Loštice</v>
          </cell>
        </row>
        <row r="2782">
          <cell r="T2782" t="str">
            <v>Loucká</v>
          </cell>
        </row>
        <row r="2783">
          <cell r="T2783" t="str">
            <v>Loučany</v>
          </cell>
        </row>
        <row r="2784">
          <cell r="T2784" t="str">
            <v>Loučeň</v>
          </cell>
        </row>
        <row r="2785">
          <cell r="T2785" t="str">
            <v>Loučim</v>
          </cell>
        </row>
        <row r="2786">
          <cell r="T2786" t="str">
            <v>Loučka</v>
          </cell>
        </row>
        <row r="2787">
          <cell r="T2787" t="str">
            <v>Loučka</v>
          </cell>
        </row>
        <row r="2788">
          <cell r="T2788" t="str">
            <v>Loučka</v>
          </cell>
        </row>
        <row r="2789">
          <cell r="T2789" t="str">
            <v>Loučky</v>
          </cell>
        </row>
        <row r="2790">
          <cell r="T2790" t="str">
            <v>Loučná nad Desnou</v>
          </cell>
        </row>
        <row r="2791">
          <cell r="T2791" t="str">
            <v>Loučná pod Klínovcem</v>
          </cell>
        </row>
        <row r="2792">
          <cell r="T2792" t="str">
            <v>Loučovice</v>
          </cell>
        </row>
        <row r="2793">
          <cell r="T2793" t="str">
            <v>Louka</v>
          </cell>
        </row>
        <row r="2794">
          <cell r="T2794" t="str">
            <v>Louka</v>
          </cell>
        </row>
        <row r="2795">
          <cell r="T2795" t="str">
            <v>Louka u Litvínova</v>
          </cell>
        </row>
        <row r="2796">
          <cell r="T2796" t="str">
            <v>Loukov</v>
          </cell>
        </row>
        <row r="2797">
          <cell r="T2797" t="str">
            <v>Loukov</v>
          </cell>
        </row>
        <row r="2798">
          <cell r="T2798" t="str">
            <v>Loukovec</v>
          </cell>
        </row>
        <row r="2799">
          <cell r="T2799" t="str">
            <v>Loukovice</v>
          </cell>
        </row>
        <row r="2800">
          <cell r="T2800" t="str">
            <v>Louňová</v>
          </cell>
        </row>
        <row r="2801">
          <cell r="T2801" t="str">
            <v>Louňovice</v>
          </cell>
        </row>
        <row r="2802">
          <cell r="T2802" t="str">
            <v>Louňovice pod Blaníkem</v>
          </cell>
        </row>
        <row r="2803">
          <cell r="T2803" t="str">
            <v>Louny</v>
          </cell>
        </row>
        <row r="2804">
          <cell r="T2804" t="str">
            <v>Loužnice</v>
          </cell>
        </row>
        <row r="2805">
          <cell r="T2805" t="str">
            <v>Lovčice</v>
          </cell>
        </row>
        <row r="2806">
          <cell r="T2806" t="str">
            <v>Lovčice</v>
          </cell>
        </row>
        <row r="2807">
          <cell r="T2807" t="str">
            <v>Lovčičky</v>
          </cell>
        </row>
        <row r="2808">
          <cell r="T2808" t="str">
            <v>Lovčovice</v>
          </cell>
        </row>
        <row r="2809">
          <cell r="T2809" t="str">
            <v>Lovečkovice</v>
          </cell>
        </row>
        <row r="2810">
          <cell r="T2810" t="str">
            <v>Lovosice</v>
          </cell>
        </row>
        <row r="2811">
          <cell r="T2811" t="str">
            <v>Loza</v>
          </cell>
        </row>
        <row r="2812">
          <cell r="T2812" t="str">
            <v>Lozice</v>
          </cell>
        </row>
        <row r="2813">
          <cell r="T2813" t="str">
            <v>Lštění</v>
          </cell>
        </row>
        <row r="2814">
          <cell r="T2814" t="str">
            <v>Lubě</v>
          </cell>
        </row>
        <row r="2815">
          <cell r="T2815" t="str">
            <v>Lubenec</v>
          </cell>
        </row>
        <row r="2816">
          <cell r="T2816" t="str">
            <v>Luběnice</v>
          </cell>
        </row>
        <row r="2817">
          <cell r="T2817" t="str">
            <v>Lubná</v>
          </cell>
        </row>
        <row r="2818">
          <cell r="T2818" t="str">
            <v>Lubná</v>
          </cell>
        </row>
        <row r="2819">
          <cell r="T2819" t="str">
            <v>Lubná</v>
          </cell>
        </row>
        <row r="2820">
          <cell r="T2820" t="str">
            <v>Lubné</v>
          </cell>
        </row>
        <row r="2821">
          <cell r="T2821" t="str">
            <v>Lubnice</v>
          </cell>
        </row>
        <row r="2822">
          <cell r="T2822" t="str">
            <v>Lubník</v>
          </cell>
        </row>
        <row r="2823">
          <cell r="T2823" t="str">
            <v>Luboměř</v>
          </cell>
        </row>
        <row r="2824">
          <cell r="T2824" t="str">
            <v>Luby</v>
          </cell>
        </row>
        <row r="2825">
          <cell r="T2825" t="str">
            <v>Lučany nad Nisou</v>
          </cell>
        </row>
        <row r="2826">
          <cell r="T2826" t="str">
            <v>Lučice</v>
          </cell>
        </row>
        <row r="2827">
          <cell r="T2827" t="str">
            <v>Lučina</v>
          </cell>
        </row>
        <row r="2828">
          <cell r="T2828" t="str">
            <v>Ludgeřovice</v>
          </cell>
        </row>
        <row r="2829">
          <cell r="T2829" t="str">
            <v>Ludíkov</v>
          </cell>
        </row>
        <row r="2830">
          <cell r="T2830" t="str">
            <v>Ludkovice</v>
          </cell>
        </row>
        <row r="2831">
          <cell r="T2831" t="str">
            <v>Ludmírov</v>
          </cell>
        </row>
        <row r="2832">
          <cell r="T2832" t="str">
            <v>Ludslavice</v>
          </cell>
        </row>
        <row r="2833">
          <cell r="T2833" t="str">
            <v>Ludvíkov</v>
          </cell>
        </row>
        <row r="2834">
          <cell r="T2834" t="str">
            <v>Ludvíkovice</v>
          </cell>
        </row>
        <row r="2835">
          <cell r="T2835" t="str">
            <v>Luhačovice</v>
          </cell>
        </row>
        <row r="2836">
          <cell r="T2836" t="str">
            <v>Luka</v>
          </cell>
        </row>
        <row r="2837">
          <cell r="T2837" t="str">
            <v>Luká</v>
          </cell>
        </row>
        <row r="2838">
          <cell r="T2838" t="str">
            <v>Luka nad Jihlavou</v>
          </cell>
        </row>
        <row r="2839">
          <cell r="T2839" t="str">
            <v>Lukavec</v>
          </cell>
        </row>
        <row r="2840">
          <cell r="T2840" t="str">
            <v>Lukavec</v>
          </cell>
        </row>
        <row r="2841">
          <cell r="T2841" t="str">
            <v>Lukavec u Hořic</v>
          </cell>
        </row>
        <row r="2842">
          <cell r="T2842" t="str">
            <v>Lukavice</v>
          </cell>
        </row>
        <row r="2843">
          <cell r="T2843" t="str">
            <v>Lukavice</v>
          </cell>
        </row>
        <row r="2844">
          <cell r="T2844" t="str">
            <v>Lukavice</v>
          </cell>
        </row>
        <row r="2845">
          <cell r="T2845" t="str">
            <v>Lukavice</v>
          </cell>
        </row>
        <row r="2846">
          <cell r="T2846" t="str">
            <v>Lukov</v>
          </cell>
        </row>
        <row r="2847">
          <cell r="T2847" t="str">
            <v>Lukov</v>
          </cell>
        </row>
        <row r="2848">
          <cell r="T2848" t="str">
            <v>Lukov</v>
          </cell>
        </row>
        <row r="2849">
          <cell r="T2849" t="str">
            <v>Lukov</v>
          </cell>
        </row>
        <row r="2850">
          <cell r="T2850" t="str">
            <v>Luková</v>
          </cell>
        </row>
        <row r="2851">
          <cell r="T2851" t="str">
            <v>Lukovany</v>
          </cell>
        </row>
        <row r="2852">
          <cell r="T2852" t="str">
            <v>Lukoveček</v>
          </cell>
        </row>
        <row r="2853">
          <cell r="T2853" t="str">
            <v>Luleč</v>
          </cell>
        </row>
        <row r="2854">
          <cell r="T2854" t="str">
            <v>Lupenice</v>
          </cell>
        </row>
        <row r="2855">
          <cell r="T2855" t="str">
            <v>Luštěnice</v>
          </cell>
        </row>
        <row r="2856">
          <cell r="T2856" t="str">
            <v>Lutín</v>
          </cell>
        </row>
        <row r="2857">
          <cell r="T2857" t="str">
            <v>Lutonina</v>
          </cell>
        </row>
        <row r="2858">
          <cell r="T2858" t="str">
            <v>Lutopecny</v>
          </cell>
        </row>
        <row r="2859">
          <cell r="T2859" t="str">
            <v>Lužany</v>
          </cell>
        </row>
        <row r="2860">
          <cell r="T2860" t="str">
            <v>Lužany</v>
          </cell>
        </row>
        <row r="2861">
          <cell r="T2861" t="str">
            <v>Lužany</v>
          </cell>
        </row>
        <row r="2862">
          <cell r="T2862" t="str">
            <v>Lužce</v>
          </cell>
        </row>
        <row r="2863">
          <cell r="T2863" t="str">
            <v>Luže</v>
          </cell>
        </row>
        <row r="2864">
          <cell r="T2864" t="str">
            <v>Lužec nad Cidlinou</v>
          </cell>
        </row>
        <row r="2865">
          <cell r="T2865" t="str">
            <v>Lužec nad Vltavou</v>
          </cell>
        </row>
        <row r="2866">
          <cell r="T2866" t="str">
            <v>Luženičky</v>
          </cell>
        </row>
        <row r="2867">
          <cell r="T2867" t="str">
            <v>Lužice</v>
          </cell>
        </row>
        <row r="2868">
          <cell r="T2868" t="str">
            <v>Lužice</v>
          </cell>
        </row>
        <row r="2869">
          <cell r="T2869" t="str">
            <v>Lužice</v>
          </cell>
        </row>
        <row r="2870">
          <cell r="T2870" t="str">
            <v>Lužice</v>
          </cell>
        </row>
        <row r="2871">
          <cell r="T2871" t="str">
            <v>Lužná</v>
          </cell>
        </row>
        <row r="2872">
          <cell r="T2872" t="str">
            <v>Lužná</v>
          </cell>
        </row>
        <row r="2873">
          <cell r="T2873" t="str">
            <v>Lužnice</v>
          </cell>
        </row>
        <row r="2874">
          <cell r="T2874" t="str">
            <v>Lysá nad Labem</v>
          </cell>
        </row>
        <row r="2875">
          <cell r="T2875" t="str">
            <v>Lysice</v>
          </cell>
        </row>
        <row r="2876">
          <cell r="T2876" t="str">
            <v>Lysovice</v>
          </cell>
        </row>
        <row r="2877">
          <cell r="T2877" t="str">
            <v>Mackovice</v>
          </cell>
        </row>
        <row r="2878">
          <cell r="T2878" t="str">
            <v>Mačkov</v>
          </cell>
        </row>
        <row r="2879">
          <cell r="T2879" t="str">
            <v>Mahouš</v>
          </cell>
        </row>
        <row r="2880">
          <cell r="T2880" t="str">
            <v>Machov</v>
          </cell>
        </row>
        <row r="2881">
          <cell r="T2881" t="str">
            <v>Machová</v>
          </cell>
        </row>
        <row r="2882">
          <cell r="T2882" t="str">
            <v>Majdalena</v>
          </cell>
        </row>
        <row r="2883">
          <cell r="T2883" t="str">
            <v>Majetín</v>
          </cell>
        </row>
        <row r="2884">
          <cell r="T2884" t="str">
            <v>Makotřasy</v>
          </cell>
        </row>
        <row r="2885">
          <cell r="T2885" t="str">
            <v>Makov</v>
          </cell>
        </row>
        <row r="2886">
          <cell r="T2886" t="str">
            <v>Makov</v>
          </cell>
        </row>
        <row r="2887">
          <cell r="T2887" t="str">
            <v>Malá Bystřice</v>
          </cell>
        </row>
        <row r="2888">
          <cell r="T2888" t="str">
            <v>Malá Hraštice</v>
          </cell>
        </row>
        <row r="2889">
          <cell r="T2889" t="str">
            <v>Malá Lhota</v>
          </cell>
        </row>
        <row r="2890">
          <cell r="T2890" t="str">
            <v>Malá Losenice</v>
          </cell>
        </row>
        <row r="2891">
          <cell r="T2891" t="str">
            <v>Malá Morava</v>
          </cell>
        </row>
        <row r="2892">
          <cell r="T2892" t="str">
            <v>Malá Morávka</v>
          </cell>
        </row>
        <row r="2893">
          <cell r="T2893" t="str">
            <v>Malá Roudka</v>
          </cell>
        </row>
        <row r="2894">
          <cell r="T2894" t="str">
            <v>Malá Skála</v>
          </cell>
        </row>
        <row r="2895">
          <cell r="T2895" t="str">
            <v>Malá Štáhle</v>
          </cell>
        </row>
        <row r="2896">
          <cell r="T2896" t="str">
            <v>Malá Úpa</v>
          </cell>
        </row>
        <row r="2897">
          <cell r="T2897" t="str">
            <v>Malá Veleň</v>
          </cell>
        </row>
        <row r="2898">
          <cell r="T2898" t="str">
            <v>Malá Víska</v>
          </cell>
        </row>
        <row r="2899">
          <cell r="T2899" t="str">
            <v>Malá Vrbka</v>
          </cell>
        </row>
        <row r="2900">
          <cell r="T2900" t="str">
            <v>Malčín</v>
          </cell>
        </row>
        <row r="2901">
          <cell r="T2901" t="str">
            <v>Malé Březno</v>
          </cell>
        </row>
        <row r="2902">
          <cell r="T2902" t="str">
            <v>Malé Březno</v>
          </cell>
        </row>
        <row r="2903">
          <cell r="T2903" t="str">
            <v>Malé Hradisko</v>
          </cell>
        </row>
        <row r="2904">
          <cell r="T2904" t="str">
            <v>Malé Kyšice</v>
          </cell>
        </row>
        <row r="2905">
          <cell r="T2905" t="str">
            <v>Malé Přítočno</v>
          </cell>
        </row>
        <row r="2906">
          <cell r="T2906" t="str">
            <v>Malé Svatoňovice</v>
          </cell>
        </row>
        <row r="2907">
          <cell r="T2907" t="str">
            <v>Malé Výkleky</v>
          </cell>
        </row>
        <row r="2908">
          <cell r="T2908" t="str">
            <v>Malé Žernoseky</v>
          </cell>
        </row>
        <row r="2909">
          <cell r="T2909" t="str">
            <v>Maleč</v>
          </cell>
        </row>
        <row r="2910">
          <cell r="T2910" t="str">
            <v>Malečov</v>
          </cell>
        </row>
        <row r="2911">
          <cell r="T2911" t="str">
            <v>Malenice</v>
          </cell>
        </row>
        <row r="2912">
          <cell r="T2912" t="str">
            <v>Malenovice</v>
          </cell>
        </row>
        <row r="2913">
          <cell r="T2913" t="str">
            <v>Malešov</v>
          </cell>
        </row>
        <row r="2914">
          <cell r="T2914" t="str">
            <v>Malešovice</v>
          </cell>
        </row>
        <row r="2915">
          <cell r="T2915" t="str">
            <v>Maletín</v>
          </cell>
        </row>
        <row r="2916">
          <cell r="T2916" t="str">
            <v>Malhostovice</v>
          </cell>
        </row>
        <row r="2917">
          <cell r="T2917" t="str">
            <v>Malhotice</v>
          </cell>
        </row>
        <row r="2918">
          <cell r="T2918" t="str">
            <v>Malíč</v>
          </cell>
        </row>
        <row r="2919">
          <cell r="T2919" t="str">
            <v>Malíkov</v>
          </cell>
        </row>
        <row r="2920">
          <cell r="T2920" t="str">
            <v>Malíkovice</v>
          </cell>
        </row>
        <row r="2921">
          <cell r="T2921" t="str">
            <v>Malínky</v>
          </cell>
        </row>
        <row r="2922">
          <cell r="T2922" t="str">
            <v>Malinová</v>
          </cell>
        </row>
        <row r="2923">
          <cell r="T2923" t="str">
            <v>Málkov</v>
          </cell>
        </row>
        <row r="2924">
          <cell r="T2924" t="str">
            <v>Málkov</v>
          </cell>
        </row>
        <row r="2925">
          <cell r="T2925" t="str">
            <v>Malonty</v>
          </cell>
        </row>
        <row r="2926">
          <cell r="T2926" t="str">
            <v>Malotice</v>
          </cell>
        </row>
        <row r="2927">
          <cell r="T2927" t="str">
            <v>Malovice</v>
          </cell>
        </row>
        <row r="2928">
          <cell r="T2928" t="str">
            <v>Malšice</v>
          </cell>
        </row>
        <row r="2929">
          <cell r="T2929" t="str">
            <v>Malšín</v>
          </cell>
        </row>
        <row r="2930">
          <cell r="T2930" t="str">
            <v>Malšovice</v>
          </cell>
        </row>
        <row r="2931">
          <cell r="T2931" t="str">
            <v>Malý Beranov</v>
          </cell>
        </row>
        <row r="2932">
          <cell r="T2932" t="str">
            <v>Malý Bor</v>
          </cell>
        </row>
        <row r="2933">
          <cell r="T2933" t="str">
            <v>Malý Újezd</v>
          </cell>
        </row>
        <row r="2934">
          <cell r="T2934" t="str">
            <v>Manětín</v>
          </cell>
        </row>
        <row r="2935">
          <cell r="T2935" t="str">
            <v>Mankovice</v>
          </cell>
        </row>
        <row r="2936">
          <cell r="T2936" t="str">
            <v>Maňovice</v>
          </cell>
        </row>
        <row r="2937">
          <cell r="T2937" t="str">
            <v>Mariánské Lázně</v>
          </cell>
        </row>
        <row r="2938">
          <cell r="T2938" t="str">
            <v>Mariánské Radčice</v>
          </cell>
        </row>
        <row r="2939">
          <cell r="T2939" t="str">
            <v>Markvartice</v>
          </cell>
        </row>
        <row r="2940">
          <cell r="T2940" t="str">
            <v>Markvartice</v>
          </cell>
        </row>
        <row r="2941">
          <cell r="T2941" t="str">
            <v>Markvartice</v>
          </cell>
        </row>
        <row r="2942">
          <cell r="T2942" t="str">
            <v>Markvartice</v>
          </cell>
        </row>
        <row r="2943">
          <cell r="T2943" t="str">
            <v>Markvartovice</v>
          </cell>
        </row>
        <row r="2944">
          <cell r="T2944" t="str">
            <v>Maršov</v>
          </cell>
        </row>
        <row r="2945">
          <cell r="T2945" t="str">
            <v>Maršov u Úpice</v>
          </cell>
        </row>
        <row r="2946">
          <cell r="T2946" t="str">
            <v>Maršovice</v>
          </cell>
        </row>
        <row r="2947">
          <cell r="T2947" t="str">
            <v>Maršovice</v>
          </cell>
        </row>
        <row r="2948">
          <cell r="T2948" t="str">
            <v>Martiněves</v>
          </cell>
        </row>
        <row r="2949">
          <cell r="T2949" t="str">
            <v>Martinice</v>
          </cell>
        </row>
        <row r="2950">
          <cell r="T2950" t="str">
            <v>Martinice</v>
          </cell>
        </row>
        <row r="2951">
          <cell r="T2951" t="str">
            <v>Martinice u Onšova</v>
          </cell>
        </row>
        <row r="2952">
          <cell r="T2952" t="str">
            <v>Martinice v Krkonoších</v>
          </cell>
        </row>
        <row r="2953">
          <cell r="T2953" t="str">
            <v>Martínkov</v>
          </cell>
        </row>
        <row r="2954">
          <cell r="T2954" t="str">
            <v>Martínkovice</v>
          </cell>
        </row>
        <row r="2955">
          <cell r="T2955" t="str">
            <v>Mařenice</v>
          </cell>
        </row>
        <row r="2956">
          <cell r="T2956" t="str">
            <v>Máslojedy</v>
          </cell>
        </row>
        <row r="2957">
          <cell r="T2957" t="str">
            <v>Máslovice</v>
          </cell>
        </row>
        <row r="2958">
          <cell r="T2958" t="str">
            <v>Masojedy</v>
          </cell>
        </row>
        <row r="2959">
          <cell r="T2959" t="str">
            <v>Mastník</v>
          </cell>
        </row>
        <row r="2960">
          <cell r="T2960" t="str">
            <v>Mašovice</v>
          </cell>
        </row>
        <row r="2961">
          <cell r="T2961" t="str">
            <v>Mašťov</v>
          </cell>
        </row>
        <row r="2962">
          <cell r="T2962" t="str">
            <v>Matějov</v>
          </cell>
        </row>
        <row r="2963">
          <cell r="T2963" t="str">
            <v>Mazelov</v>
          </cell>
        </row>
        <row r="2964">
          <cell r="T2964" t="str">
            <v>Mažice</v>
          </cell>
        </row>
        <row r="2965">
          <cell r="T2965" t="str">
            <v>Mcely</v>
          </cell>
        </row>
        <row r="2966">
          <cell r="T2966" t="str">
            <v>Meclov</v>
          </cell>
        </row>
        <row r="2967">
          <cell r="T2967" t="str">
            <v>Mečeříž</v>
          </cell>
        </row>
        <row r="2968">
          <cell r="T2968" t="str">
            <v>Mečichov</v>
          </cell>
        </row>
        <row r="2969">
          <cell r="T2969" t="str">
            <v>Měčín</v>
          </cell>
        </row>
        <row r="2970">
          <cell r="T2970" t="str">
            <v>Měděnec</v>
          </cell>
        </row>
        <row r="2971">
          <cell r="T2971" t="str">
            <v>Medlice</v>
          </cell>
        </row>
        <row r="2972">
          <cell r="T2972" t="str">
            <v>Medlov</v>
          </cell>
        </row>
        <row r="2973">
          <cell r="T2973" t="str">
            <v>Medlov</v>
          </cell>
        </row>
        <row r="2974">
          <cell r="T2974" t="str">
            <v>Medlovice</v>
          </cell>
        </row>
        <row r="2975">
          <cell r="T2975" t="str">
            <v>Medlovice</v>
          </cell>
        </row>
        <row r="2976">
          <cell r="T2976" t="str">
            <v>Medonosy</v>
          </cell>
        </row>
        <row r="2977">
          <cell r="T2977" t="str">
            <v>Medový Újezd</v>
          </cell>
        </row>
        <row r="2978">
          <cell r="T2978" t="str">
            <v>Měchenice</v>
          </cell>
        </row>
        <row r="2979">
          <cell r="T2979" t="str">
            <v>Měcholupy</v>
          </cell>
        </row>
        <row r="2980">
          <cell r="T2980" t="str">
            <v>Měcholupy</v>
          </cell>
        </row>
        <row r="2981">
          <cell r="T2981" t="str">
            <v>Měkynec</v>
          </cell>
        </row>
        <row r="2982">
          <cell r="T2982" t="str">
            <v>Melč</v>
          </cell>
        </row>
        <row r="2983">
          <cell r="T2983" t="str">
            <v>Mělčany</v>
          </cell>
        </row>
        <row r="2984">
          <cell r="T2984" t="str">
            <v>Mělnické Vtelno</v>
          </cell>
        </row>
        <row r="2985">
          <cell r="T2985" t="str">
            <v>Mělník</v>
          </cell>
        </row>
        <row r="2986">
          <cell r="T2986" t="str">
            <v>Měňany</v>
          </cell>
        </row>
        <row r="2987">
          <cell r="T2987" t="str">
            <v>Menhartice</v>
          </cell>
        </row>
        <row r="2988">
          <cell r="T2988" t="str">
            <v>Měník</v>
          </cell>
        </row>
        <row r="2989">
          <cell r="T2989" t="str">
            <v>Měnín</v>
          </cell>
        </row>
        <row r="2990">
          <cell r="T2990" t="str">
            <v>Merboltice</v>
          </cell>
        </row>
        <row r="2991">
          <cell r="T2991" t="str">
            <v>Merklín</v>
          </cell>
        </row>
        <row r="2992">
          <cell r="T2992" t="str">
            <v>Merklín</v>
          </cell>
        </row>
        <row r="2993">
          <cell r="T2993" t="str">
            <v>Měrotín</v>
          </cell>
        </row>
        <row r="2994">
          <cell r="T2994" t="str">
            <v>Měrovice nad Hanou</v>
          </cell>
        </row>
        <row r="2995">
          <cell r="T2995" t="str">
            <v>Měrunice</v>
          </cell>
        </row>
        <row r="2996">
          <cell r="T2996" t="str">
            <v>Měřín</v>
          </cell>
        </row>
        <row r="2997">
          <cell r="T2997" t="str">
            <v>Městec Králové</v>
          </cell>
        </row>
        <row r="2998">
          <cell r="T2998" t="str">
            <v>Městečko</v>
          </cell>
        </row>
        <row r="2999">
          <cell r="T2999" t="str">
            <v>Městečko Trnávka</v>
          </cell>
        </row>
        <row r="3000">
          <cell r="T3000" t="str">
            <v>Město Albrechtice</v>
          </cell>
        </row>
        <row r="3001">
          <cell r="T3001" t="str">
            <v>Město Touškov</v>
          </cell>
        </row>
        <row r="3002">
          <cell r="T3002" t="str">
            <v>Měšice</v>
          </cell>
        </row>
        <row r="3003">
          <cell r="T3003" t="str">
            <v>Měšín</v>
          </cell>
        </row>
        <row r="3004">
          <cell r="T3004" t="str">
            <v>Mešno</v>
          </cell>
        </row>
        <row r="3005">
          <cell r="T3005" t="str">
            <v>Metylovice</v>
          </cell>
        </row>
        <row r="3006">
          <cell r="T3006" t="str">
            <v>Mezholezy (dříve okres Domažlice)</v>
          </cell>
        </row>
        <row r="3007">
          <cell r="T3007" t="str">
            <v>Mezholezy (dříve okres Horšovský Týn)</v>
          </cell>
        </row>
        <row r="3008">
          <cell r="T3008" t="str">
            <v>Meziboří</v>
          </cell>
        </row>
        <row r="3009">
          <cell r="T3009" t="str">
            <v>Mezihoří</v>
          </cell>
        </row>
        <row r="3010">
          <cell r="T3010" t="str">
            <v>Mezilečí</v>
          </cell>
        </row>
        <row r="3011">
          <cell r="T3011" t="str">
            <v>Mezilesí</v>
          </cell>
        </row>
        <row r="3012">
          <cell r="T3012" t="str">
            <v>Mezilesí</v>
          </cell>
        </row>
        <row r="3013">
          <cell r="T3013" t="str">
            <v>Meziměstí</v>
          </cell>
        </row>
        <row r="3014">
          <cell r="T3014" t="str">
            <v>Mezina</v>
          </cell>
        </row>
        <row r="3015">
          <cell r="T3015" t="str">
            <v>Meziříčí</v>
          </cell>
        </row>
        <row r="3016">
          <cell r="T3016" t="str">
            <v>Meziříčko</v>
          </cell>
        </row>
        <row r="3017">
          <cell r="T3017" t="str">
            <v>Meziříčko</v>
          </cell>
        </row>
        <row r="3018">
          <cell r="T3018" t="str">
            <v>Mezná</v>
          </cell>
        </row>
        <row r="3019">
          <cell r="T3019" t="str">
            <v>Mezná</v>
          </cell>
        </row>
        <row r="3020">
          <cell r="T3020" t="str">
            <v>Mezno</v>
          </cell>
        </row>
        <row r="3021">
          <cell r="T3021" t="str">
            <v>Mezouň</v>
          </cell>
        </row>
        <row r="3022">
          <cell r="T3022" t="str">
            <v>Mičovice</v>
          </cell>
        </row>
        <row r="3023">
          <cell r="T3023" t="str">
            <v>Míčov-Sušice</v>
          </cell>
        </row>
        <row r="3024">
          <cell r="T3024" t="str">
            <v>Michalovice</v>
          </cell>
        </row>
        <row r="3025">
          <cell r="T3025" t="str">
            <v>Michalovice</v>
          </cell>
        </row>
        <row r="3026">
          <cell r="T3026" t="str">
            <v>Míchov</v>
          </cell>
        </row>
        <row r="3027">
          <cell r="T3027" t="str">
            <v>Mikolajice</v>
          </cell>
        </row>
        <row r="3028">
          <cell r="T3028" t="str">
            <v>Mikulášovice</v>
          </cell>
        </row>
        <row r="3029">
          <cell r="T3029" t="str">
            <v>Mikulčice</v>
          </cell>
        </row>
        <row r="3030">
          <cell r="T3030" t="str">
            <v>Mikuleč</v>
          </cell>
        </row>
        <row r="3031">
          <cell r="T3031" t="str">
            <v>Mikulov</v>
          </cell>
        </row>
        <row r="3032">
          <cell r="T3032" t="str">
            <v>Mikulov</v>
          </cell>
        </row>
        <row r="3033">
          <cell r="T3033" t="str">
            <v>Mikulovice</v>
          </cell>
        </row>
        <row r="3034">
          <cell r="T3034" t="str">
            <v>Mikulovice</v>
          </cell>
        </row>
        <row r="3035">
          <cell r="T3035" t="str">
            <v>Mikulovice</v>
          </cell>
        </row>
        <row r="3036">
          <cell r="T3036" t="str">
            <v>Mikulovice</v>
          </cell>
        </row>
        <row r="3037">
          <cell r="T3037" t="str">
            <v>Mikulůvka</v>
          </cell>
        </row>
        <row r="3038">
          <cell r="T3038" t="str">
            <v>Milasín</v>
          </cell>
        </row>
        <row r="3039">
          <cell r="T3039" t="str">
            <v>Milavče</v>
          </cell>
        </row>
        <row r="3040">
          <cell r="T3040" t="str">
            <v>Milčice</v>
          </cell>
        </row>
        <row r="3041">
          <cell r="T3041" t="str">
            <v>Mileč</v>
          </cell>
        </row>
        <row r="3042">
          <cell r="T3042" t="str">
            <v>Milejovice</v>
          </cell>
        </row>
        <row r="3043">
          <cell r="T3043" t="str">
            <v>Milenov</v>
          </cell>
        </row>
        <row r="3044">
          <cell r="T3044" t="str">
            <v>Milešín</v>
          </cell>
        </row>
        <row r="3045">
          <cell r="T3045" t="str">
            <v>Milešov</v>
          </cell>
        </row>
        <row r="3046">
          <cell r="T3046" t="str">
            <v>Milešovice</v>
          </cell>
        </row>
        <row r="3047">
          <cell r="T3047" t="str">
            <v>Miletín</v>
          </cell>
        </row>
        <row r="3048">
          <cell r="T3048" t="str">
            <v>Milevsko</v>
          </cell>
        </row>
        <row r="3049">
          <cell r="T3049" t="str">
            <v>Milhostov</v>
          </cell>
        </row>
        <row r="3050">
          <cell r="T3050" t="str">
            <v>Miličín</v>
          </cell>
        </row>
        <row r="3051">
          <cell r="T3051" t="str">
            <v>Milíčov</v>
          </cell>
        </row>
        <row r="3052">
          <cell r="T3052" t="str">
            <v>Milíčovice</v>
          </cell>
        </row>
        <row r="3053">
          <cell r="T3053" t="str">
            <v>Milíkov</v>
          </cell>
        </row>
        <row r="3054">
          <cell r="T3054" t="str">
            <v>Milíkov</v>
          </cell>
        </row>
        <row r="3055">
          <cell r="T3055" t="str">
            <v>Milín</v>
          </cell>
        </row>
        <row r="3056">
          <cell r="T3056" t="str">
            <v>Milínov</v>
          </cell>
        </row>
        <row r="3057">
          <cell r="T3057" t="str">
            <v>Milíře</v>
          </cell>
        </row>
        <row r="3058">
          <cell r="T3058" t="str">
            <v>Milonice</v>
          </cell>
        </row>
        <row r="3059">
          <cell r="T3059" t="str">
            <v>Milonice</v>
          </cell>
        </row>
        <row r="3060">
          <cell r="T3060" t="str">
            <v>Miloňovice</v>
          </cell>
        </row>
        <row r="3061">
          <cell r="T3061" t="str">
            <v>Milostín</v>
          </cell>
        </row>
        <row r="3062">
          <cell r="T3062" t="str">
            <v>Milotice</v>
          </cell>
        </row>
        <row r="3063">
          <cell r="T3063" t="str">
            <v>Milotice nad Bečvou</v>
          </cell>
        </row>
        <row r="3064">
          <cell r="T3064" t="str">
            <v>Milotice nad Opavou</v>
          </cell>
        </row>
        <row r="3065">
          <cell r="T3065" t="str">
            <v>Milovice</v>
          </cell>
        </row>
        <row r="3066">
          <cell r="T3066" t="str">
            <v>Milovice</v>
          </cell>
        </row>
        <row r="3067">
          <cell r="T3067" t="str">
            <v>Milovice u Hořic</v>
          </cell>
        </row>
        <row r="3068">
          <cell r="T3068" t="str">
            <v>Milý</v>
          </cell>
        </row>
        <row r="3069">
          <cell r="T3069" t="str">
            <v>Mimoň</v>
          </cell>
        </row>
        <row r="3070">
          <cell r="T3070" t="str">
            <v>Minice</v>
          </cell>
        </row>
        <row r="3071">
          <cell r="T3071" t="str">
            <v>Mirkovice</v>
          </cell>
        </row>
        <row r="3072">
          <cell r="T3072" t="str">
            <v>Miroslav</v>
          </cell>
        </row>
        <row r="3073">
          <cell r="T3073" t="str">
            <v>Miroslavské Knínice</v>
          </cell>
        </row>
        <row r="3074">
          <cell r="T3074" t="str">
            <v>Mirošov</v>
          </cell>
        </row>
        <row r="3075">
          <cell r="T3075" t="str">
            <v>Mirošov</v>
          </cell>
        </row>
        <row r="3076">
          <cell r="T3076" t="str">
            <v>Mirošov</v>
          </cell>
        </row>
        <row r="3077">
          <cell r="T3077" t="str">
            <v>Mirošovice</v>
          </cell>
        </row>
        <row r="3078">
          <cell r="T3078" t="str">
            <v>Mirotice</v>
          </cell>
        </row>
        <row r="3079">
          <cell r="T3079" t="str">
            <v>Mírov</v>
          </cell>
        </row>
        <row r="3080">
          <cell r="T3080" t="str">
            <v>Mírová</v>
          </cell>
        </row>
        <row r="3081">
          <cell r="T3081" t="str">
            <v>Mírová pod Kozákovem</v>
          </cell>
        </row>
        <row r="3082">
          <cell r="T3082" t="str">
            <v>Mirovice</v>
          </cell>
        </row>
        <row r="3083">
          <cell r="T3083" t="str">
            <v>Miřejovice</v>
          </cell>
        </row>
        <row r="3084">
          <cell r="T3084" t="str">
            <v>Miřetice</v>
          </cell>
        </row>
        <row r="3085">
          <cell r="T3085" t="str">
            <v>Miřetice</v>
          </cell>
        </row>
        <row r="3086">
          <cell r="T3086" t="str">
            <v>Mířkov</v>
          </cell>
        </row>
        <row r="3087">
          <cell r="T3087" t="str">
            <v>Miskovice</v>
          </cell>
        </row>
        <row r="3088">
          <cell r="T3088" t="str">
            <v>Místo</v>
          </cell>
        </row>
        <row r="3089">
          <cell r="T3089" t="str">
            <v>Mistrovice</v>
          </cell>
        </row>
        <row r="3090">
          <cell r="T3090" t="str">
            <v>Mistřice</v>
          </cell>
        </row>
        <row r="3091">
          <cell r="T3091" t="str">
            <v>Míškovice</v>
          </cell>
        </row>
        <row r="3092">
          <cell r="T3092" t="str">
            <v>Míšov</v>
          </cell>
        </row>
        <row r="3093">
          <cell r="T3093" t="str">
            <v>Mišovice</v>
          </cell>
        </row>
        <row r="3094">
          <cell r="T3094" t="str">
            <v>Mladá Boleslav</v>
          </cell>
        </row>
        <row r="3095">
          <cell r="T3095" t="str">
            <v>Mladá Vožice</v>
          </cell>
        </row>
        <row r="3096">
          <cell r="T3096" t="str">
            <v>Mladé Bříště</v>
          </cell>
        </row>
        <row r="3097">
          <cell r="T3097" t="str">
            <v>Mladé Buky</v>
          </cell>
        </row>
        <row r="3098">
          <cell r="T3098" t="str">
            <v>Mladecko</v>
          </cell>
        </row>
        <row r="3099">
          <cell r="T3099" t="str">
            <v>Mladeč</v>
          </cell>
        </row>
        <row r="3100">
          <cell r="T3100" t="str">
            <v>Mladějov</v>
          </cell>
        </row>
        <row r="3101">
          <cell r="T3101" t="str">
            <v>Mladějov na Moravě</v>
          </cell>
        </row>
        <row r="3102">
          <cell r="T3102" t="str">
            <v>Mladějovice</v>
          </cell>
        </row>
        <row r="3103">
          <cell r="T3103" t="str">
            <v>Mladkov</v>
          </cell>
        </row>
        <row r="3104">
          <cell r="T3104" t="str">
            <v>Mladoňovice</v>
          </cell>
        </row>
        <row r="3105">
          <cell r="T3105" t="str">
            <v>Mladoňovice</v>
          </cell>
        </row>
        <row r="3106">
          <cell r="T3106" t="str">
            <v>Mladošovice</v>
          </cell>
        </row>
        <row r="3107">
          <cell r="T3107" t="str">
            <v>Mladotice</v>
          </cell>
        </row>
        <row r="3108">
          <cell r="T3108" t="str">
            <v>Mladý Smolivec</v>
          </cell>
        </row>
        <row r="3109">
          <cell r="T3109" t="str">
            <v>Mlázovice</v>
          </cell>
        </row>
        <row r="3110">
          <cell r="T3110" t="str">
            <v>Mlečice</v>
          </cell>
        </row>
        <row r="3111">
          <cell r="T3111" t="str">
            <v>Mlékojedy</v>
          </cell>
        </row>
        <row r="3112">
          <cell r="T3112" t="str">
            <v>Mlékosrby</v>
          </cell>
        </row>
        <row r="3113">
          <cell r="T3113" t="str">
            <v>Mlýnské Struhadlo</v>
          </cell>
        </row>
        <row r="3114">
          <cell r="T3114" t="str">
            <v>Mlýny</v>
          </cell>
        </row>
        <row r="3115">
          <cell r="T3115" t="str">
            <v>Mnetěš</v>
          </cell>
        </row>
        <row r="3116">
          <cell r="T3116" t="str">
            <v>Mnich</v>
          </cell>
        </row>
        <row r="3117">
          <cell r="T3117" t="str">
            <v>Mnichov</v>
          </cell>
        </row>
        <row r="3118">
          <cell r="T3118" t="str">
            <v>Mnichov</v>
          </cell>
        </row>
        <row r="3119">
          <cell r="T3119" t="str">
            <v>Mnichov</v>
          </cell>
        </row>
        <row r="3120">
          <cell r="T3120" t="str">
            <v>Mnichovice</v>
          </cell>
        </row>
        <row r="3121">
          <cell r="T3121" t="str">
            <v>Mnichovice</v>
          </cell>
        </row>
        <row r="3122">
          <cell r="T3122" t="str">
            <v>Mnichovo Hradiště</v>
          </cell>
        </row>
        <row r="3123">
          <cell r="T3123" t="str">
            <v>Mníšek</v>
          </cell>
        </row>
        <row r="3124">
          <cell r="T3124" t="str">
            <v>Mníšek pod Brdy</v>
          </cell>
        </row>
        <row r="3125">
          <cell r="T3125" t="str">
            <v>Močerady</v>
          </cell>
        </row>
        <row r="3126">
          <cell r="T3126" t="str">
            <v>Močovice</v>
          </cell>
        </row>
        <row r="3127">
          <cell r="T3127" t="str">
            <v>Modlany</v>
          </cell>
        </row>
        <row r="3128">
          <cell r="T3128" t="str">
            <v>Modletice</v>
          </cell>
        </row>
        <row r="3129">
          <cell r="T3129" t="str">
            <v>Modlíkov</v>
          </cell>
        </row>
        <row r="3130">
          <cell r="T3130" t="str">
            <v>Modrá</v>
          </cell>
        </row>
        <row r="3131">
          <cell r="T3131" t="str">
            <v>Modrá Hůrka</v>
          </cell>
        </row>
        <row r="3132">
          <cell r="T3132" t="str">
            <v>Modrava</v>
          </cell>
        </row>
        <row r="3133">
          <cell r="T3133" t="str">
            <v>Modřice</v>
          </cell>
        </row>
        <row r="3134">
          <cell r="T3134" t="str">
            <v>Modřišice</v>
          </cell>
        </row>
        <row r="3135">
          <cell r="T3135" t="str">
            <v>Modřovice</v>
          </cell>
        </row>
        <row r="3136">
          <cell r="T3136" t="str">
            <v>Mohelnice</v>
          </cell>
        </row>
        <row r="3137">
          <cell r="T3137" t="str">
            <v>Mohelnice</v>
          </cell>
        </row>
        <row r="3138">
          <cell r="T3138" t="str">
            <v>Mohelnice nad Jizerou</v>
          </cell>
        </row>
        <row r="3139">
          <cell r="T3139" t="str">
            <v>Mohelno</v>
          </cell>
        </row>
        <row r="3140">
          <cell r="T3140" t="str">
            <v>Mochov</v>
          </cell>
        </row>
        <row r="3141">
          <cell r="T3141" t="str">
            <v>Mochtín</v>
          </cell>
        </row>
        <row r="3142">
          <cell r="T3142" t="str">
            <v>Mojné</v>
          </cell>
        </row>
        <row r="3143">
          <cell r="T3143" t="str">
            <v>Mokošín</v>
          </cell>
        </row>
        <row r="3144">
          <cell r="T3144" t="str">
            <v>Mokrá-Horákov</v>
          </cell>
        </row>
        <row r="3145">
          <cell r="T3145" t="str">
            <v>Mokré</v>
          </cell>
        </row>
        <row r="3146">
          <cell r="T3146" t="str">
            <v>Mokré Lazce</v>
          </cell>
        </row>
        <row r="3147">
          <cell r="T3147" t="str">
            <v>Mokrosuky</v>
          </cell>
        </row>
        <row r="3148">
          <cell r="T3148" t="str">
            <v>Mokrouše</v>
          </cell>
        </row>
        <row r="3149">
          <cell r="T3149" t="str">
            <v>Mokrovousy</v>
          </cell>
        </row>
        <row r="3150">
          <cell r="T3150" t="str">
            <v>Mokrovraty</v>
          </cell>
        </row>
        <row r="3151">
          <cell r="T3151" t="str">
            <v>Mokrý Lom</v>
          </cell>
        </row>
        <row r="3152">
          <cell r="T3152" t="str">
            <v>Moldava</v>
          </cell>
        </row>
        <row r="3153">
          <cell r="T3153" t="str">
            <v>Morašice</v>
          </cell>
        </row>
        <row r="3154">
          <cell r="T3154" t="str">
            <v>Morašice</v>
          </cell>
        </row>
        <row r="3155">
          <cell r="T3155" t="str">
            <v>Morašice</v>
          </cell>
        </row>
        <row r="3156">
          <cell r="T3156" t="str">
            <v>Morašice</v>
          </cell>
        </row>
        <row r="3157">
          <cell r="T3157" t="str">
            <v>Moravany</v>
          </cell>
        </row>
        <row r="3158">
          <cell r="T3158" t="str">
            <v>Moravany</v>
          </cell>
        </row>
        <row r="3159">
          <cell r="T3159" t="str">
            <v>Moravany</v>
          </cell>
        </row>
        <row r="3160">
          <cell r="T3160" t="str">
            <v>Moravec</v>
          </cell>
        </row>
        <row r="3161">
          <cell r="T3161" t="str">
            <v>Moravecké Pavlovice</v>
          </cell>
        </row>
        <row r="3162">
          <cell r="T3162" t="str">
            <v>Moraveč</v>
          </cell>
        </row>
        <row r="3163">
          <cell r="T3163" t="str">
            <v>Moravice</v>
          </cell>
        </row>
        <row r="3164">
          <cell r="T3164" t="str">
            <v>Moravičany</v>
          </cell>
        </row>
        <row r="3165">
          <cell r="T3165" t="str">
            <v>Morávka</v>
          </cell>
        </row>
        <row r="3166">
          <cell r="T3166" t="str">
            <v>Moravská Nová Ves</v>
          </cell>
        </row>
        <row r="3167">
          <cell r="T3167" t="str">
            <v>Moravská Třebová</v>
          </cell>
        </row>
        <row r="3168">
          <cell r="T3168" t="str">
            <v>Moravské Bránice</v>
          </cell>
        </row>
        <row r="3169">
          <cell r="T3169" t="str">
            <v>Moravské Budějovice</v>
          </cell>
        </row>
        <row r="3170">
          <cell r="T3170" t="str">
            <v>Moravské Knínice</v>
          </cell>
        </row>
        <row r="3171">
          <cell r="T3171" t="str">
            <v>Moravské Málkovice</v>
          </cell>
        </row>
        <row r="3172">
          <cell r="T3172" t="str">
            <v>Moravskoslezský Kočov</v>
          </cell>
        </row>
        <row r="3173">
          <cell r="T3173" t="str">
            <v>Moravský Beroun</v>
          </cell>
        </row>
        <row r="3174">
          <cell r="T3174" t="str">
            <v>Moravský Krumlov</v>
          </cell>
        </row>
        <row r="3175">
          <cell r="T3175" t="str">
            <v>Moravský Písek</v>
          </cell>
        </row>
        <row r="3176">
          <cell r="T3176" t="str">
            <v>Moravský Žižkov</v>
          </cell>
        </row>
        <row r="3177">
          <cell r="T3177" t="str">
            <v>Morkovice-Slížany</v>
          </cell>
        </row>
        <row r="3178">
          <cell r="T3178" t="str">
            <v>Morkůvky</v>
          </cell>
        </row>
        <row r="3179">
          <cell r="T3179" t="str">
            <v>Mořice</v>
          </cell>
        </row>
        <row r="3180">
          <cell r="T3180" t="str">
            <v>Mořina</v>
          </cell>
        </row>
        <row r="3181">
          <cell r="T3181" t="str">
            <v>Mořinka</v>
          </cell>
        </row>
        <row r="3182">
          <cell r="T3182" t="str">
            <v>Mořkov</v>
          </cell>
        </row>
        <row r="3183">
          <cell r="T3183" t="str">
            <v>Most</v>
          </cell>
        </row>
        <row r="3184">
          <cell r="T3184" t="str">
            <v>Mostek</v>
          </cell>
        </row>
        <row r="3185">
          <cell r="T3185" t="str">
            <v>Mostek</v>
          </cell>
        </row>
        <row r="3186">
          <cell r="T3186" t="str">
            <v>Mostkovice</v>
          </cell>
        </row>
        <row r="3187">
          <cell r="T3187" t="str">
            <v>Mosty u Jablunkova</v>
          </cell>
        </row>
        <row r="3188">
          <cell r="T3188" t="str">
            <v>Mošnov</v>
          </cell>
        </row>
        <row r="3189">
          <cell r="T3189" t="str">
            <v>Mouchnice</v>
          </cell>
        </row>
        <row r="3190">
          <cell r="T3190" t="str">
            <v>Mouřínov</v>
          </cell>
        </row>
        <row r="3191">
          <cell r="T3191" t="str">
            <v>Moutnice</v>
          </cell>
        </row>
        <row r="3192">
          <cell r="T3192" t="str">
            <v>Mrač</v>
          </cell>
        </row>
        <row r="3193">
          <cell r="T3193" t="str">
            <v>Mrákotín</v>
          </cell>
        </row>
        <row r="3194">
          <cell r="T3194" t="str">
            <v>Mrákotín</v>
          </cell>
        </row>
        <row r="3195">
          <cell r="T3195" t="str">
            <v>Mrákov</v>
          </cell>
        </row>
        <row r="3196">
          <cell r="T3196" t="str">
            <v>Mratín</v>
          </cell>
        </row>
        <row r="3197">
          <cell r="T3197" t="str">
            <v>Mrlínek</v>
          </cell>
        </row>
        <row r="3198">
          <cell r="T3198" t="str">
            <v>Mrsklesy</v>
          </cell>
        </row>
        <row r="3199">
          <cell r="T3199" t="str">
            <v>Mrtník</v>
          </cell>
        </row>
        <row r="3200">
          <cell r="T3200" t="str">
            <v>Mrzky</v>
          </cell>
        </row>
        <row r="3201">
          <cell r="T3201" t="str">
            <v>Mříčná</v>
          </cell>
        </row>
        <row r="3202">
          <cell r="T3202" t="str">
            <v>Mšec</v>
          </cell>
        </row>
        <row r="3203">
          <cell r="T3203" t="str">
            <v>Mšecké Žehrovice</v>
          </cell>
        </row>
        <row r="3204">
          <cell r="T3204" t="str">
            <v>Mšené-lázně</v>
          </cell>
        </row>
        <row r="3205">
          <cell r="T3205" t="str">
            <v>Mšeno</v>
          </cell>
        </row>
        <row r="3206">
          <cell r="T3206" t="str">
            <v>Mukařov</v>
          </cell>
        </row>
        <row r="3207">
          <cell r="T3207" t="str">
            <v>Mukařov</v>
          </cell>
        </row>
        <row r="3208">
          <cell r="T3208" t="str">
            <v>Mutějovice</v>
          </cell>
        </row>
        <row r="3209">
          <cell r="T3209" t="str">
            <v>Mutěnice</v>
          </cell>
        </row>
        <row r="3210">
          <cell r="T3210" t="str">
            <v>Mutěnice</v>
          </cell>
        </row>
        <row r="3211">
          <cell r="T3211" t="str">
            <v>Mutěnín</v>
          </cell>
        </row>
        <row r="3212">
          <cell r="T3212" t="str">
            <v>Mutkov</v>
          </cell>
        </row>
        <row r="3213">
          <cell r="T3213" t="str">
            <v>Mydlovary</v>
          </cell>
        </row>
        <row r="3214">
          <cell r="T3214" t="str">
            <v>Myslejovice</v>
          </cell>
        </row>
        <row r="3215">
          <cell r="T3215" t="str">
            <v>Mysletice</v>
          </cell>
        </row>
        <row r="3216">
          <cell r="T3216" t="str">
            <v>Mysletín</v>
          </cell>
        </row>
        <row r="3217">
          <cell r="T3217" t="str">
            <v>Mysliboř</v>
          </cell>
        </row>
        <row r="3218">
          <cell r="T3218" t="str">
            <v>Myslibořice</v>
          </cell>
        </row>
        <row r="3219">
          <cell r="T3219" t="str">
            <v>Myslín</v>
          </cell>
        </row>
        <row r="3220">
          <cell r="T3220" t="str">
            <v>Myslinka</v>
          </cell>
        </row>
        <row r="3221">
          <cell r="T3221" t="str">
            <v>Myslív</v>
          </cell>
        </row>
        <row r="3222">
          <cell r="T3222" t="str">
            <v>Myslkovice</v>
          </cell>
        </row>
        <row r="3223">
          <cell r="T3223" t="str">
            <v>Mysločovice</v>
          </cell>
        </row>
        <row r="3224">
          <cell r="T3224" t="str">
            <v>Myslovice</v>
          </cell>
        </row>
        <row r="3225">
          <cell r="T3225" t="str">
            <v>Myštěves</v>
          </cell>
        </row>
        <row r="3226">
          <cell r="T3226" t="str">
            <v>Myštice</v>
          </cell>
        </row>
        <row r="3227">
          <cell r="T3227" t="str">
            <v>Mýto</v>
          </cell>
        </row>
        <row r="3228">
          <cell r="T3228" t="str">
            <v>Mžany</v>
          </cell>
        </row>
        <row r="3229">
          <cell r="T3229" t="str">
            <v>Nabočany</v>
          </cell>
        </row>
        <row r="3230">
          <cell r="T3230" t="str">
            <v>Načeradec</v>
          </cell>
        </row>
        <row r="3231">
          <cell r="T3231" t="str">
            <v>Načešice</v>
          </cell>
        </row>
        <row r="3232">
          <cell r="T3232" t="str">
            <v>Nadějkov</v>
          </cell>
        </row>
        <row r="3233">
          <cell r="T3233" t="str">
            <v>Nadějov</v>
          </cell>
        </row>
        <row r="3234">
          <cell r="T3234" t="str">
            <v>Nadryby</v>
          </cell>
        </row>
        <row r="3235">
          <cell r="T3235" t="str">
            <v>Nahořany</v>
          </cell>
        </row>
        <row r="3236">
          <cell r="T3236" t="str">
            <v>Nahošovice</v>
          </cell>
        </row>
        <row r="3237">
          <cell r="T3237" t="str">
            <v>Náchod</v>
          </cell>
        </row>
        <row r="3238">
          <cell r="T3238" t="str">
            <v>Náklo</v>
          </cell>
        </row>
        <row r="3239">
          <cell r="T3239" t="str">
            <v>Nákří</v>
          </cell>
        </row>
        <row r="3240">
          <cell r="T3240" t="str">
            <v>Naloučany</v>
          </cell>
        </row>
        <row r="3241">
          <cell r="T3241" t="str">
            <v>Nalžovice</v>
          </cell>
        </row>
        <row r="3242">
          <cell r="T3242" t="str">
            <v>Nalžovské Hory</v>
          </cell>
        </row>
        <row r="3243">
          <cell r="T3243" t="str">
            <v>Náměšť na Hané</v>
          </cell>
        </row>
        <row r="3244">
          <cell r="T3244" t="str">
            <v>Náměšť nad Oslavou</v>
          </cell>
        </row>
        <row r="3245">
          <cell r="T3245" t="str">
            <v>Napajedla</v>
          </cell>
        </row>
        <row r="3246">
          <cell r="T3246" t="str">
            <v>Nárameč</v>
          </cell>
        </row>
        <row r="3247">
          <cell r="T3247" t="str">
            <v>Narysov</v>
          </cell>
        </row>
        <row r="3248">
          <cell r="T3248" t="str">
            <v>Nasavrky</v>
          </cell>
        </row>
        <row r="3249">
          <cell r="T3249" t="str">
            <v>Nasavrky</v>
          </cell>
        </row>
        <row r="3250">
          <cell r="T3250" t="str">
            <v>Nasavrky</v>
          </cell>
        </row>
        <row r="3251">
          <cell r="T3251" t="str">
            <v>Násedlovice</v>
          </cell>
        </row>
        <row r="3252">
          <cell r="T3252" t="str">
            <v>Našiměřice</v>
          </cell>
        </row>
        <row r="3253">
          <cell r="T3253" t="str">
            <v>Návojná</v>
          </cell>
        </row>
        <row r="3254">
          <cell r="T3254" t="str">
            <v>Návsí</v>
          </cell>
        </row>
        <row r="3255">
          <cell r="T3255" t="str">
            <v>Nebahovy</v>
          </cell>
        </row>
        <row r="3256">
          <cell r="T3256" t="str">
            <v>Nebanice</v>
          </cell>
        </row>
        <row r="3257">
          <cell r="T3257" t="str">
            <v>Nebílovy</v>
          </cell>
        </row>
        <row r="3258">
          <cell r="T3258" t="str">
            <v>Nebovidy</v>
          </cell>
        </row>
        <row r="3259">
          <cell r="T3259" t="str">
            <v>Nebovidy</v>
          </cell>
        </row>
        <row r="3260">
          <cell r="T3260" t="str">
            <v>Nebřehovice</v>
          </cell>
        </row>
        <row r="3261">
          <cell r="T3261" t="str">
            <v>Nebužely</v>
          </cell>
        </row>
        <row r="3262">
          <cell r="T3262" t="str">
            <v>Nečín</v>
          </cell>
        </row>
        <row r="3263">
          <cell r="T3263" t="str">
            <v>Nečtiny</v>
          </cell>
        </row>
        <row r="3264">
          <cell r="T3264" t="str">
            <v>Nedabyle</v>
          </cell>
        </row>
        <row r="3265">
          <cell r="T3265" t="str">
            <v>Nedachlebice</v>
          </cell>
        </row>
        <row r="3266">
          <cell r="T3266" t="str">
            <v>Nedakonice</v>
          </cell>
        </row>
        <row r="3267">
          <cell r="T3267" t="str">
            <v>Nedašov</v>
          </cell>
        </row>
        <row r="3268">
          <cell r="T3268" t="str">
            <v>Nedašova Lhota</v>
          </cell>
        </row>
        <row r="3269">
          <cell r="T3269" t="str">
            <v>Neděliště</v>
          </cell>
        </row>
        <row r="3270">
          <cell r="T3270" t="str">
            <v>Nedomice</v>
          </cell>
        </row>
        <row r="3271">
          <cell r="T3271" t="str">
            <v>Nedrahovice</v>
          </cell>
        </row>
        <row r="3272">
          <cell r="T3272" t="str">
            <v>Nedvědice</v>
          </cell>
        </row>
        <row r="3273">
          <cell r="T3273" t="str">
            <v>Nedvězí</v>
          </cell>
        </row>
        <row r="3274">
          <cell r="T3274" t="str">
            <v>Nehodiv</v>
          </cell>
        </row>
        <row r="3275">
          <cell r="T3275" t="str">
            <v>Nehvizdy</v>
          </cell>
        </row>
        <row r="3276">
          <cell r="T3276" t="str">
            <v>Nechanice</v>
          </cell>
        </row>
        <row r="3277">
          <cell r="T3277" t="str">
            <v>Nechvalice</v>
          </cell>
        </row>
        <row r="3278">
          <cell r="T3278" t="str">
            <v>Nechvalín</v>
          </cell>
        </row>
        <row r="3279">
          <cell r="T3279" t="str">
            <v>Nejdek</v>
          </cell>
        </row>
        <row r="3280">
          <cell r="T3280" t="str">
            <v>Nejepín</v>
          </cell>
        </row>
        <row r="3281">
          <cell r="T3281" t="str">
            <v>Nekmíř</v>
          </cell>
        </row>
        <row r="3282">
          <cell r="T3282" t="str">
            <v>Nekoř</v>
          </cell>
        </row>
        <row r="3283">
          <cell r="T3283" t="str">
            <v>Nekvasovy</v>
          </cell>
        </row>
        <row r="3284">
          <cell r="T3284" t="str">
            <v>Nelahozeves</v>
          </cell>
        </row>
        <row r="3285">
          <cell r="T3285" t="str">
            <v>Nelepeč-Žernůvka</v>
          </cell>
        </row>
        <row r="3286">
          <cell r="T3286" t="str">
            <v>Nelešovice</v>
          </cell>
        </row>
        <row r="3287">
          <cell r="T3287" t="str">
            <v>Nemanice</v>
          </cell>
        </row>
        <row r="3288">
          <cell r="T3288" t="str">
            <v>Němčany</v>
          </cell>
        </row>
        <row r="3289">
          <cell r="T3289" t="str">
            <v>Němčice</v>
          </cell>
        </row>
        <row r="3290">
          <cell r="T3290" t="str">
            <v>Němčice</v>
          </cell>
        </row>
        <row r="3291">
          <cell r="T3291" t="str">
            <v>Němčice</v>
          </cell>
        </row>
        <row r="3292">
          <cell r="T3292" t="str">
            <v>Němčice</v>
          </cell>
        </row>
        <row r="3293">
          <cell r="T3293" t="str">
            <v>Němčice</v>
          </cell>
        </row>
        <row r="3294">
          <cell r="T3294" t="str">
            <v>Němčice</v>
          </cell>
        </row>
        <row r="3295">
          <cell r="T3295" t="str">
            <v>Němčice</v>
          </cell>
        </row>
        <row r="3296">
          <cell r="T3296" t="str">
            <v>Němčice</v>
          </cell>
        </row>
        <row r="3297">
          <cell r="T3297" t="str">
            <v>Němčice</v>
          </cell>
        </row>
        <row r="3298">
          <cell r="T3298" t="str">
            <v>Němčice nad Hanou</v>
          </cell>
        </row>
        <row r="3299">
          <cell r="T3299" t="str">
            <v>Němčičky</v>
          </cell>
        </row>
        <row r="3300">
          <cell r="T3300" t="str">
            <v>Němčičky</v>
          </cell>
        </row>
        <row r="3301">
          <cell r="T3301" t="str">
            <v>Němčičky</v>
          </cell>
        </row>
        <row r="3302">
          <cell r="T3302" t="str">
            <v>Němčovice</v>
          </cell>
        </row>
        <row r="3303">
          <cell r="T3303" t="str">
            <v>Němětice</v>
          </cell>
        </row>
        <row r="3304">
          <cell r="T3304" t="str">
            <v>Nemile</v>
          </cell>
        </row>
        <row r="3305">
          <cell r="T3305" t="str">
            <v>Nemochovice</v>
          </cell>
        </row>
        <row r="3306">
          <cell r="T3306" t="str">
            <v>Nemojany</v>
          </cell>
        </row>
        <row r="3307">
          <cell r="T3307" t="str">
            <v>Nemojov</v>
          </cell>
        </row>
        <row r="3308">
          <cell r="T3308" t="str">
            <v>Nemotice</v>
          </cell>
        </row>
        <row r="3309">
          <cell r="T3309" t="str">
            <v>Nemyčeves</v>
          </cell>
        </row>
        <row r="3310">
          <cell r="T3310" t="str">
            <v>Nemyslovice</v>
          </cell>
        </row>
        <row r="3311">
          <cell r="T3311" t="str">
            <v>Nemyšl</v>
          </cell>
        </row>
        <row r="3312">
          <cell r="T3312" t="str">
            <v>Nenačovice</v>
          </cell>
        </row>
        <row r="3313">
          <cell r="T3313" t="str">
            <v>Nenkovice</v>
          </cell>
        </row>
        <row r="3314">
          <cell r="T3314" t="str">
            <v>Neplachov</v>
          </cell>
        </row>
        <row r="3315">
          <cell r="T3315" t="str">
            <v>Neplachovice</v>
          </cell>
        </row>
        <row r="3316">
          <cell r="T3316" t="str">
            <v>Nepolisy</v>
          </cell>
        </row>
        <row r="3317">
          <cell r="T3317" t="str">
            <v>Nepoměřice</v>
          </cell>
        </row>
        <row r="3318">
          <cell r="T3318" t="str">
            <v>Nepomuk</v>
          </cell>
        </row>
        <row r="3319">
          <cell r="T3319" t="str">
            <v>Nepomuk</v>
          </cell>
        </row>
        <row r="3320">
          <cell r="T3320" t="str">
            <v>Nepomyšl</v>
          </cell>
        </row>
        <row r="3321">
          <cell r="T3321" t="str">
            <v>Neprobylice</v>
          </cell>
        </row>
        <row r="3322">
          <cell r="T3322" t="str">
            <v>Nepřevázka</v>
          </cell>
        </row>
        <row r="3323">
          <cell r="T3323" t="str">
            <v>Neratov</v>
          </cell>
        </row>
        <row r="3324">
          <cell r="T3324" t="str">
            <v>Neratovice</v>
          </cell>
        </row>
        <row r="3325">
          <cell r="T3325" t="str">
            <v>Nerestce</v>
          </cell>
        </row>
        <row r="3326">
          <cell r="T3326" t="str">
            <v>Neslovice</v>
          </cell>
        </row>
        <row r="3327">
          <cell r="T3327" t="str">
            <v>Nesovice</v>
          </cell>
        </row>
        <row r="3328">
          <cell r="T3328" t="str">
            <v>Nespeky</v>
          </cell>
        </row>
        <row r="3329">
          <cell r="T3329" t="str">
            <v>Nestrašovice</v>
          </cell>
        </row>
        <row r="3330">
          <cell r="T3330" t="str">
            <v>Nesuchyně</v>
          </cell>
        </row>
        <row r="3331">
          <cell r="T3331" t="str">
            <v>Nesvačilka</v>
          </cell>
        </row>
        <row r="3332">
          <cell r="T3332" t="str">
            <v>Nesvačily</v>
          </cell>
        </row>
        <row r="3333">
          <cell r="T3333" t="str">
            <v>Netín</v>
          </cell>
        </row>
        <row r="3334">
          <cell r="T3334" t="str">
            <v>Netolice</v>
          </cell>
        </row>
        <row r="3335">
          <cell r="T3335" t="str">
            <v>Netřebice</v>
          </cell>
        </row>
        <row r="3336">
          <cell r="T3336" t="str">
            <v>Netřebice</v>
          </cell>
        </row>
        <row r="3337">
          <cell r="T3337" t="str">
            <v>Netunice</v>
          </cell>
        </row>
        <row r="3338">
          <cell r="T3338" t="str">
            <v>Netvořice</v>
          </cell>
        </row>
        <row r="3339">
          <cell r="T3339" t="str">
            <v>Neubuz</v>
          </cell>
        </row>
        <row r="3340">
          <cell r="T3340" t="str">
            <v>Neuměř</v>
          </cell>
        </row>
        <row r="3341">
          <cell r="T3341" t="str">
            <v>Neuměřice</v>
          </cell>
        </row>
        <row r="3342">
          <cell r="T3342" t="str">
            <v>Neumětely</v>
          </cell>
        </row>
        <row r="3343">
          <cell r="T3343" t="str">
            <v>Neurazy</v>
          </cell>
        </row>
        <row r="3344">
          <cell r="T3344" t="str">
            <v>Neustupov</v>
          </cell>
        </row>
        <row r="3345">
          <cell r="T3345" t="str">
            <v>Nevcehle</v>
          </cell>
        </row>
        <row r="3346">
          <cell r="T3346" t="str">
            <v>Neveklov</v>
          </cell>
        </row>
        <row r="3347">
          <cell r="T3347" t="str">
            <v>Neveklovice</v>
          </cell>
        </row>
        <row r="3348">
          <cell r="T3348" t="str">
            <v>Nevězice</v>
          </cell>
        </row>
        <row r="3349">
          <cell r="T3349" t="str">
            <v>Nevid</v>
          </cell>
        </row>
        <row r="3350">
          <cell r="T3350" t="str">
            <v>Nevojice</v>
          </cell>
        </row>
        <row r="3351">
          <cell r="T3351" t="str">
            <v>Nevolice</v>
          </cell>
        </row>
        <row r="3352">
          <cell r="T3352" t="str">
            <v>Nevratice</v>
          </cell>
        </row>
        <row r="3353">
          <cell r="T3353" t="str">
            <v>Nevřeň</v>
          </cell>
        </row>
        <row r="3354">
          <cell r="T3354" t="str">
            <v>Nezabudice</v>
          </cell>
        </row>
        <row r="3355">
          <cell r="T3355" t="str">
            <v>Nezabylice</v>
          </cell>
        </row>
        <row r="3356">
          <cell r="T3356" t="str">
            <v>Nezamyslice</v>
          </cell>
        </row>
        <row r="3357">
          <cell r="T3357" t="str">
            <v>Nezamyslice</v>
          </cell>
        </row>
        <row r="3358">
          <cell r="T3358" t="str">
            <v>Nezbavětice</v>
          </cell>
        </row>
        <row r="3359">
          <cell r="T3359" t="str">
            <v>Nezdenice</v>
          </cell>
        </row>
        <row r="3360">
          <cell r="T3360" t="str">
            <v>Nezdice</v>
          </cell>
        </row>
        <row r="3361">
          <cell r="T3361" t="str">
            <v>Nezdice na Šumavě</v>
          </cell>
        </row>
        <row r="3362">
          <cell r="T3362" t="str">
            <v>Nezdřev</v>
          </cell>
        </row>
        <row r="3363">
          <cell r="T3363" t="str">
            <v>Nezvěstice</v>
          </cell>
        </row>
        <row r="3364">
          <cell r="T3364" t="str">
            <v>Nicov</v>
          </cell>
        </row>
        <row r="3365">
          <cell r="T3365" t="str">
            <v>Nihošovice</v>
          </cell>
        </row>
        <row r="3366">
          <cell r="T3366" t="str">
            <v>Níhov</v>
          </cell>
        </row>
        <row r="3367">
          <cell r="T3367" t="str">
            <v>Nikolčice</v>
          </cell>
        </row>
        <row r="3368">
          <cell r="T3368" t="str">
            <v>Niměřice</v>
          </cell>
        </row>
        <row r="3369">
          <cell r="T3369" t="str">
            <v>Nimpšov</v>
          </cell>
        </row>
        <row r="3370">
          <cell r="T3370" t="str">
            <v>Nišovice</v>
          </cell>
        </row>
        <row r="3371">
          <cell r="T3371" t="str">
            <v>Nítkovice</v>
          </cell>
        </row>
        <row r="3372">
          <cell r="T3372" t="str">
            <v>Niva</v>
          </cell>
        </row>
        <row r="3373">
          <cell r="T3373" t="str">
            <v>Nivnice</v>
          </cell>
        </row>
        <row r="3374">
          <cell r="T3374" t="str">
            <v>Nižbor</v>
          </cell>
        </row>
        <row r="3375">
          <cell r="T3375" t="str">
            <v>Nížkov</v>
          </cell>
        </row>
        <row r="3376">
          <cell r="T3376" t="str">
            <v>Nížkovice</v>
          </cell>
        </row>
        <row r="3377">
          <cell r="T3377" t="str">
            <v>Nižní Lhoty</v>
          </cell>
        </row>
        <row r="3378">
          <cell r="T3378" t="str">
            <v>Norberčany</v>
          </cell>
        </row>
        <row r="3379">
          <cell r="T3379" t="str">
            <v>Nosálov</v>
          </cell>
        </row>
        <row r="3380">
          <cell r="T3380" t="str">
            <v>Nosislav</v>
          </cell>
        </row>
        <row r="3381">
          <cell r="T3381" t="str">
            <v>Nošovice</v>
          </cell>
        </row>
        <row r="3382">
          <cell r="T3382" t="str">
            <v>Nová Buková</v>
          </cell>
        </row>
        <row r="3383">
          <cell r="T3383" t="str">
            <v>Nová Bystřice</v>
          </cell>
        </row>
        <row r="3384">
          <cell r="T3384" t="str">
            <v>Nová Cerekev</v>
          </cell>
        </row>
        <row r="3385">
          <cell r="T3385" t="str">
            <v>Nová Dědina</v>
          </cell>
        </row>
        <row r="3386">
          <cell r="T3386" t="str">
            <v>Nová Hradečná</v>
          </cell>
        </row>
        <row r="3387">
          <cell r="T3387" t="str">
            <v>Nová Lhota</v>
          </cell>
        </row>
        <row r="3388">
          <cell r="T3388" t="str">
            <v>Nová Olešná</v>
          </cell>
        </row>
        <row r="3389">
          <cell r="T3389" t="str">
            <v>Nová Paka</v>
          </cell>
        </row>
        <row r="3390">
          <cell r="T3390" t="str">
            <v>Nová Pec</v>
          </cell>
        </row>
        <row r="3391">
          <cell r="T3391" t="str">
            <v>Nová Pláň</v>
          </cell>
        </row>
        <row r="3392">
          <cell r="T3392" t="str">
            <v>Nová Role</v>
          </cell>
        </row>
        <row r="3393">
          <cell r="T3393" t="str">
            <v>Nová Říše</v>
          </cell>
        </row>
        <row r="3394">
          <cell r="T3394" t="str">
            <v>Nová Sídla</v>
          </cell>
        </row>
        <row r="3395">
          <cell r="T3395" t="str">
            <v>Nová Telib</v>
          </cell>
        </row>
        <row r="3396">
          <cell r="T3396" t="str">
            <v>Nová Včelnice</v>
          </cell>
        </row>
        <row r="3397">
          <cell r="T3397" t="str">
            <v>Nová Ves</v>
          </cell>
        </row>
        <row r="3398">
          <cell r="T3398" t="str">
            <v>Nová Ves</v>
          </cell>
        </row>
        <row r="3399">
          <cell r="T3399" t="str">
            <v>Nová Ves</v>
          </cell>
        </row>
        <row r="3400">
          <cell r="T3400" t="str">
            <v>Nová Ves</v>
          </cell>
        </row>
        <row r="3401">
          <cell r="T3401" t="str">
            <v>Nová Ves</v>
          </cell>
        </row>
        <row r="3402">
          <cell r="T3402" t="str">
            <v>Nová Ves</v>
          </cell>
        </row>
        <row r="3403">
          <cell r="T3403" t="str">
            <v>Nová Ves</v>
          </cell>
        </row>
        <row r="3404">
          <cell r="T3404" t="str">
            <v>Nová Ves</v>
          </cell>
        </row>
        <row r="3405">
          <cell r="T3405" t="str">
            <v>Nová Ves</v>
          </cell>
        </row>
        <row r="3406">
          <cell r="T3406" t="str">
            <v>Nová Ves</v>
          </cell>
        </row>
        <row r="3407">
          <cell r="T3407" t="str">
            <v>Nová Ves</v>
          </cell>
        </row>
        <row r="3408">
          <cell r="T3408" t="str">
            <v>Nová Ves</v>
          </cell>
        </row>
        <row r="3409">
          <cell r="T3409" t="str">
            <v>Nová Ves</v>
          </cell>
        </row>
        <row r="3410">
          <cell r="T3410" t="str">
            <v>Nová Ves</v>
          </cell>
        </row>
        <row r="3411">
          <cell r="T3411" t="str">
            <v>Nová Ves I</v>
          </cell>
        </row>
        <row r="3412">
          <cell r="T3412" t="str">
            <v>Nová Ves nad Lužnicí</v>
          </cell>
        </row>
        <row r="3413">
          <cell r="T3413" t="str">
            <v>Nová Ves nad Nisou</v>
          </cell>
        </row>
        <row r="3414">
          <cell r="T3414" t="str">
            <v>Nová Ves nad Popelkou</v>
          </cell>
        </row>
        <row r="3415">
          <cell r="T3415" t="str">
            <v>Nová Ves pod Pleší</v>
          </cell>
        </row>
        <row r="3416">
          <cell r="T3416" t="str">
            <v>Nová Ves u Bakova</v>
          </cell>
        </row>
        <row r="3417">
          <cell r="T3417" t="str">
            <v>Nová Ves u Chotěboře</v>
          </cell>
        </row>
        <row r="3418">
          <cell r="T3418" t="str">
            <v>Nová Ves u Chýnova</v>
          </cell>
        </row>
        <row r="3419">
          <cell r="T3419" t="str">
            <v>Nová Ves u Jarošova</v>
          </cell>
        </row>
        <row r="3420">
          <cell r="T3420" t="str">
            <v>Nová Ves u Leštiny</v>
          </cell>
        </row>
        <row r="3421">
          <cell r="T3421" t="str">
            <v>Nová Ves u Mladé Vožice</v>
          </cell>
        </row>
        <row r="3422">
          <cell r="T3422" t="str">
            <v>Nová Ves u Nového Města na Moravě</v>
          </cell>
        </row>
        <row r="3423">
          <cell r="T3423" t="str">
            <v>Nová Ves u Světlé</v>
          </cell>
        </row>
        <row r="3424">
          <cell r="T3424" t="str">
            <v>Nová Ves v Horách</v>
          </cell>
        </row>
        <row r="3425">
          <cell r="T3425" t="str">
            <v>Nové Bránice</v>
          </cell>
        </row>
        <row r="3426">
          <cell r="T3426" t="str">
            <v>Nové Dvory</v>
          </cell>
        </row>
        <row r="3427">
          <cell r="T3427" t="str">
            <v>Nové Dvory</v>
          </cell>
        </row>
        <row r="3428">
          <cell r="T3428" t="str">
            <v>Nové Dvory</v>
          </cell>
        </row>
        <row r="3429">
          <cell r="T3429" t="str">
            <v>Nové Dvory</v>
          </cell>
        </row>
        <row r="3430">
          <cell r="T3430" t="str">
            <v>Nové Hamry</v>
          </cell>
        </row>
        <row r="3431">
          <cell r="T3431" t="str">
            <v>Nové Heřminovy</v>
          </cell>
        </row>
        <row r="3432">
          <cell r="T3432" t="str">
            <v>Nové Hrady</v>
          </cell>
        </row>
        <row r="3433">
          <cell r="T3433" t="str">
            <v>Nové Hrady</v>
          </cell>
        </row>
        <row r="3434">
          <cell r="T3434" t="str">
            <v>Nové Hutě</v>
          </cell>
        </row>
        <row r="3435">
          <cell r="T3435" t="str">
            <v>Nové Lublice</v>
          </cell>
        </row>
        <row r="3436">
          <cell r="T3436" t="str">
            <v>Nové Město</v>
          </cell>
        </row>
        <row r="3437">
          <cell r="T3437" t="str">
            <v>Nové Město na Moravě</v>
          </cell>
        </row>
        <row r="3438">
          <cell r="T3438" t="str">
            <v>Nové Město nad Metují</v>
          </cell>
        </row>
        <row r="3439">
          <cell r="T3439" t="str">
            <v>Nové Město pod Smrkem</v>
          </cell>
        </row>
        <row r="3440">
          <cell r="T3440" t="str">
            <v>Nové Mitrovice</v>
          </cell>
        </row>
        <row r="3441">
          <cell r="T3441" t="str">
            <v>Nové Sady</v>
          </cell>
        </row>
        <row r="3442">
          <cell r="T3442" t="str">
            <v>Nové Sady</v>
          </cell>
        </row>
        <row r="3443">
          <cell r="T3443" t="str">
            <v>Nové Sedlice</v>
          </cell>
        </row>
        <row r="3444">
          <cell r="T3444" t="str">
            <v>Nové Sedlo</v>
          </cell>
        </row>
        <row r="3445">
          <cell r="T3445" t="str">
            <v>Nové Sedlo</v>
          </cell>
        </row>
        <row r="3446">
          <cell r="T3446" t="str">
            <v>Nové Strašecí</v>
          </cell>
        </row>
        <row r="3447">
          <cell r="T3447" t="str">
            <v>Nové Syrovice</v>
          </cell>
        </row>
        <row r="3448">
          <cell r="T3448" t="str">
            <v>Nové Veselí</v>
          </cell>
        </row>
        <row r="3449">
          <cell r="T3449" t="str">
            <v>Noviny pod Ralskem</v>
          </cell>
        </row>
        <row r="3450">
          <cell r="T3450" t="str">
            <v>Novosedlice</v>
          </cell>
        </row>
        <row r="3451">
          <cell r="T3451" t="str">
            <v>Novosedly</v>
          </cell>
        </row>
        <row r="3452">
          <cell r="T3452" t="str">
            <v>Novosedly</v>
          </cell>
        </row>
        <row r="3453">
          <cell r="T3453" t="str">
            <v>Novosedly nad Nežárkou</v>
          </cell>
        </row>
        <row r="3454">
          <cell r="T3454" t="str">
            <v>Nový Bor</v>
          </cell>
        </row>
        <row r="3455">
          <cell r="T3455" t="str">
            <v>Nový Bydžov</v>
          </cell>
        </row>
        <row r="3456">
          <cell r="T3456" t="str">
            <v>Nový Dům</v>
          </cell>
        </row>
        <row r="3457">
          <cell r="T3457" t="str">
            <v>Nový Dvůr</v>
          </cell>
        </row>
        <row r="3458">
          <cell r="T3458" t="str">
            <v>Nový Hrádek</v>
          </cell>
        </row>
        <row r="3459">
          <cell r="T3459" t="str">
            <v>Nový Hrozenkov</v>
          </cell>
        </row>
        <row r="3460">
          <cell r="T3460" t="str">
            <v>Nový Jáchymov</v>
          </cell>
        </row>
        <row r="3461">
          <cell r="T3461" t="str">
            <v>Nový Jičín</v>
          </cell>
        </row>
        <row r="3462">
          <cell r="T3462" t="str">
            <v>Nový Jimramov</v>
          </cell>
        </row>
        <row r="3463">
          <cell r="T3463" t="str">
            <v>Nový Knín</v>
          </cell>
        </row>
        <row r="3464">
          <cell r="T3464" t="str">
            <v>Nový Kostel</v>
          </cell>
        </row>
        <row r="3465">
          <cell r="T3465" t="str">
            <v>Nový Kramolín</v>
          </cell>
        </row>
        <row r="3466">
          <cell r="T3466" t="str">
            <v>Nový Malín</v>
          </cell>
        </row>
        <row r="3467">
          <cell r="T3467" t="str">
            <v>Nový Oldřichov</v>
          </cell>
        </row>
        <row r="3468">
          <cell r="T3468" t="str">
            <v>Nový Ples</v>
          </cell>
        </row>
        <row r="3469">
          <cell r="T3469" t="str">
            <v>Nový Poddvorov</v>
          </cell>
        </row>
        <row r="3470">
          <cell r="T3470" t="str">
            <v>Nový Přerov</v>
          </cell>
        </row>
        <row r="3471">
          <cell r="T3471" t="str">
            <v>Nový Rychnov</v>
          </cell>
        </row>
        <row r="3472">
          <cell r="T3472" t="str">
            <v>Nový Šaldorf-Sedlešovice</v>
          </cell>
        </row>
        <row r="3473">
          <cell r="T3473" t="str">
            <v>Nový Telečkov</v>
          </cell>
        </row>
        <row r="3474">
          <cell r="T3474" t="str">
            <v>Nový Vestec</v>
          </cell>
        </row>
        <row r="3475">
          <cell r="T3475" t="str">
            <v>Nučice</v>
          </cell>
        </row>
        <row r="3476">
          <cell r="T3476" t="str">
            <v>Nučice</v>
          </cell>
        </row>
        <row r="3477">
          <cell r="T3477" t="str">
            <v>Nupaky</v>
          </cell>
        </row>
        <row r="3478">
          <cell r="T3478" t="str">
            <v>Nýdek</v>
          </cell>
        </row>
        <row r="3479">
          <cell r="T3479" t="str">
            <v>Nyklovice</v>
          </cell>
        </row>
        <row r="3480">
          <cell r="T3480" t="str">
            <v>Nymburk</v>
          </cell>
        </row>
        <row r="3481">
          <cell r="T3481" t="str">
            <v>Nýrov</v>
          </cell>
        </row>
        <row r="3482">
          <cell r="T3482" t="str">
            <v>Nýrsko</v>
          </cell>
        </row>
        <row r="3483">
          <cell r="T3483" t="str">
            <v>Nýřany</v>
          </cell>
        </row>
        <row r="3484">
          <cell r="T3484" t="str">
            <v>Občov</v>
          </cell>
        </row>
        <row r="3485">
          <cell r="T3485" t="str">
            <v>Obecnice</v>
          </cell>
        </row>
        <row r="3486">
          <cell r="T3486" t="str">
            <v>Obědkovice</v>
          </cell>
        </row>
        <row r="3487">
          <cell r="T3487" t="str">
            <v>Obědovice</v>
          </cell>
        </row>
        <row r="3488">
          <cell r="T3488" t="str">
            <v>Obora</v>
          </cell>
        </row>
        <row r="3489">
          <cell r="T3489" t="str">
            <v>Obora</v>
          </cell>
        </row>
        <row r="3490">
          <cell r="T3490" t="str">
            <v>Obora</v>
          </cell>
        </row>
        <row r="3491">
          <cell r="T3491" t="str">
            <v>Obora</v>
          </cell>
        </row>
        <row r="3492">
          <cell r="T3492" t="str">
            <v>Oborná</v>
          </cell>
        </row>
        <row r="3493">
          <cell r="T3493" t="str">
            <v>Obory</v>
          </cell>
        </row>
        <row r="3494">
          <cell r="T3494" t="str">
            <v>Obořiště</v>
          </cell>
        </row>
        <row r="3495">
          <cell r="T3495" t="str">
            <v>Obrataň</v>
          </cell>
        </row>
        <row r="3496">
          <cell r="T3496" t="str">
            <v>Obrnice</v>
          </cell>
        </row>
        <row r="3497">
          <cell r="T3497" t="str">
            <v>Obrubce</v>
          </cell>
        </row>
        <row r="3498">
          <cell r="T3498" t="str">
            <v>Obruby</v>
          </cell>
        </row>
        <row r="3499">
          <cell r="T3499" t="str">
            <v>Obříství</v>
          </cell>
        </row>
        <row r="3500">
          <cell r="T3500" t="str">
            <v>Obyčtov</v>
          </cell>
        </row>
        <row r="3501">
          <cell r="T3501" t="str">
            <v>Obytce</v>
          </cell>
        </row>
        <row r="3502">
          <cell r="T3502" t="str">
            <v>Ocmanice</v>
          </cell>
        </row>
        <row r="3503">
          <cell r="T3503" t="str">
            <v>Očelice</v>
          </cell>
        </row>
        <row r="3504">
          <cell r="T3504" t="str">
            <v>Očihov</v>
          </cell>
        </row>
        <row r="3505">
          <cell r="T3505" t="str">
            <v>Odolena Voda</v>
          </cell>
        </row>
        <row r="3506">
          <cell r="T3506" t="str">
            <v>Odrava</v>
          </cell>
        </row>
        <row r="3507">
          <cell r="T3507" t="str">
            <v>Odrovice</v>
          </cell>
        </row>
        <row r="3508">
          <cell r="T3508" t="str">
            <v>Odry</v>
          </cell>
        </row>
        <row r="3509">
          <cell r="T3509" t="str">
            <v>Odřepsy</v>
          </cell>
        </row>
        <row r="3510">
          <cell r="T3510" t="str">
            <v>Odunec</v>
          </cell>
        </row>
        <row r="3511">
          <cell r="T3511" t="str">
            <v>Ohaře</v>
          </cell>
        </row>
        <row r="3512">
          <cell r="T3512" t="str">
            <v>Ohařice</v>
          </cell>
        </row>
        <row r="3513">
          <cell r="T3513" t="str">
            <v>Ohaveč</v>
          </cell>
        </row>
        <row r="3514">
          <cell r="T3514" t="str">
            <v>Ohníč</v>
          </cell>
        </row>
        <row r="3515">
          <cell r="T3515" t="str">
            <v>Ohnišov</v>
          </cell>
        </row>
        <row r="3516">
          <cell r="T3516" t="str">
            <v>Ohnišťany</v>
          </cell>
        </row>
        <row r="3517">
          <cell r="T3517" t="str">
            <v>Ohrazenice</v>
          </cell>
        </row>
        <row r="3518">
          <cell r="T3518" t="str">
            <v>Ohrazenice</v>
          </cell>
        </row>
        <row r="3519">
          <cell r="T3519" t="str">
            <v>Ohrobec</v>
          </cell>
        </row>
        <row r="3520">
          <cell r="T3520" t="str">
            <v>Ohrozim</v>
          </cell>
        </row>
        <row r="3521">
          <cell r="T3521" t="str">
            <v>Ochoz</v>
          </cell>
        </row>
        <row r="3522">
          <cell r="T3522" t="str">
            <v>Ochoz u Brna</v>
          </cell>
        </row>
        <row r="3523">
          <cell r="T3523" t="str">
            <v>Ochoz u Tišnova</v>
          </cell>
        </row>
        <row r="3524">
          <cell r="T3524" t="str">
            <v>Okarec</v>
          </cell>
        </row>
        <row r="3525">
          <cell r="T3525" t="str">
            <v>Okna</v>
          </cell>
        </row>
        <row r="3526">
          <cell r="T3526" t="str">
            <v>Okoř</v>
          </cell>
        </row>
        <row r="3527">
          <cell r="T3527" t="str">
            <v>Okounov</v>
          </cell>
        </row>
        <row r="3528">
          <cell r="T3528" t="str">
            <v>Okrouhlá</v>
          </cell>
        </row>
        <row r="3529">
          <cell r="T3529" t="str">
            <v>Okrouhlá</v>
          </cell>
        </row>
        <row r="3530">
          <cell r="T3530" t="str">
            <v>Okrouhlá</v>
          </cell>
        </row>
        <row r="3531">
          <cell r="T3531" t="str">
            <v>Okrouhlá</v>
          </cell>
        </row>
        <row r="3532">
          <cell r="T3532" t="str">
            <v>Okrouhlá Radouň</v>
          </cell>
        </row>
        <row r="3533">
          <cell r="T3533" t="str">
            <v>Okrouhlice</v>
          </cell>
        </row>
        <row r="3534">
          <cell r="T3534" t="str">
            <v>Okrouhlička</v>
          </cell>
        </row>
        <row r="3535">
          <cell r="T3535" t="str">
            <v>Okrouhlo</v>
          </cell>
        </row>
        <row r="3536">
          <cell r="T3536" t="str">
            <v>Okřesaneč</v>
          </cell>
        </row>
        <row r="3537">
          <cell r="T3537" t="str">
            <v>Okřešice</v>
          </cell>
        </row>
        <row r="3538">
          <cell r="T3538" t="str">
            <v>Okřínek</v>
          </cell>
        </row>
        <row r="3539">
          <cell r="T3539" t="str">
            <v>Okříšky</v>
          </cell>
        </row>
        <row r="3540">
          <cell r="T3540" t="str">
            <v>Olbramice</v>
          </cell>
        </row>
        <row r="3541">
          <cell r="T3541" t="str">
            <v>Olbramice</v>
          </cell>
        </row>
        <row r="3542">
          <cell r="T3542" t="str">
            <v>Olbramkostel</v>
          </cell>
        </row>
        <row r="3543">
          <cell r="T3543" t="str">
            <v>Olbramov</v>
          </cell>
        </row>
        <row r="3544">
          <cell r="T3544" t="str">
            <v>Olbramovice</v>
          </cell>
        </row>
        <row r="3545">
          <cell r="T3545" t="str">
            <v>Olbramovice</v>
          </cell>
        </row>
        <row r="3546">
          <cell r="T3546" t="str">
            <v>Oldřichov</v>
          </cell>
        </row>
        <row r="3547">
          <cell r="T3547" t="str">
            <v>Oldřichov</v>
          </cell>
        </row>
        <row r="3548">
          <cell r="T3548" t="str">
            <v>Oldřichov v Hájích</v>
          </cell>
        </row>
        <row r="3549">
          <cell r="T3549" t="str">
            <v>Oldřichovice</v>
          </cell>
        </row>
        <row r="3550">
          <cell r="T3550" t="str">
            <v>Oldřiš</v>
          </cell>
        </row>
        <row r="3551">
          <cell r="T3551" t="str">
            <v>Oldřišov</v>
          </cell>
        </row>
        <row r="3552">
          <cell r="T3552" t="str">
            <v>Oleksovice</v>
          </cell>
        </row>
        <row r="3553">
          <cell r="T3553" t="str">
            <v>Olešenka</v>
          </cell>
        </row>
        <row r="3554">
          <cell r="T3554" t="str">
            <v>Oleška</v>
          </cell>
        </row>
        <row r="3555">
          <cell r="T3555" t="str">
            <v>Oleško</v>
          </cell>
        </row>
        <row r="3556">
          <cell r="T3556" t="str">
            <v>Olešná</v>
          </cell>
        </row>
        <row r="3557">
          <cell r="T3557" t="str">
            <v>Olešná</v>
          </cell>
        </row>
        <row r="3558">
          <cell r="T3558" t="str">
            <v>Olešná</v>
          </cell>
        </row>
        <row r="3559">
          <cell r="T3559" t="str">
            <v>Olešná</v>
          </cell>
        </row>
        <row r="3560">
          <cell r="T3560" t="str">
            <v>Olešná</v>
          </cell>
        </row>
        <row r="3561">
          <cell r="T3561" t="str">
            <v>Olešnice</v>
          </cell>
        </row>
        <row r="3562">
          <cell r="T3562" t="str">
            <v>Olešnice</v>
          </cell>
        </row>
        <row r="3563">
          <cell r="T3563" t="str">
            <v>Olešnice</v>
          </cell>
        </row>
        <row r="3564">
          <cell r="T3564" t="str">
            <v>Olešnice</v>
          </cell>
        </row>
        <row r="3565">
          <cell r="T3565" t="str">
            <v>Olešnice</v>
          </cell>
        </row>
        <row r="3566">
          <cell r="T3566" t="str">
            <v>Olešnice v Orlických horách</v>
          </cell>
        </row>
        <row r="3567">
          <cell r="T3567" t="str">
            <v>Olešník</v>
          </cell>
        </row>
        <row r="3568">
          <cell r="T3568" t="str">
            <v>Olomouc</v>
          </cell>
        </row>
        <row r="3569">
          <cell r="T3569" t="str">
            <v>Olomučany</v>
          </cell>
        </row>
        <row r="3570">
          <cell r="T3570" t="str">
            <v>Oloví</v>
          </cell>
        </row>
        <row r="3571">
          <cell r="T3571" t="str">
            <v>Olovnice</v>
          </cell>
        </row>
        <row r="3572">
          <cell r="T3572" t="str">
            <v>Olšany</v>
          </cell>
        </row>
        <row r="3573">
          <cell r="T3573" t="str">
            <v>Olšany</v>
          </cell>
        </row>
        <row r="3574">
          <cell r="T3574" t="str">
            <v>Olšany</v>
          </cell>
        </row>
        <row r="3575">
          <cell r="T3575" t="str">
            <v>Olšany</v>
          </cell>
        </row>
        <row r="3576">
          <cell r="T3576" t="str">
            <v>Olšany u Prostějova</v>
          </cell>
        </row>
        <row r="3577">
          <cell r="T3577" t="str">
            <v>Olší</v>
          </cell>
        </row>
        <row r="3578">
          <cell r="T3578" t="str">
            <v>Olší</v>
          </cell>
        </row>
        <row r="3579">
          <cell r="T3579" t="str">
            <v>Olšovec</v>
          </cell>
        </row>
        <row r="3580">
          <cell r="T3580" t="str">
            <v>Olšovice</v>
          </cell>
        </row>
        <row r="3581">
          <cell r="T3581" t="str">
            <v>Omice</v>
          </cell>
        </row>
        <row r="3582">
          <cell r="T3582" t="str">
            <v>Omlenice</v>
          </cell>
        </row>
        <row r="3583">
          <cell r="T3583" t="str">
            <v>Ondratice</v>
          </cell>
        </row>
        <row r="3584">
          <cell r="T3584" t="str">
            <v>Ondřejov</v>
          </cell>
        </row>
        <row r="3585">
          <cell r="T3585" t="str">
            <v>Ondřejov</v>
          </cell>
        </row>
        <row r="3586">
          <cell r="T3586" t="str">
            <v>Onomyšl</v>
          </cell>
        </row>
        <row r="3587">
          <cell r="T3587" t="str">
            <v>Onšov</v>
          </cell>
        </row>
        <row r="3588">
          <cell r="T3588" t="str">
            <v>Onšov</v>
          </cell>
        </row>
        <row r="3589">
          <cell r="T3589" t="str">
            <v>Opařany</v>
          </cell>
        </row>
        <row r="3590">
          <cell r="T3590" t="str">
            <v>Opatov</v>
          </cell>
        </row>
        <row r="3591">
          <cell r="T3591" t="str">
            <v>Opatov</v>
          </cell>
        </row>
        <row r="3592">
          <cell r="T3592" t="str">
            <v>Opatov</v>
          </cell>
        </row>
        <row r="3593">
          <cell r="T3593" t="str">
            <v>Opatovec</v>
          </cell>
        </row>
        <row r="3594">
          <cell r="T3594" t="str">
            <v>Opatovice</v>
          </cell>
        </row>
        <row r="3595">
          <cell r="T3595" t="str">
            <v>Opatovice</v>
          </cell>
        </row>
        <row r="3596">
          <cell r="T3596" t="str">
            <v>Opatovice I</v>
          </cell>
        </row>
        <row r="3597">
          <cell r="T3597" t="str">
            <v>Opatovice nad Labem</v>
          </cell>
        </row>
        <row r="3598">
          <cell r="T3598" t="str">
            <v>Opava</v>
          </cell>
        </row>
        <row r="3599">
          <cell r="T3599" t="str">
            <v>Oplany</v>
          </cell>
        </row>
        <row r="3600">
          <cell r="T3600" t="str">
            <v>Oplocany</v>
          </cell>
        </row>
        <row r="3601">
          <cell r="T3601" t="str">
            <v>Oplot</v>
          </cell>
        </row>
        <row r="3602">
          <cell r="T3602" t="str">
            <v>Opočnice</v>
          </cell>
        </row>
        <row r="3603">
          <cell r="T3603" t="str">
            <v>Opočno</v>
          </cell>
        </row>
        <row r="3604">
          <cell r="T3604" t="str">
            <v>Opočno</v>
          </cell>
        </row>
        <row r="3605">
          <cell r="T3605" t="str">
            <v>Opolany</v>
          </cell>
        </row>
        <row r="3606">
          <cell r="T3606" t="str">
            <v>Oponešice</v>
          </cell>
        </row>
        <row r="3607">
          <cell r="T3607" t="str">
            <v>Oprostovice</v>
          </cell>
        </row>
        <row r="3608">
          <cell r="T3608" t="str">
            <v>Oráčov</v>
          </cell>
        </row>
        <row r="3609">
          <cell r="T3609" t="str">
            <v>Orel</v>
          </cell>
        </row>
        <row r="3610">
          <cell r="T3610" t="str">
            <v>Orlické Podhůří</v>
          </cell>
        </row>
        <row r="3611">
          <cell r="T3611" t="str">
            <v>Orlické Záhoří</v>
          </cell>
        </row>
        <row r="3612">
          <cell r="T3612" t="str">
            <v>Orličky</v>
          </cell>
        </row>
        <row r="3613">
          <cell r="T3613" t="str">
            <v>Orlík nad Vltavou</v>
          </cell>
        </row>
        <row r="3614">
          <cell r="T3614" t="str">
            <v>Orlová</v>
          </cell>
        </row>
        <row r="3615">
          <cell r="T3615" t="str">
            <v>Orlovice</v>
          </cell>
        </row>
        <row r="3616">
          <cell r="T3616" t="str">
            <v>Ořech</v>
          </cell>
        </row>
        <row r="3617">
          <cell r="T3617" t="str">
            <v>Ořechov</v>
          </cell>
        </row>
        <row r="3618">
          <cell r="T3618" t="str">
            <v>Ořechov</v>
          </cell>
        </row>
        <row r="3619">
          <cell r="T3619" t="str">
            <v>Ořechov</v>
          </cell>
        </row>
        <row r="3620">
          <cell r="T3620" t="str">
            <v>Ořechov</v>
          </cell>
        </row>
        <row r="3621">
          <cell r="T3621" t="str">
            <v>Osečany</v>
          </cell>
        </row>
        <row r="3622">
          <cell r="T3622" t="str">
            <v>Oseček</v>
          </cell>
        </row>
        <row r="3623">
          <cell r="T3623" t="str">
            <v>Osečná</v>
          </cell>
        </row>
        <row r="3624">
          <cell r="T3624" t="str">
            <v>Osečnice</v>
          </cell>
        </row>
        <row r="3625">
          <cell r="T3625" t="str">
            <v>Osek</v>
          </cell>
        </row>
        <row r="3626">
          <cell r="T3626" t="str">
            <v>Osek</v>
          </cell>
        </row>
        <row r="3627">
          <cell r="T3627" t="str">
            <v>Osek</v>
          </cell>
        </row>
        <row r="3628">
          <cell r="T3628" t="str">
            <v>Osek</v>
          </cell>
        </row>
        <row r="3629">
          <cell r="T3629" t="str">
            <v>Osek</v>
          </cell>
        </row>
        <row r="3630">
          <cell r="T3630" t="str">
            <v>Osek</v>
          </cell>
        </row>
        <row r="3631">
          <cell r="T3631" t="str">
            <v>Osek nad Bečvou</v>
          </cell>
        </row>
        <row r="3632">
          <cell r="T3632" t="str">
            <v>Oselce</v>
          </cell>
        </row>
        <row r="3633">
          <cell r="T3633" t="str">
            <v>Osice</v>
          </cell>
        </row>
        <row r="3634">
          <cell r="T3634" t="str">
            <v>Osíčko</v>
          </cell>
        </row>
        <row r="3635">
          <cell r="T3635" t="str">
            <v>Osičky</v>
          </cell>
        </row>
        <row r="3636">
          <cell r="T3636" t="str">
            <v>Osík</v>
          </cell>
        </row>
        <row r="3637">
          <cell r="T3637" t="str">
            <v>Osiky</v>
          </cell>
        </row>
        <row r="3638">
          <cell r="T3638" t="str">
            <v>Oskava</v>
          </cell>
        </row>
        <row r="3639">
          <cell r="T3639" t="str">
            <v>Oskořínek</v>
          </cell>
        </row>
        <row r="3640">
          <cell r="T3640" t="str">
            <v>Oslavany</v>
          </cell>
        </row>
        <row r="3641">
          <cell r="T3641" t="str">
            <v>Oslavice</v>
          </cell>
        </row>
        <row r="3642">
          <cell r="T3642" t="str">
            <v>Oslavička</v>
          </cell>
        </row>
        <row r="3643">
          <cell r="T3643" t="str">
            <v>Oslnovice</v>
          </cell>
        </row>
        <row r="3644">
          <cell r="T3644" t="str">
            <v>Oslov</v>
          </cell>
        </row>
        <row r="3645">
          <cell r="T3645" t="str">
            <v>Osoblaha</v>
          </cell>
        </row>
        <row r="3646">
          <cell r="T3646" t="str">
            <v>Osov</v>
          </cell>
        </row>
        <row r="3647">
          <cell r="T3647" t="str">
            <v>Osová Bítýška</v>
          </cell>
        </row>
        <row r="3648">
          <cell r="T3648" t="str">
            <v>Osové</v>
          </cell>
        </row>
        <row r="3649">
          <cell r="T3649" t="str">
            <v>Ostašov</v>
          </cell>
        </row>
        <row r="3650">
          <cell r="T3650" t="str">
            <v>Ostopovice</v>
          </cell>
        </row>
        <row r="3651">
          <cell r="T3651" t="str">
            <v>Ostrá</v>
          </cell>
        </row>
        <row r="3652">
          <cell r="T3652" t="str">
            <v>Ostrata</v>
          </cell>
        </row>
        <row r="3653">
          <cell r="T3653" t="str">
            <v>Ostrava</v>
          </cell>
        </row>
        <row r="3654">
          <cell r="T3654" t="str">
            <v>Ostravice</v>
          </cell>
        </row>
        <row r="3655">
          <cell r="T3655" t="str">
            <v>Ostrolovský Újezd</v>
          </cell>
        </row>
        <row r="3656">
          <cell r="T3656" t="str">
            <v>Ostroměř</v>
          </cell>
        </row>
        <row r="3657">
          <cell r="T3657" t="str">
            <v>Ostrov</v>
          </cell>
        </row>
        <row r="3658">
          <cell r="T3658" t="str">
            <v>Ostrov</v>
          </cell>
        </row>
        <row r="3659">
          <cell r="T3659" t="str">
            <v>Ostrov</v>
          </cell>
        </row>
        <row r="3660">
          <cell r="T3660" t="str">
            <v>Ostrov</v>
          </cell>
        </row>
        <row r="3661">
          <cell r="T3661" t="str">
            <v>Ostrov</v>
          </cell>
        </row>
        <row r="3662">
          <cell r="T3662" t="str">
            <v>Ostrov</v>
          </cell>
        </row>
        <row r="3663">
          <cell r="T3663" t="str">
            <v>Ostrov nad Oslavou</v>
          </cell>
        </row>
        <row r="3664">
          <cell r="T3664" t="str">
            <v>Ostrov u Bezdružic</v>
          </cell>
        </row>
        <row r="3665">
          <cell r="T3665" t="str">
            <v>Ostrov u Macochy</v>
          </cell>
        </row>
        <row r="3666">
          <cell r="T3666" t="str">
            <v>Ostrovačice</v>
          </cell>
        </row>
        <row r="3667">
          <cell r="T3667" t="str">
            <v>Ostrovánky</v>
          </cell>
        </row>
        <row r="3668">
          <cell r="T3668" t="str">
            <v>Ostrovec</v>
          </cell>
        </row>
        <row r="3669">
          <cell r="T3669" t="str">
            <v>Ostrovec-Lhotka</v>
          </cell>
        </row>
        <row r="3670">
          <cell r="T3670" t="str">
            <v>Ostrožská Lhota</v>
          </cell>
        </row>
        <row r="3671">
          <cell r="T3671" t="str">
            <v>Ostrožská Nová Ves</v>
          </cell>
        </row>
        <row r="3672">
          <cell r="T3672" t="str">
            <v>Ostružná</v>
          </cell>
        </row>
        <row r="3673">
          <cell r="T3673" t="str">
            <v>Ostružno</v>
          </cell>
        </row>
        <row r="3674">
          <cell r="T3674" t="str">
            <v>Ostředek</v>
          </cell>
        </row>
        <row r="3675">
          <cell r="T3675" t="str">
            <v>Ostřešany</v>
          </cell>
        </row>
        <row r="3676">
          <cell r="T3676" t="str">
            <v>Ostřetice</v>
          </cell>
        </row>
        <row r="3677">
          <cell r="T3677" t="str">
            <v>Ostřetín</v>
          </cell>
        </row>
        <row r="3678">
          <cell r="T3678" t="str">
            <v>Osvětimany</v>
          </cell>
        </row>
        <row r="3679">
          <cell r="T3679" t="str">
            <v>Osvračín</v>
          </cell>
        </row>
        <row r="3680">
          <cell r="T3680" t="str">
            <v>Ošelín</v>
          </cell>
        </row>
        <row r="3681">
          <cell r="T3681" t="str">
            <v>Otaslavice</v>
          </cell>
        </row>
        <row r="3682">
          <cell r="T3682" t="str">
            <v>Otěšice</v>
          </cell>
        </row>
        <row r="3683">
          <cell r="T3683" t="str">
            <v>Otice</v>
          </cell>
        </row>
        <row r="3684">
          <cell r="T3684" t="str">
            <v>Otín</v>
          </cell>
        </row>
        <row r="3685">
          <cell r="T3685" t="str">
            <v>Otín</v>
          </cell>
        </row>
        <row r="3686">
          <cell r="T3686" t="str">
            <v>Otinoves</v>
          </cell>
        </row>
        <row r="3687">
          <cell r="T3687" t="str">
            <v>Otmarov</v>
          </cell>
        </row>
        <row r="3688">
          <cell r="T3688" t="str">
            <v>Otmíče</v>
          </cell>
        </row>
        <row r="3689">
          <cell r="T3689" t="str">
            <v>Otnice</v>
          </cell>
        </row>
        <row r="3690">
          <cell r="T3690" t="str">
            <v>Otov</v>
          </cell>
        </row>
        <row r="3691">
          <cell r="T3691" t="str">
            <v>Otovice</v>
          </cell>
        </row>
        <row r="3692">
          <cell r="T3692" t="str">
            <v>Otovice</v>
          </cell>
        </row>
        <row r="3693">
          <cell r="T3693" t="str">
            <v>Otradov</v>
          </cell>
        </row>
        <row r="3694">
          <cell r="T3694" t="str">
            <v>Otročín</v>
          </cell>
        </row>
        <row r="3695">
          <cell r="T3695" t="str">
            <v>Otročiněves</v>
          </cell>
        </row>
        <row r="3696">
          <cell r="T3696" t="str">
            <v>Otrokovice</v>
          </cell>
        </row>
        <row r="3697">
          <cell r="T3697" t="str">
            <v>Otvice</v>
          </cell>
        </row>
        <row r="3698">
          <cell r="T3698" t="str">
            <v>Otvovice</v>
          </cell>
        </row>
        <row r="3699">
          <cell r="T3699" t="str">
            <v>Ouběnice</v>
          </cell>
        </row>
        <row r="3700">
          <cell r="T3700" t="str">
            <v>Oucmanice</v>
          </cell>
        </row>
        <row r="3701">
          <cell r="T3701" t="str">
            <v>Oudoleň</v>
          </cell>
        </row>
        <row r="3702">
          <cell r="T3702" t="str">
            <v>Ovčáry</v>
          </cell>
        </row>
        <row r="3703">
          <cell r="T3703" t="str">
            <v>Ovčáry</v>
          </cell>
        </row>
        <row r="3704">
          <cell r="T3704" t="str">
            <v>Ovesná Lhota</v>
          </cell>
        </row>
        <row r="3705">
          <cell r="T3705" t="str">
            <v>Ovesné Kladruby</v>
          </cell>
        </row>
        <row r="3706">
          <cell r="T3706" t="str">
            <v>Oznice</v>
          </cell>
        </row>
        <row r="3707">
          <cell r="T3707" t="str">
            <v>Paběnice</v>
          </cell>
        </row>
        <row r="3708">
          <cell r="T3708" t="str">
            <v>Paceřice</v>
          </cell>
        </row>
        <row r="3709">
          <cell r="T3709" t="str">
            <v>Pacetluky</v>
          </cell>
        </row>
        <row r="3710">
          <cell r="T3710" t="str">
            <v>Pacov</v>
          </cell>
        </row>
        <row r="3711">
          <cell r="T3711" t="str">
            <v>Pačejov</v>
          </cell>
        </row>
        <row r="3712">
          <cell r="T3712" t="str">
            <v>Pačlavice</v>
          </cell>
        </row>
        <row r="3713">
          <cell r="T3713" t="str">
            <v>Páleč</v>
          </cell>
        </row>
        <row r="3714">
          <cell r="T3714" t="str">
            <v>Palkovice</v>
          </cell>
        </row>
        <row r="3715">
          <cell r="T3715" t="str">
            <v>Palonín</v>
          </cell>
        </row>
        <row r="3716">
          <cell r="T3716" t="str">
            <v>Pálovice</v>
          </cell>
        </row>
        <row r="3717">
          <cell r="T3717" t="str">
            <v>Pamětice</v>
          </cell>
        </row>
        <row r="3718">
          <cell r="T3718" t="str">
            <v>Panenská Rozsíčka</v>
          </cell>
        </row>
        <row r="3719">
          <cell r="T3719" t="str">
            <v>Panenské Břežany</v>
          </cell>
        </row>
        <row r="3720">
          <cell r="T3720" t="str">
            <v>Panenský Týnec</v>
          </cell>
        </row>
        <row r="3721">
          <cell r="T3721" t="str">
            <v>Panoší Újezd</v>
          </cell>
        </row>
        <row r="3722">
          <cell r="T3722" t="str">
            <v>Panské Dubenky</v>
          </cell>
        </row>
        <row r="3723">
          <cell r="T3723" t="str">
            <v>Paračov</v>
          </cell>
        </row>
        <row r="3724">
          <cell r="T3724" t="str">
            <v>Pardubice</v>
          </cell>
        </row>
        <row r="3725">
          <cell r="T3725" t="str">
            <v>Paršovice</v>
          </cell>
        </row>
        <row r="3726">
          <cell r="T3726" t="str">
            <v>Partutovice</v>
          </cell>
        </row>
        <row r="3727">
          <cell r="T3727" t="str">
            <v>Pařezov</v>
          </cell>
        </row>
        <row r="3728">
          <cell r="T3728" t="str">
            <v>Pasečnice</v>
          </cell>
        </row>
        <row r="3729">
          <cell r="T3729" t="str">
            <v>Paseka</v>
          </cell>
        </row>
        <row r="3730">
          <cell r="T3730" t="str">
            <v>Paseky</v>
          </cell>
        </row>
        <row r="3731">
          <cell r="T3731" t="str">
            <v>Paseky nad Jizerou</v>
          </cell>
        </row>
        <row r="3732">
          <cell r="T3732" t="str">
            <v>Paskov</v>
          </cell>
        </row>
        <row r="3733">
          <cell r="T3733" t="str">
            <v>Pasohlávky</v>
          </cell>
        </row>
        <row r="3734">
          <cell r="T3734" t="str">
            <v>Pastuchovice</v>
          </cell>
        </row>
        <row r="3735">
          <cell r="T3735" t="str">
            <v>Pastviny</v>
          </cell>
        </row>
        <row r="3736">
          <cell r="T3736" t="str">
            <v>Pašinka</v>
          </cell>
        </row>
        <row r="3737">
          <cell r="T3737" t="str">
            <v>Pašovice</v>
          </cell>
        </row>
        <row r="3738">
          <cell r="T3738" t="str">
            <v>Pátek</v>
          </cell>
        </row>
        <row r="3739">
          <cell r="T3739" t="str">
            <v>Patokryje</v>
          </cell>
        </row>
        <row r="3740">
          <cell r="T3740" t="str">
            <v>Pavlice</v>
          </cell>
        </row>
        <row r="3741">
          <cell r="T3741" t="str">
            <v>Pavlíkov</v>
          </cell>
        </row>
        <row r="3742">
          <cell r="T3742" t="str">
            <v>Pavlínov</v>
          </cell>
        </row>
        <row r="3743">
          <cell r="T3743" t="str">
            <v>Pavlov</v>
          </cell>
        </row>
        <row r="3744">
          <cell r="T3744" t="str">
            <v>Pavlov</v>
          </cell>
        </row>
        <row r="3745">
          <cell r="T3745" t="str">
            <v>Pavlov</v>
          </cell>
        </row>
        <row r="3746">
          <cell r="T3746" t="str">
            <v>Pavlov</v>
          </cell>
        </row>
        <row r="3747">
          <cell r="T3747" t="str">
            <v>Pavlov</v>
          </cell>
        </row>
        <row r="3748">
          <cell r="T3748" t="str">
            <v>Pavlov</v>
          </cell>
        </row>
        <row r="3749">
          <cell r="T3749" t="str">
            <v>Pavlov</v>
          </cell>
        </row>
        <row r="3750">
          <cell r="T3750" t="str">
            <v>Pavlovice</v>
          </cell>
        </row>
        <row r="3751">
          <cell r="T3751" t="str">
            <v>Pavlovice u Kojetína</v>
          </cell>
        </row>
        <row r="3752">
          <cell r="T3752" t="str">
            <v>Pavlovice u Přerova</v>
          </cell>
        </row>
        <row r="3753">
          <cell r="T3753" t="str">
            <v>Pazderna</v>
          </cell>
        </row>
        <row r="3754">
          <cell r="T3754" t="str">
            <v>Pec</v>
          </cell>
        </row>
        <row r="3755">
          <cell r="T3755" t="str">
            <v>Pec pod Sněžkou</v>
          </cell>
        </row>
        <row r="3756">
          <cell r="T3756" t="str">
            <v>Pecka</v>
          </cell>
        </row>
        <row r="3757">
          <cell r="T3757" t="str">
            <v>Peč</v>
          </cell>
        </row>
        <row r="3758">
          <cell r="T3758" t="str">
            <v>Pečice</v>
          </cell>
        </row>
        <row r="3759">
          <cell r="T3759" t="str">
            <v>Pěčice</v>
          </cell>
        </row>
        <row r="3760">
          <cell r="T3760" t="str">
            <v>Pěčín</v>
          </cell>
        </row>
        <row r="3761">
          <cell r="T3761" t="str">
            <v>Pečky</v>
          </cell>
        </row>
        <row r="3762">
          <cell r="T3762" t="str">
            <v>Pěčnov</v>
          </cell>
        </row>
        <row r="3763">
          <cell r="T3763" t="str">
            <v>Pelechy</v>
          </cell>
        </row>
        <row r="3764">
          <cell r="T3764" t="str">
            <v>Pelhřimov</v>
          </cell>
        </row>
        <row r="3765">
          <cell r="T3765" t="str">
            <v>Pěnčín</v>
          </cell>
        </row>
        <row r="3766">
          <cell r="T3766" t="str">
            <v>Pěnčín</v>
          </cell>
        </row>
        <row r="3767">
          <cell r="T3767" t="str">
            <v>Pěnčín</v>
          </cell>
        </row>
        <row r="3768">
          <cell r="T3768" t="str">
            <v>Perálec</v>
          </cell>
        </row>
        <row r="3769">
          <cell r="T3769" t="str">
            <v>Perná</v>
          </cell>
        </row>
        <row r="3770">
          <cell r="T3770" t="str">
            <v>Pernarec</v>
          </cell>
        </row>
        <row r="3771">
          <cell r="T3771" t="str">
            <v>Pernink</v>
          </cell>
        </row>
        <row r="3772">
          <cell r="T3772" t="str">
            <v>Pernštejnské Jestřabí</v>
          </cell>
        </row>
        <row r="3773">
          <cell r="T3773" t="str">
            <v>Perštejn</v>
          </cell>
        </row>
        <row r="3774">
          <cell r="T3774" t="str">
            <v>Pertoltice</v>
          </cell>
        </row>
        <row r="3775">
          <cell r="T3775" t="str">
            <v>Pertoltice</v>
          </cell>
        </row>
        <row r="3776">
          <cell r="T3776" t="str">
            <v>Pertoltice pod Ralskem</v>
          </cell>
        </row>
        <row r="3777">
          <cell r="T3777" t="str">
            <v>Peruc</v>
          </cell>
        </row>
        <row r="3778">
          <cell r="T3778" t="str">
            <v>Peřimov</v>
          </cell>
        </row>
        <row r="3779">
          <cell r="T3779" t="str">
            <v>Pesvice</v>
          </cell>
        </row>
        <row r="3780">
          <cell r="T3780" t="str">
            <v>Pětihosty</v>
          </cell>
        </row>
        <row r="3781">
          <cell r="T3781" t="str">
            <v>Pětikozly</v>
          </cell>
        </row>
        <row r="3782">
          <cell r="T3782" t="str">
            <v>Pětipsy</v>
          </cell>
        </row>
        <row r="3783">
          <cell r="T3783" t="str">
            <v>Petkovy</v>
          </cell>
        </row>
        <row r="3784">
          <cell r="T3784" t="str">
            <v>Petráveč</v>
          </cell>
        </row>
        <row r="3785">
          <cell r="T3785" t="str">
            <v>Petrohrad</v>
          </cell>
        </row>
        <row r="3786">
          <cell r="T3786" t="str">
            <v>Petroupim</v>
          </cell>
        </row>
        <row r="3787">
          <cell r="T3787" t="str">
            <v>Petrov</v>
          </cell>
        </row>
        <row r="3788">
          <cell r="T3788" t="str">
            <v>Petrov</v>
          </cell>
        </row>
        <row r="3789">
          <cell r="T3789" t="str">
            <v>Petrov</v>
          </cell>
        </row>
        <row r="3790">
          <cell r="T3790" t="str">
            <v>Petrov nad Desnou</v>
          </cell>
        </row>
        <row r="3791">
          <cell r="T3791" t="str">
            <v>Petrovice</v>
          </cell>
        </row>
        <row r="3792">
          <cell r="T3792" t="str">
            <v>Petrovice</v>
          </cell>
        </row>
        <row r="3793">
          <cell r="T3793" t="str">
            <v>Petrovice</v>
          </cell>
        </row>
        <row r="3794">
          <cell r="T3794" t="str">
            <v>Petrovice</v>
          </cell>
        </row>
        <row r="3795">
          <cell r="T3795" t="str">
            <v>Petrovice</v>
          </cell>
        </row>
        <row r="3796">
          <cell r="T3796" t="str">
            <v>Petrovice</v>
          </cell>
        </row>
        <row r="3797">
          <cell r="T3797" t="str">
            <v>Petrovice</v>
          </cell>
        </row>
        <row r="3798">
          <cell r="T3798" t="str">
            <v>Petrovice</v>
          </cell>
        </row>
        <row r="3799">
          <cell r="T3799" t="str">
            <v>Petrovice</v>
          </cell>
        </row>
        <row r="3800">
          <cell r="T3800" t="str">
            <v>Petrovice I</v>
          </cell>
        </row>
        <row r="3801">
          <cell r="T3801" t="str">
            <v>Petrovice II</v>
          </cell>
        </row>
        <row r="3802">
          <cell r="T3802" t="str">
            <v>Petrovice u Karviné</v>
          </cell>
        </row>
        <row r="3803">
          <cell r="T3803" t="str">
            <v>Petrovice u Sušice</v>
          </cell>
        </row>
        <row r="3804">
          <cell r="T3804" t="str">
            <v>Petrovičky</v>
          </cell>
        </row>
        <row r="3805">
          <cell r="T3805" t="str">
            <v>Petrůvka</v>
          </cell>
        </row>
        <row r="3806">
          <cell r="T3806" t="str">
            <v>Petrůvky</v>
          </cell>
        </row>
        <row r="3807">
          <cell r="T3807" t="str">
            <v>Petříkov</v>
          </cell>
        </row>
        <row r="3808">
          <cell r="T3808" t="str">
            <v>Petříkov</v>
          </cell>
        </row>
        <row r="3809">
          <cell r="T3809" t="str">
            <v>Petřvald</v>
          </cell>
        </row>
        <row r="3810">
          <cell r="T3810" t="str">
            <v>Petřvald</v>
          </cell>
        </row>
        <row r="3811">
          <cell r="T3811" t="str">
            <v>Pchery</v>
          </cell>
        </row>
        <row r="3812">
          <cell r="T3812" t="str">
            <v>Pičín</v>
          </cell>
        </row>
        <row r="3813">
          <cell r="T3813" t="str">
            <v>Pikárec</v>
          </cell>
        </row>
        <row r="3814">
          <cell r="T3814" t="str">
            <v>Pila</v>
          </cell>
        </row>
        <row r="3815">
          <cell r="T3815" t="str">
            <v>Pilníkov</v>
          </cell>
        </row>
        <row r="3816">
          <cell r="T3816" t="str">
            <v>Písařov</v>
          </cell>
        </row>
        <row r="3817">
          <cell r="T3817" t="str">
            <v>Písečná</v>
          </cell>
        </row>
        <row r="3818">
          <cell r="T3818" t="str">
            <v>Písečná</v>
          </cell>
        </row>
        <row r="3819">
          <cell r="T3819" t="str">
            <v>Písečná</v>
          </cell>
        </row>
        <row r="3820">
          <cell r="T3820" t="str">
            <v>Písečné</v>
          </cell>
        </row>
        <row r="3821">
          <cell r="T3821" t="str">
            <v>Písečné</v>
          </cell>
        </row>
        <row r="3822">
          <cell r="T3822" t="str">
            <v>Písek</v>
          </cell>
        </row>
        <row r="3823">
          <cell r="T3823" t="str">
            <v>Písek</v>
          </cell>
        </row>
        <row r="3824">
          <cell r="T3824" t="str">
            <v>Písek</v>
          </cell>
        </row>
        <row r="3825">
          <cell r="T3825" t="str">
            <v>Písková Lhota</v>
          </cell>
        </row>
        <row r="3826">
          <cell r="T3826" t="str">
            <v>Písková Lhota</v>
          </cell>
        </row>
        <row r="3827">
          <cell r="T3827" t="str">
            <v>Pístina</v>
          </cell>
        </row>
        <row r="3828">
          <cell r="T3828" t="str">
            <v>Písty</v>
          </cell>
        </row>
        <row r="3829">
          <cell r="T3829" t="str">
            <v>Píšť</v>
          </cell>
        </row>
        <row r="3830">
          <cell r="T3830" t="str">
            <v>Píšť</v>
          </cell>
        </row>
        <row r="3831">
          <cell r="T3831" t="str">
            <v>Píšťany</v>
          </cell>
        </row>
        <row r="3832">
          <cell r="T3832" t="str">
            <v>Pištín</v>
          </cell>
        </row>
        <row r="3833">
          <cell r="T3833" t="str">
            <v>Pitín</v>
          </cell>
        </row>
        <row r="3834">
          <cell r="T3834" t="str">
            <v>Pivín</v>
          </cell>
        </row>
        <row r="3835">
          <cell r="T3835" t="str">
            <v>Pivkovice</v>
          </cell>
        </row>
        <row r="3836">
          <cell r="T3836" t="str">
            <v>Planá</v>
          </cell>
        </row>
        <row r="3837">
          <cell r="T3837" t="str">
            <v>Planá</v>
          </cell>
        </row>
        <row r="3838">
          <cell r="T3838" t="str">
            <v>Planá nad Lužnicí</v>
          </cell>
        </row>
        <row r="3839">
          <cell r="T3839" t="str">
            <v>Plaňany</v>
          </cell>
        </row>
        <row r="3840">
          <cell r="T3840" t="str">
            <v>Plandry</v>
          </cell>
        </row>
        <row r="3841">
          <cell r="T3841" t="str">
            <v>Pláně</v>
          </cell>
        </row>
        <row r="3842">
          <cell r="T3842" t="str">
            <v>Plánice</v>
          </cell>
        </row>
        <row r="3843">
          <cell r="T3843" t="str">
            <v>Plasy</v>
          </cell>
        </row>
        <row r="3844">
          <cell r="T3844" t="str">
            <v>Plav</v>
          </cell>
        </row>
        <row r="3845">
          <cell r="T3845" t="str">
            <v>Plaveč</v>
          </cell>
        </row>
        <row r="3846">
          <cell r="T3846" t="str">
            <v>Plavsko</v>
          </cell>
        </row>
        <row r="3847">
          <cell r="T3847" t="str">
            <v>Plavy</v>
          </cell>
        </row>
        <row r="3848">
          <cell r="T3848" t="str">
            <v>Plazy</v>
          </cell>
        </row>
        <row r="3849">
          <cell r="T3849" t="str">
            <v>Plenkovice</v>
          </cell>
        </row>
        <row r="3850">
          <cell r="T3850" t="str">
            <v>Plesná</v>
          </cell>
        </row>
        <row r="3851">
          <cell r="T3851" t="str">
            <v>Pleše</v>
          </cell>
        </row>
        <row r="3852">
          <cell r="T3852" t="str">
            <v>Plešnice</v>
          </cell>
        </row>
        <row r="3853">
          <cell r="T3853" t="str">
            <v>Pletený Újezd</v>
          </cell>
        </row>
        <row r="3854">
          <cell r="T3854" t="str">
            <v>Plch</v>
          </cell>
        </row>
        <row r="3855">
          <cell r="T3855" t="str">
            <v>Plchov</v>
          </cell>
        </row>
        <row r="3856">
          <cell r="T3856" t="str">
            <v>Plchovice</v>
          </cell>
        </row>
        <row r="3857">
          <cell r="T3857" t="str">
            <v>Plískov</v>
          </cell>
        </row>
        <row r="3858">
          <cell r="T3858" t="str">
            <v>Ploskovice</v>
          </cell>
        </row>
        <row r="3859">
          <cell r="T3859" t="str">
            <v>Pluhův Žďár</v>
          </cell>
        </row>
        <row r="3860">
          <cell r="T3860" t="str">
            <v>Plumlov</v>
          </cell>
        </row>
        <row r="3861">
          <cell r="T3861" t="str">
            <v>Plužná</v>
          </cell>
        </row>
        <row r="3862">
          <cell r="T3862" t="str">
            <v>Plzeň</v>
          </cell>
        </row>
        <row r="3863">
          <cell r="T3863" t="str">
            <v>Pnětluky</v>
          </cell>
        </row>
        <row r="3864">
          <cell r="T3864" t="str">
            <v>Pňovany</v>
          </cell>
        </row>
        <row r="3865">
          <cell r="T3865" t="str">
            <v>Pňovice</v>
          </cell>
        </row>
        <row r="3866">
          <cell r="T3866" t="str">
            <v>Pňov-Předhradí</v>
          </cell>
        </row>
        <row r="3867">
          <cell r="T3867" t="str">
            <v>Poběžovice</v>
          </cell>
        </row>
        <row r="3868">
          <cell r="T3868" t="str">
            <v>Poběžovice u Holic</v>
          </cell>
        </row>
        <row r="3869">
          <cell r="T3869" t="str">
            <v>Poběžovice u Přelouče</v>
          </cell>
        </row>
        <row r="3870">
          <cell r="T3870" t="str">
            <v>Pocinovice</v>
          </cell>
        </row>
        <row r="3871">
          <cell r="T3871" t="str">
            <v>Počaply</v>
          </cell>
        </row>
        <row r="3872">
          <cell r="T3872" t="str">
            <v>Počátky</v>
          </cell>
        </row>
        <row r="3873">
          <cell r="T3873" t="str">
            <v>Počedělice</v>
          </cell>
        </row>
        <row r="3874">
          <cell r="T3874" t="str">
            <v>Počenice-Tetětice</v>
          </cell>
        </row>
        <row r="3875">
          <cell r="T3875" t="str">
            <v>Počepice</v>
          </cell>
        </row>
        <row r="3876">
          <cell r="T3876" t="str">
            <v>Počítky</v>
          </cell>
        </row>
        <row r="3877">
          <cell r="T3877" t="str">
            <v>Podbořanský Rohozec</v>
          </cell>
        </row>
        <row r="3878">
          <cell r="T3878" t="str">
            <v>Podbořany</v>
          </cell>
        </row>
        <row r="3879">
          <cell r="T3879" t="str">
            <v>Podbrdy</v>
          </cell>
        </row>
        <row r="3880">
          <cell r="T3880" t="str">
            <v>Podbřezí</v>
          </cell>
        </row>
        <row r="3881">
          <cell r="T3881" t="str">
            <v>Podbřežice</v>
          </cell>
        </row>
        <row r="3882">
          <cell r="T3882" t="str">
            <v>Poděbrady</v>
          </cell>
        </row>
        <row r="3883">
          <cell r="T3883" t="str">
            <v>Poděšín</v>
          </cell>
        </row>
        <row r="3884">
          <cell r="T3884" t="str">
            <v>Poděvousy</v>
          </cell>
        </row>
        <row r="3885">
          <cell r="T3885" t="str">
            <v>Podhorní Újezd a Vojice</v>
          </cell>
        </row>
        <row r="3886">
          <cell r="T3886" t="str">
            <v>Podhořany u Ronova</v>
          </cell>
        </row>
        <row r="3887">
          <cell r="T3887" t="str">
            <v>Podhradí</v>
          </cell>
        </row>
        <row r="3888">
          <cell r="T3888" t="str">
            <v>Podhradí</v>
          </cell>
        </row>
        <row r="3889">
          <cell r="T3889" t="str">
            <v>Podhradí</v>
          </cell>
        </row>
        <row r="3890">
          <cell r="T3890" t="str">
            <v>Podhradí nad Dyjí</v>
          </cell>
        </row>
        <row r="3891">
          <cell r="T3891" t="str">
            <v>Podhradní Lhota</v>
          </cell>
        </row>
        <row r="3892">
          <cell r="T3892" t="str">
            <v>Podivice</v>
          </cell>
        </row>
        <row r="3893">
          <cell r="T3893" t="str">
            <v>Podivín</v>
          </cell>
        </row>
        <row r="3894">
          <cell r="T3894" t="str">
            <v>Podkopná Lhota</v>
          </cell>
        </row>
        <row r="3895">
          <cell r="T3895" t="str">
            <v>Podlesí</v>
          </cell>
        </row>
        <row r="3896">
          <cell r="T3896" t="str">
            <v>Podlesí</v>
          </cell>
        </row>
        <row r="3897">
          <cell r="T3897" t="str">
            <v>Podlešín</v>
          </cell>
        </row>
        <row r="3898">
          <cell r="T3898" t="str">
            <v>Podluhy</v>
          </cell>
        </row>
        <row r="3899">
          <cell r="T3899" t="str">
            <v>Podmoklany</v>
          </cell>
        </row>
        <row r="3900">
          <cell r="T3900" t="str">
            <v>Podmokly</v>
          </cell>
        </row>
        <row r="3901">
          <cell r="T3901" t="str">
            <v>Podmokly</v>
          </cell>
        </row>
        <row r="3902">
          <cell r="T3902" t="str">
            <v>Podmoky</v>
          </cell>
        </row>
        <row r="3903">
          <cell r="T3903" t="str">
            <v>Podmoky</v>
          </cell>
        </row>
        <row r="3904">
          <cell r="T3904" t="str">
            <v>Podmolí</v>
          </cell>
        </row>
        <row r="3905">
          <cell r="T3905" t="str">
            <v>Podmyče</v>
          </cell>
        </row>
        <row r="3906">
          <cell r="T3906" t="str">
            <v>Podolanka</v>
          </cell>
        </row>
        <row r="3907">
          <cell r="T3907" t="str">
            <v>Podolí</v>
          </cell>
        </row>
        <row r="3908">
          <cell r="T3908" t="str">
            <v>Podolí</v>
          </cell>
        </row>
        <row r="3909">
          <cell r="T3909" t="str">
            <v>Podolí</v>
          </cell>
        </row>
        <row r="3910">
          <cell r="T3910" t="str">
            <v>Podolí</v>
          </cell>
        </row>
        <row r="3911">
          <cell r="T3911" t="str">
            <v>Podolí</v>
          </cell>
        </row>
        <row r="3912">
          <cell r="T3912" t="str">
            <v>Podolí I</v>
          </cell>
        </row>
        <row r="3913">
          <cell r="T3913" t="str">
            <v>Podomí</v>
          </cell>
        </row>
        <row r="3914">
          <cell r="T3914" t="str">
            <v>Podsedice</v>
          </cell>
        </row>
        <row r="3915">
          <cell r="T3915" t="str">
            <v>Podůlšany</v>
          </cell>
        </row>
        <row r="3916">
          <cell r="T3916" t="str">
            <v>Podůlší</v>
          </cell>
        </row>
        <row r="3917">
          <cell r="T3917" t="str">
            <v>Podveky</v>
          </cell>
        </row>
        <row r="3918">
          <cell r="T3918" t="str">
            <v>Pohled</v>
          </cell>
        </row>
        <row r="3919">
          <cell r="T3919" t="str">
            <v>Pohleď</v>
          </cell>
        </row>
        <row r="3920">
          <cell r="T3920" t="str">
            <v>Pohledy</v>
          </cell>
        </row>
        <row r="3921">
          <cell r="T3921" t="str">
            <v>Pohnánec</v>
          </cell>
        </row>
        <row r="3922">
          <cell r="T3922" t="str">
            <v>Pohnání</v>
          </cell>
        </row>
        <row r="3923">
          <cell r="T3923" t="str">
            <v>Pohorovice</v>
          </cell>
        </row>
        <row r="3924">
          <cell r="T3924" t="str">
            <v>Pohorská Ves</v>
          </cell>
        </row>
        <row r="3925">
          <cell r="T3925" t="str">
            <v>Pohořelice</v>
          </cell>
        </row>
        <row r="3926">
          <cell r="T3926" t="str">
            <v>Pohořelice</v>
          </cell>
        </row>
        <row r="3927">
          <cell r="T3927" t="str">
            <v>Pohoří</v>
          </cell>
        </row>
        <row r="3928">
          <cell r="T3928" t="str">
            <v>Pohoří</v>
          </cell>
        </row>
        <row r="3929">
          <cell r="T3929" t="str">
            <v>Pochvalov</v>
          </cell>
        </row>
        <row r="3930">
          <cell r="T3930" t="str">
            <v>Pojbuky</v>
          </cell>
        </row>
        <row r="3931">
          <cell r="T3931" t="str">
            <v>Pokojov</v>
          </cell>
        </row>
        <row r="3932">
          <cell r="T3932" t="str">
            <v>Pokojovice</v>
          </cell>
        </row>
        <row r="3933">
          <cell r="T3933" t="str">
            <v>Pokřikov</v>
          </cell>
        </row>
        <row r="3934">
          <cell r="T3934" t="str">
            <v>Polánka</v>
          </cell>
        </row>
        <row r="3935">
          <cell r="T3935" t="str">
            <v>Poleň</v>
          </cell>
        </row>
        <row r="3936">
          <cell r="T3936" t="str">
            <v>Polepy</v>
          </cell>
        </row>
        <row r="3937">
          <cell r="T3937" t="str">
            <v>Polepy</v>
          </cell>
        </row>
        <row r="3938">
          <cell r="T3938" t="str">
            <v>Polerady</v>
          </cell>
        </row>
        <row r="3939">
          <cell r="T3939" t="str">
            <v>Polerady</v>
          </cell>
        </row>
        <row r="3940">
          <cell r="T3940" t="str">
            <v>Polesí</v>
          </cell>
        </row>
        <row r="3941">
          <cell r="T3941" t="str">
            <v>Polešovice</v>
          </cell>
        </row>
        <row r="3942">
          <cell r="T3942" t="str">
            <v>Polevsko</v>
          </cell>
        </row>
        <row r="3943">
          <cell r="T3943" t="str">
            <v>Police</v>
          </cell>
        </row>
        <row r="3944">
          <cell r="T3944" t="str">
            <v>Police</v>
          </cell>
        </row>
        <row r="3945">
          <cell r="T3945" t="str">
            <v>Police</v>
          </cell>
        </row>
        <row r="3946">
          <cell r="T3946" t="str">
            <v>Police nad Metují</v>
          </cell>
        </row>
        <row r="3947">
          <cell r="T3947" t="str">
            <v>Polička</v>
          </cell>
        </row>
        <row r="3948">
          <cell r="T3948" t="str">
            <v>Poličná</v>
          </cell>
        </row>
        <row r="3949">
          <cell r="T3949" t="str">
            <v>Polkovice</v>
          </cell>
        </row>
        <row r="3950">
          <cell r="T3950" t="str">
            <v>Polná</v>
          </cell>
        </row>
        <row r="3951">
          <cell r="T3951" t="str">
            <v>Polní Chrčice</v>
          </cell>
        </row>
        <row r="3952">
          <cell r="T3952" t="str">
            <v>Polní Voděrady</v>
          </cell>
        </row>
        <row r="3953">
          <cell r="T3953" t="str">
            <v>Polnička</v>
          </cell>
        </row>
        <row r="3954">
          <cell r="T3954" t="str">
            <v>Polom</v>
          </cell>
        </row>
        <row r="3955">
          <cell r="T3955" t="str">
            <v>Polom</v>
          </cell>
        </row>
        <row r="3956">
          <cell r="T3956" t="str">
            <v>Polomí</v>
          </cell>
        </row>
        <row r="3957">
          <cell r="T3957" t="str">
            <v>Polště</v>
          </cell>
        </row>
        <row r="3958">
          <cell r="T3958" t="str">
            <v>Pomezí</v>
          </cell>
        </row>
        <row r="3959">
          <cell r="T3959" t="str">
            <v>Pomezí nad Ohří</v>
          </cell>
        </row>
        <row r="3960">
          <cell r="T3960" t="str">
            <v>Ponědraž</v>
          </cell>
        </row>
        <row r="3961">
          <cell r="T3961" t="str">
            <v>Ponědrážka</v>
          </cell>
        </row>
        <row r="3962">
          <cell r="T3962" t="str">
            <v>Ponětovice</v>
          </cell>
        </row>
        <row r="3963">
          <cell r="T3963" t="str">
            <v>Poniklá</v>
          </cell>
        </row>
        <row r="3964">
          <cell r="T3964" t="str">
            <v>Popelín</v>
          </cell>
        </row>
        <row r="3965">
          <cell r="T3965" t="str">
            <v>Popice</v>
          </cell>
        </row>
        <row r="3966">
          <cell r="T3966" t="str">
            <v>Popovice</v>
          </cell>
        </row>
        <row r="3967">
          <cell r="T3967" t="str">
            <v>Popovice</v>
          </cell>
        </row>
        <row r="3968">
          <cell r="T3968" t="str">
            <v>Popovice</v>
          </cell>
        </row>
        <row r="3969">
          <cell r="T3969" t="str">
            <v>Popovičky</v>
          </cell>
        </row>
        <row r="3970">
          <cell r="T3970" t="str">
            <v>Popůvky</v>
          </cell>
        </row>
        <row r="3971">
          <cell r="T3971" t="str">
            <v>Popůvky</v>
          </cell>
        </row>
        <row r="3972">
          <cell r="T3972" t="str">
            <v>Poříčany</v>
          </cell>
        </row>
        <row r="3973">
          <cell r="T3973" t="str">
            <v>Poříčí nad Sázavou</v>
          </cell>
        </row>
        <row r="3974">
          <cell r="T3974" t="str">
            <v>Poříčí u Litomyšle</v>
          </cell>
        </row>
        <row r="3975">
          <cell r="T3975" t="str">
            <v>Postoloprty</v>
          </cell>
        </row>
        <row r="3976">
          <cell r="T3976" t="str">
            <v>Postřekov</v>
          </cell>
        </row>
        <row r="3977">
          <cell r="T3977" t="str">
            <v>Postřelmov</v>
          </cell>
        </row>
        <row r="3978">
          <cell r="T3978" t="str">
            <v>Postřelmůvek</v>
          </cell>
        </row>
        <row r="3979">
          <cell r="T3979" t="str">
            <v>Postřižín</v>
          </cell>
        </row>
        <row r="3980">
          <cell r="T3980" t="str">
            <v>Postupice</v>
          </cell>
        </row>
        <row r="3981">
          <cell r="T3981" t="str">
            <v>Pošná</v>
          </cell>
        </row>
        <row r="3982">
          <cell r="T3982" t="str">
            <v>Poštovice</v>
          </cell>
        </row>
        <row r="3983">
          <cell r="T3983" t="str">
            <v>Poteč</v>
          </cell>
        </row>
        <row r="3984">
          <cell r="T3984" t="str">
            <v>Potěhy</v>
          </cell>
        </row>
        <row r="3985">
          <cell r="T3985" t="str">
            <v>Potštát</v>
          </cell>
        </row>
        <row r="3986">
          <cell r="T3986" t="str">
            <v>Potštejn</v>
          </cell>
        </row>
        <row r="3987">
          <cell r="T3987" t="str">
            <v>Potůčky</v>
          </cell>
        </row>
        <row r="3988">
          <cell r="T3988" t="str">
            <v>Potvorov</v>
          </cell>
        </row>
        <row r="3989">
          <cell r="T3989" t="str">
            <v>Poustka</v>
          </cell>
        </row>
        <row r="3990">
          <cell r="T3990" t="str">
            <v>Pouzdřany</v>
          </cell>
        </row>
        <row r="3991">
          <cell r="T3991" t="str">
            <v>Povrly</v>
          </cell>
        </row>
        <row r="3992">
          <cell r="T3992" t="str">
            <v>Pozďatín</v>
          </cell>
        </row>
        <row r="3993">
          <cell r="T3993" t="str">
            <v>Pozděchov</v>
          </cell>
        </row>
        <row r="3994">
          <cell r="T3994" t="str">
            <v>Pozdeň</v>
          </cell>
        </row>
        <row r="3995">
          <cell r="T3995" t="str">
            <v>Pozlovice</v>
          </cell>
        </row>
        <row r="3996">
          <cell r="T3996" t="str">
            <v>Pozořice</v>
          </cell>
        </row>
        <row r="3997">
          <cell r="T3997" t="str">
            <v>Prace</v>
          </cell>
        </row>
        <row r="3998">
          <cell r="T3998" t="str">
            <v>Pracejovice</v>
          </cell>
        </row>
        <row r="3999">
          <cell r="T3999" t="str">
            <v>Prackovice nad Labem</v>
          </cell>
        </row>
        <row r="4000">
          <cell r="T4000" t="str">
            <v>Práče</v>
          </cell>
        </row>
        <row r="4001">
          <cell r="T4001" t="str">
            <v>Prádlo</v>
          </cell>
        </row>
        <row r="4002">
          <cell r="T4002" t="str">
            <v>Praha</v>
          </cell>
        </row>
        <row r="4003">
          <cell r="T4003" t="str">
            <v>Prachatice</v>
          </cell>
        </row>
        <row r="4004">
          <cell r="T4004" t="str">
            <v>Prachovice</v>
          </cell>
        </row>
        <row r="4005">
          <cell r="T4005" t="str">
            <v>Prakšice</v>
          </cell>
        </row>
        <row r="4006">
          <cell r="T4006" t="str">
            <v>Prameny</v>
          </cell>
        </row>
        <row r="4007">
          <cell r="T4007" t="str">
            <v>Prasek</v>
          </cell>
        </row>
        <row r="4008">
          <cell r="T4008" t="str">
            <v>Praskačka</v>
          </cell>
        </row>
        <row r="4009">
          <cell r="T4009" t="str">
            <v>Prasklice</v>
          </cell>
        </row>
        <row r="4010">
          <cell r="T4010" t="str">
            <v>Praskolesy</v>
          </cell>
        </row>
        <row r="4011">
          <cell r="T4011" t="str">
            <v>Prášily</v>
          </cell>
        </row>
        <row r="4012">
          <cell r="T4012" t="str">
            <v>Pravčice</v>
          </cell>
        </row>
        <row r="4013">
          <cell r="T4013" t="str">
            <v>Pravice</v>
          </cell>
        </row>
        <row r="4014">
          <cell r="T4014" t="str">
            <v>Pravlov</v>
          </cell>
        </row>
        <row r="4015">
          <cell r="T4015" t="str">
            <v>Pravonín</v>
          </cell>
        </row>
        <row r="4016">
          <cell r="T4016" t="str">
            <v>Pravy</v>
          </cell>
        </row>
        <row r="4017">
          <cell r="T4017" t="str">
            <v>Pražmo</v>
          </cell>
        </row>
        <row r="4018">
          <cell r="T4018" t="str">
            <v>Prlov</v>
          </cell>
        </row>
        <row r="4019">
          <cell r="T4019" t="str">
            <v>Proboštov</v>
          </cell>
        </row>
        <row r="4020">
          <cell r="T4020" t="str">
            <v>Probulov</v>
          </cell>
        </row>
        <row r="4021">
          <cell r="T4021" t="str">
            <v>Prodašice</v>
          </cell>
        </row>
        <row r="4022">
          <cell r="T4022" t="str">
            <v>Prokopov</v>
          </cell>
        </row>
        <row r="4023">
          <cell r="T4023" t="str">
            <v>Proruby</v>
          </cell>
        </row>
        <row r="4024">
          <cell r="T4024" t="str">
            <v>Proseč</v>
          </cell>
        </row>
        <row r="4025">
          <cell r="T4025" t="str">
            <v>Proseč</v>
          </cell>
        </row>
        <row r="4026">
          <cell r="T4026" t="str">
            <v>Proseč pod Ještědem</v>
          </cell>
        </row>
        <row r="4027">
          <cell r="T4027" t="str">
            <v>Proseč pod Křemešníkem</v>
          </cell>
        </row>
        <row r="4028">
          <cell r="T4028" t="str">
            <v>Prosečné</v>
          </cell>
        </row>
        <row r="4029">
          <cell r="T4029" t="str">
            <v>Prosenice</v>
          </cell>
        </row>
        <row r="4030">
          <cell r="T4030" t="str">
            <v>Prosenická Lhota</v>
          </cell>
        </row>
        <row r="4031">
          <cell r="T4031" t="str">
            <v>Prosetín</v>
          </cell>
        </row>
        <row r="4032">
          <cell r="T4032" t="str">
            <v>Prosetín</v>
          </cell>
        </row>
        <row r="4033">
          <cell r="T4033" t="str">
            <v>Prosíčka</v>
          </cell>
        </row>
        <row r="4034">
          <cell r="T4034" t="str">
            <v>Prosiměřice</v>
          </cell>
        </row>
        <row r="4035">
          <cell r="T4035" t="str">
            <v>Prostějov</v>
          </cell>
        </row>
        <row r="4036">
          <cell r="T4036" t="str">
            <v>Prostějovičky</v>
          </cell>
        </row>
        <row r="4037">
          <cell r="T4037" t="str">
            <v>Prostiboř</v>
          </cell>
        </row>
        <row r="4038">
          <cell r="T4038" t="str">
            <v>Prostřední Bečva</v>
          </cell>
        </row>
        <row r="4039">
          <cell r="T4039" t="str">
            <v>Prostřední Poříčí</v>
          </cell>
        </row>
        <row r="4040">
          <cell r="T4040" t="str">
            <v>Protivanov</v>
          </cell>
        </row>
        <row r="4041">
          <cell r="T4041" t="str">
            <v>Protivín</v>
          </cell>
        </row>
        <row r="4042">
          <cell r="T4042" t="str">
            <v>Provodín</v>
          </cell>
        </row>
        <row r="4043">
          <cell r="T4043" t="str">
            <v>Provodov</v>
          </cell>
        </row>
        <row r="4044">
          <cell r="T4044" t="str">
            <v>Provodovice</v>
          </cell>
        </row>
        <row r="4045">
          <cell r="T4045" t="str">
            <v>Provodov-Šonov</v>
          </cell>
        </row>
        <row r="4046">
          <cell r="T4046" t="str">
            <v>Prštice</v>
          </cell>
        </row>
        <row r="4047">
          <cell r="T4047" t="str">
            <v>Průhonice</v>
          </cell>
        </row>
        <row r="4048">
          <cell r="T4048" t="str">
            <v>Prusice</v>
          </cell>
        </row>
        <row r="4049">
          <cell r="T4049" t="str">
            <v>Prusinovice</v>
          </cell>
        </row>
        <row r="4050">
          <cell r="T4050" t="str">
            <v>Prusy-Boškůvky</v>
          </cell>
        </row>
        <row r="4051">
          <cell r="T4051" t="str">
            <v>Prušánky</v>
          </cell>
        </row>
        <row r="4052">
          <cell r="T4052" t="str">
            <v>Prysk</v>
          </cell>
        </row>
        <row r="4053">
          <cell r="T4053" t="str">
            <v>Pržno</v>
          </cell>
        </row>
        <row r="4054">
          <cell r="T4054" t="str">
            <v>Pržno</v>
          </cell>
        </row>
        <row r="4055">
          <cell r="T4055" t="str">
            <v>Přáslavice</v>
          </cell>
        </row>
        <row r="4056">
          <cell r="T4056" t="str">
            <v>Přeborov</v>
          </cell>
        </row>
        <row r="4057">
          <cell r="T4057" t="str">
            <v>Přebuz</v>
          </cell>
        </row>
        <row r="4058">
          <cell r="T4058" t="str">
            <v>Přeckov</v>
          </cell>
        </row>
        <row r="4059">
          <cell r="T4059" t="str">
            <v>Předboj</v>
          </cell>
        </row>
        <row r="4060">
          <cell r="T4060" t="str">
            <v>Předenice</v>
          </cell>
        </row>
        <row r="4061">
          <cell r="T4061" t="str">
            <v>Předhradí</v>
          </cell>
        </row>
        <row r="4062">
          <cell r="T4062" t="str">
            <v>Předín</v>
          </cell>
        </row>
        <row r="4063">
          <cell r="T4063" t="str">
            <v>Předklášteří</v>
          </cell>
        </row>
        <row r="4064">
          <cell r="T4064" t="str">
            <v>Předměřice nad Jizerou</v>
          </cell>
        </row>
        <row r="4065">
          <cell r="T4065" t="str">
            <v>Předměřice nad Labem</v>
          </cell>
        </row>
        <row r="4066">
          <cell r="T4066" t="str">
            <v>Předmíř</v>
          </cell>
        </row>
        <row r="4067">
          <cell r="T4067" t="str">
            <v>Přední Výtoň</v>
          </cell>
        </row>
        <row r="4068">
          <cell r="T4068" t="str">
            <v>Přední Zborovice</v>
          </cell>
        </row>
        <row r="4069">
          <cell r="T4069" t="str">
            <v>Předotice</v>
          </cell>
        </row>
        <row r="4070">
          <cell r="T4070" t="str">
            <v>Předslav</v>
          </cell>
        </row>
        <row r="4071">
          <cell r="T4071" t="str">
            <v>Předslavice</v>
          </cell>
        </row>
        <row r="4072">
          <cell r="T4072" t="str">
            <v>Přehořov</v>
          </cell>
        </row>
        <row r="4073">
          <cell r="T4073" t="str">
            <v>Přehvozdí</v>
          </cell>
        </row>
        <row r="4074">
          <cell r="T4074" t="str">
            <v>Přehýšov</v>
          </cell>
        </row>
        <row r="4075">
          <cell r="T4075" t="str">
            <v>Přechovice</v>
          </cell>
        </row>
        <row r="4076">
          <cell r="T4076" t="str">
            <v>Přelíc</v>
          </cell>
        </row>
        <row r="4077">
          <cell r="T4077" t="str">
            <v>Přelouč</v>
          </cell>
        </row>
        <row r="4078">
          <cell r="T4078" t="str">
            <v>Přelovice</v>
          </cell>
        </row>
        <row r="4079">
          <cell r="T4079" t="str">
            <v>Přemyslovice</v>
          </cell>
        </row>
        <row r="4080">
          <cell r="T4080" t="str">
            <v>Přepeře</v>
          </cell>
        </row>
        <row r="4081">
          <cell r="T4081" t="str">
            <v>Přepeře</v>
          </cell>
        </row>
        <row r="4082">
          <cell r="T4082" t="str">
            <v>Přepychy</v>
          </cell>
        </row>
        <row r="4083">
          <cell r="T4083" t="str">
            <v>Přepychy</v>
          </cell>
        </row>
        <row r="4084">
          <cell r="T4084" t="str">
            <v>Přerov</v>
          </cell>
        </row>
        <row r="4085">
          <cell r="T4085" t="str">
            <v>Přerov nad Labem</v>
          </cell>
        </row>
        <row r="4086">
          <cell r="T4086" t="str">
            <v>Přerubenice</v>
          </cell>
        </row>
        <row r="4087">
          <cell r="T4087" t="str">
            <v>Přeskače</v>
          </cell>
        </row>
        <row r="4088">
          <cell r="T4088" t="str">
            <v>Přestanov</v>
          </cell>
        </row>
        <row r="4089">
          <cell r="T4089" t="str">
            <v>Přestavlky</v>
          </cell>
        </row>
        <row r="4090">
          <cell r="T4090" t="str">
            <v>Přestavlky</v>
          </cell>
        </row>
        <row r="4091">
          <cell r="T4091" t="str">
            <v>Přestavlky</v>
          </cell>
        </row>
        <row r="4092">
          <cell r="T4092" t="str">
            <v>Přestavlky</v>
          </cell>
        </row>
        <row r="4093">
          <cell r="T4093" t="str">
            <v>Přestavlky u Čerčan</v>
          </cell>
        </row>
        <row r="4094">
          <cell r="T4094" t="str">
            <v>Přešovice</v>
          </cell>
        </row>
        <row r="4095">
          <cell r="T4095" t="str">
            <v>Přeštěnice</v>
          </cell>
        </row>
        <row r="4096">
          <cell r="T4096" t="str">
            <v>Přeštice</v>
          </cell>
        </row>
        <row r="4097">
          <cell r="T4097" t="str">
            <v>Přešťovice</v>
          </cell>
        </row>
        <row r="4098">
          <cell r="T4098" t="str">
            <v>Převýšov</v>
          </cell>
        </row>
        <row r="4099">
          <cell r="T4099" t="str">
            <v>Přezletice</v>
          </cell>
        </row>
        <row r="4100">
          <cell r="T4100" t="str">
            <v>Přibice</v>
          </cell>
        </row>
        <row r="4101">
          <cell r="T4101" t="str">
            <v>Příbor</v>
          </cell>
        </row>
        <row r="4102">
          <cell r="T4102" t="str">
            <v>Příbram</v>
          </cell>
        </row>
        <row r="4103">
          <cell r="T4103" t="str">
            <v>Příbram na Moravě</v>
          </cell>
        </row>
        <row r="4104">
          <cell r="T4104" t="str">
            <v>Příbraz</v>
          </cell>
        </row>
        <row r="4105">
          <cell r="T4105" t="str">
            <v>Přibyslav</v>
          </cell>
        </row>
        <row r="4106">
          <cell r="T4106" t="str">
            <v>Přibyslav</v>
          </cell>
        </row>
        <row r="4107">
          <cell r="T4107" t="str">
            <v>Přibyslavice</v>
          </cell>
        </row>
        <row r="4108">
          <cell r="T4108" t="str">
            <v>Přibyslavice</v>
          </cell>
        </row>
        <row r="4109">
          <cell r="T4109" t="str">
            <v>Příčina</v>
          </cell>
        </row>
        <row r="4110">
          <cell r="T4110" t="str">
            <v>Příčovy</v>
          </cell>
        </row>
        <row r="4111">
          <cell r="T4111" t="str">
            <v>Přídolí</v>
          </cell>
        </row>
        <row r="4112">
          <cell r="T4112" t="str">
            <v>Příchovice</v>
          </cell>
        </row>
        <row r="4113">
          <cell r="T4113" t="str">
            <v>Příkazy</v>
          </cell>
        </row>
        <row r="4114">
          <cell r="T4114" t="str">
            <v>Příkosice</v>
          </cell>
        </row>
        <row r="4115">
          <cell r="T4115" t="str">
            <v>Příkrý</v>
          </cell>
        </row>
        <row r="4116">
          <cell r="T4116" t="str">
            <v>Přílepy</v>
          </cell>
        </row>
        <row r="4117">
          <cell r="T4117" t="str">
            <v>Přílepy</v>
          </cell>
        </row>
        <row r="4118">
          <cell r="T4118" t="str">
            <v>Příluka</v>
          </cell>
        </row>
        <row r="4119">
          <cell r="T4119" t="str">
            <v>Přimda</v>
          </cell>
        </row>
        <row r="4120">
          <cell r="T4120" t="str">
            <v>Přísečná</v>
          </cell>
        </row>
        <row r="4121">
          <cell r="T4121" t="str">
            <v>Příseka</v>
          </cell>
        </row>
        <row r="4122">
          <cell r="T4122" t="str">
            <v>Přísnotice</v>
          </cell>
        </row>
        <row r="4123">
          <cell r="T4123" t="str">
            <v>Přistoupim</v>
          </cell>
        </row>
        <row r="4124">
          <cell r="T4124" t="str">
            <v>Přišimasy</v>
          </cell>
        </row>
        <row r="4125">
          <cell r="T4125" t="str">
            <v>Příšov</v>
          </cell>
        </row>
        <row r="4126">
          <cell r="T4126" t="str">
            <v>Příšovice</v>
          </cell>
        </row>
        <row r="4127">
          <cell r="T4127" t="str">
            <v>Příštpo</v>
          </cell>
        </row>
        <row r="4128">
          <cell r="T4128" t="str">
            <v>Přítluky</v>
          </cell>
        </row>
        <row r="4129">
          <cell r="T4129" t="str">
            <v>Přívětice</v>
          </cell>
        </row>
        <row r="4130">
          <cell r="T4130" t="str">
            <v>Přívrat</v>
          </cell>
        </row>
        <row r="4131">
          <cell r="T4131" t="str">
            <v>Psárov</v>
          </cell>
        </row>
        <row r="4132">
          <cell r="T4132" t="str">
            <v>Psáry</v>
          </cell>
        </row>
        <row r="4133">
          <cell r="T4133" t="str">
            <v>Psáře</v>
          </cell>
        </row>
        <row r="4134">
          <cell r="T4134" t="str">
            <v>Pstruží</v>
          </cell>
        </row>
        <row r="4135">
          <cell r="T4135" t="str">
            <v>Pšánky</v>
          </cell>
        </row>
        <row r="4136">
          <cell r="T4136" t="str">
            <v>Pšov</v>
          </cell>
        </row>
        <row r="4137">
          <cell r="T4137" t="str">
            <v>Pšovlky</v>
          </cell>
        </row>
        <row r="4138">
          <cell r="T4138" t="str">
            <v>Ptení</v>
          </cell>
        </row>
        <row r="4139">
          <cell r="T4139" t="str">
            <v>Ptenín</v>
          </cell>
        </row>
        <row r="4140">
          <cell r="T4140" t="str">
            <v>Ptice</v>
          </cell>
        </row>
        <row r="4141">
          <cell r="T4141" t="str">
            <v>Ptýrov</v>
          </cell>
        </row>
        <row r="4142">
          <cell r="T4142" t="str">
            <v>Puclice</v>
          </cell>
        </row>
        <row r="4143">
          <cell r="T4143" t="str">
            <v>Pucov</v>
          </cell>
        </row>
        <row r="4144">
          <cell r="T4144" t="str">
            <v>Puchlovice</v>
          </cell>
        </row>
        <row r="4145">
          <cell r="T4145" t="str">
            <v>Puklice</v>
          </cell>
        </row>
        <row r="4146">
          <cell r="T4146" t="str">
            <v>Pulečný</v>
          </cell>
        </row>
        <row r="4147">
          <cell r="T4147" t="str">
            <v>Pustá Kamenice</v>
          </cell>
        </row>
        <row r="4148">
          <cell r="T4148" t="str">
            <v>Pustá Polom</v>
          </cell>
        </row>
        <row r="4149">
          <cell r="T4149" t="str">
            <v>Pustá Rybná</v>
          </cell>
        </row>
        <row r="4150">
          <cell r="T4150" t="str">
            <v>Pustějov</v>
          </cell>
        </row>
        <row r="4151">
          <cell r="T4151" t="str">
            <v>Pustiměř</v>
          </cell>
        </row>
        <row r="4152">
          <cell r="T4152" t="str">
            <v>Pustina</v>
          </cell>
        </row>
        <row r="4153">
          <cell r="T4153" t="str">
            <v>Pustověty</v>
          </cell>
        </row>
        <row r="4154">
          <cell r="T4154" t="str">
            <v>Putim</v>
          </cell>
        </row>
        <row r="4155">
          <cell r="T4155" t="str">
            <v>Putimov</v>
          </cell>
        </row>
        <row r="4156">
          <cell r="T4156" t="str">
            <v>Pyšel</v>
          </cell>
        </row>
        <row r="4157">
          <cell r="T4157" t="str">
            <v>Pyšely</v>
          </cell>
        </row>
        <row r="4158">
          <cell r="T4158" t="str">
            <v>Rabakov</v>
          </cell>
        </row>
        <row r="4159">
          <cell r="T4159" t="str">
            <v>Rabí</v>
          </cell>
        </row>
        <row r="4160">
          <cell r="T4160" t="str">
            <v>Rabštejnská Lhota</v>
          </cell>
        </row>
        <row r="4161">
          <cell r="T4161" t="str">
            <v>Ráby</v>
          </cell>
        </row>
        <row r="4162">
          <cell r="T4162" t="str">
            <v>Rabyně</v>
          </cell>
        </row>
        <row r="4163">
          <cell r="T4163" t="str">
            <v>Racková</v>
          </cell>
        </row>
        <row r="4164">
          <cell r="T4164" t="str">
            <v>Rácovice</v>
          </cell>
        </row>
        <row r="4165">
          <cell r="T4165" t="str">
            <v>Račetice</v>
          </cell>
        </row>
        <row r="4166">
          <cell r="T4166" t="str">
            <v>Račice</v>
          </cell>
        </row>
        <row r="4167">
          <cell r="T4167" t="str">
            <v>Račice</v>
          </cell>
        </row>
        <row r="4168">
          <cell r="T4168" t="str">
            <v>Račice</v>
          </cell>
        </row>
        <row r="4169">
          <cell r="T4169" t="str">
            <v>Račice</v>
          </cell>
        </row>
        <row r="4170">
          <cell r="T4170" t="str">
            <v>Račice nad Trotinou</v>
          </cell>
        </row>
        <row r="4171">
          <cell r="T4171" t="str">
            <v>Račice-Pístovice</v>
          </cell>
        </row>
        <row r="4172">
          <cell r="T4172" t="str">
            <v>Račín</v>
          </cell>
        </row>
        <row r="4173">
          <cell r="T4173" t="str">
            <v>Račiněves</v>
          </cell>
        </row>
        <row r="4174">
          <cell r="T4174" t="str">
            <v>Radčice</v>
          </cell>
        </row>
        <row r="4175">
          <cell r="T4175" t="str">
            <v>Radějov</v>
          </cell>
        </row>
        <row r="4176">
          <cell r="T4176" t="str">
            <v>Radějovice</v>
          </cell>
        </row>
        <row r="4177">
          <cell r="T4177" t="str">
            <v>Radějovice</v>
          </cell>
        </row>
        <row r="4178">
          <cell r="T4178" t="str">
            <v>Radenice</v>
          </cell>
        </row>
        <row r="4179">
          <cell r="T4179" t="str">
            <v>Radenín</v>
          </cell>
        </row>
        <row r="4180">
          <cell r="T4180" t="str">
            <v>Radešín</v>
          </cell>
        </row>
        <row r="4181">
          <cell r="T4181" t="str">
            <v>Radešínská Svratka</v>
          </cell>
        </row>
        <row r="4182">
          <cell r="T4182" t="str">
            <v>Radětice</v>
          </cell>
        </row>
        <row r="4183">
          <cell r="T4183" t="str">
            <v>Radětice</v>
          </cell>
        </row>
        <row r="4184">
          <cell r="T4184" t="str">
            <v>Radhostice</v>
          </cell>
        </row>
        <row r="4185">
          <cell r="T4185" t="str">
            <v>Radhošť</v>
          </cell>
        </row>
        <row r="4186">
          <cell r="T4186" t="str">
            <v>Radíč</v>
          </cell>
        </row>
        <row r="4187">
          <cell r="T4187" t="str">
            <v>Radíkov</v>
          </cell>
        </row>
        <row r="4188">
          <cell r="T4188" t="str">
            <v>Radíkovice</v>
          </cell>
        </row>
        <row r="4189">
          <cell r="T4189" t="str">
            <v>Radim</v>
          </cell>
        </row>
        <row r="4190">
          <cell r="T4190" t="str">
            <v>Radim</v>
          </cell>
        </row>
        <row r="4191">
          <cell r="T4191" t="str">
            <v>Radiměř</v>
          </cell>
        </row>
        <row r="4192">
          <cell r="T4192" t="str">
            <v>Radimovice</v>
          </cell>
        </row>
        <row r="4193">
          <cell r="T4193" t="str">
            <v>Radimovice u Tábora</v>
          </cell>
        </row>
        <row r="4194">
          <cell r="T4194" t="str">
            <v>Radimovice u Želče</v>
          </cell>
        </row>
        <row r="4195">
          <cell r="T4195" t="str">
            <v>Radkov</v>
          </cell>
        </row>
        <row r="4196">
          <cell r="T4196" t="str">
            <v>Radkov</v>
          </cell>
        </row>
        <row r="4197">
          <cell r="T4197" t="str">
            <v>Radkov</v>
          </cell>
        </row>
        <row r="4198">
          <cell r="T4198" t="str">
            <v>Radkov</v>
          </cell>
        </row>
        <row r="4199">
          <cell r="T4199" t="str">
            <v>Radkov</v>
          </cell>
        </row>
        <row r="4200">
          <cell r="T4200" t="str">
            <v>Radkova Lhota</v>
          </cell>
        </row>
        <row r="4201">
          <cell r="T4201" t="str">
            <v>Radkovice</v>
          </cell>
        </row>
        <row r="4202">
          <cell r="T4202" t="str">
            <v>Radkovice u Budče</v>
          </cell>
        </row>
        <row r="4203">
          <cell r="T4203" t="str">
            <v>Radkovice u Hrotovic</v>
          </cell>
        </row>
        <row r="4204">
          <cell r="T4204" t="str">
            <v>Radkovy</v>
          </cell>
        </row>
        <row r="4205">
          <cell r="T4205" t="str">
            <v>Rádlo</v>
          </cell>
        </row>
        <row r="4206">
          <cell r="T4206" t="str">
            <v>Radnice</v>
          </cell>
        </row>
        <row r="4207">
          <cell r="T4207" t="str">
            <v>Radňoves</v>
          </cell>
        </row>
        <row r="4208">
          <cell r="T4208" t="str">
            <v>Radňovice</v>
          </cell>
        </row>
        <row r="4209">
          <cell r="T4209" t="str">
            <v>Radomyšl</v>
          </cell>
        </row>
        <row r="4210">
          <cell r="T4210" t="str">
            <v>Radonice</v>
          </cell>
        </row>
        <row r="4211">
          <cell r="T4211" t="str">
            <v>Radonice</v>
          </cell>
        </row>
        <row r="4212">
          <cell r="T4212" t="str">
            <v>Radonín</v>
          </cell>
        </row>
        <row r="4213">
          <cell r="T4213" t="str">
            <v>Radostice</v>
          </cell>
        </row>
        <row r="4214">
          <cell r="T4214" t="str">
            <v>Radostín</v>
          </cell>
        </row>
        <row r="4215">
          <cell r="T4215" t="str">
            <v>Radostín</v>
          </cell>
        </row>
        <row r="4216">
          <cell r="T4216" t="str">
            <v>Radostín nad Oslavou</v>
          </cell>
        </row>
        <row r="4217">
          <cell r="T4217" t="str">
            <v>Radostná pod Kozákovem</v>
          </cell>
        </row>
        <row r="4218">
          <cell r="T4218" t="str">
            <v>Radostov</v>
          </cell>
        </row>
        <row r="4219">
          <cell r="T4219" t="str">
            <v>Radošov</v>
          </cell>
        </row>
        <row r="4220">
          <cell r="T4220" t="str">
            <v>Radošovice</v>
          </cell>
        </row>
        <row r="4221">
          <cell r="T4221" t="str">
            <v>Radošovice</v>
          </cell>
        </row>
        <row r="4222">
          <cell r="T4222" t="str">
            <v>Radošovice</v>
          </cell>
        </row>
        <row r="4223">
          <cell r="T4223" t="str">
            <v>Radotice</v>
          </cell>
        </row>
        <row r="4224">
          <cell r="T4224" t="str">
            <v>Radotín</v>
          </cell>
        </row>
        <row r="4225">
          <cell r="T4225" t="str">
            <v>Radovesice</v>
          </cell>
        </row>
        <row r="4226">
          <cell r="T4226" t="str">
            <v>Radovesnice I</v>
          </cell>
        </row>
        <row r="4227">
          <cell r="T4227" t="str">
            <v>Radovesnice II</v>
          </cell>
        </row>
        <row r="4228">
          <cell r="T4228" t="str">
            <v>Radslavice</v>
          </cell>
        </row>
        <row r="4229">
          <cell r="T4229" t="str">
            <v>Radslavice</v>
          </cell>
        </row>
        <row r="4230">
          <cell r="T4230" t="str">
            <v>Raduň</v>
          </cell>
        </row>
        <row r="4231">
          <cell r="T4231" t="str">
            <v>Radvanec</v>
          </cell>
        </row>
        <row r="4232">
          <cell r="T4232" t="str">
            <v>Radvanice</v>
          </cell>
        </row>
        <row r="4233">
          <cell r="T4233" t="str">
            <v>Radvanice</v>
          </cell>
        </row>
        <row r="4234">
          <cell r="T4234" t="str">
            <v>Rájec</v>
          </cell>
        </row>
        <row r="4235">
          <cell r="T4235" t="str">
            <v>Rájec-Jestřebí</v>
          </cell>
        </row>
        <row r="4236">
          <cell r="T4236" t="str">
            <v>Ráječko</v>
          </cell>
        </row>
        <row r="4237">
          <cell r="T4237" t="str">
            <v>Rajhrad</v>
          </cell>
        </row>
        <row r="4238">
          <cell r="T4238" t="str">
            <v>Rajhradice</v>
          </cell>
        </row>
        <row r="4239">
          <cell r="T4239" t="str">
            <v>Rajnochovice</v>
          </cell>
        </row>
        <row r="4240">
          <cell r="T4240" t="str">
            <v>Rakousy</v>
          </cell>
        </row>
        <row r="4241">
          <cell r="T4241" t="str">
            <v>Rakov</v>
          </cell>
        </row>
        <row r="4242">
          <cell r="T4242" t="str">
            <v>Raková</v>
          </cell>
        </row>
        <row r="4243">
          <cell r="T4243" t="str">
            <v>Raková u Konice</v>
          </cell>
        </row>
        <row r="4244">
          <cell r="T4244" t="str">
            <v>Rakovice</v>
          </cell>
        </row>
        <row r="4245">
          <cell r="T4245" t="str">
            <v>Rakovník</v>
          </cell>
        </row>
        <row r="4246">
          <cell r="T4246" t="str">
            <v>Rakůvka</v>
          </cell>
        </row>
        <row r="4247">
          <cell r="T4247" t="str">
            <v>Rakvice</v>
          </cell>
        </row>
        <row r="4248">
          <cell r="T4248" t="str">
            <v>Ralsko</v>
          </cell>
        </row>
        <row r="4249">
          <cell r="T4249" t="str">
            <v>Raná</v>
          </cell>
        </row>
        <row r="4250">
          <cell r="T4250" t="str">
            <v>Raná</v>
          </cell>
        </row>
        <row r="4251">
          <cell r="T4251" t="str">
            <v>Rančířov</v>
          </cell>
        </row>
        <row r="4252">
          <cell r="T4252" t="str">
            <v>Rantířov</v>
          </cell>
        </row>
        <row r="4253">
          <cell r="T4253" t="str">
            <v>Rapotice</v>
          </cell>
        </row>
        <row r="4254">
          <cell r="T4254" t="str">
            <v>Rapotín</v>
          </cell>
        </row>
        <row r="4255">
          <cell r="T4255" t="str">
            <v>Rapšach</v>
          </cell>
        </row>
        <row r="4256">
          <cell r="T4256" t="str">
            <v>Rasošky</v>
          </cell>
        </row>
        <row r="4257">
          <cell r="T4257" t="str">
            <v>Raspenava</v>
          </cell>
        </row>
        <row r="4258">
          <cell r="T4258" t="str">
            <v>Rašín</v>
          </cell>
        </row>
        <row r="4259">
          <cell r="T4259" t="str">
            <v>Raškovice</v>
          </cell>
        </row>
        <row r="4260">
          <cell r="T4260" t="str">
            <v>Rašov</v>
          </cell>
        </row>
        <row r="4261">
          <cell r="T4261" t="str">
            <v>Rašovice</v>
          </cell>
        </row>
        <row r="4262">
          <cell r="T4262" t="str">
            <v>Rašovice</v>
          </cell>
        </row>
        <row r="4263">
          <cell r="T4263" t="str">
            <v>Rataje</v>
          </cell>
        </row>
        <row r="4264">
          <cell r="T4264" t="str">
            <v>Rataje</v>
          </cell>
        </row>
        <row r="4265">
          <cell r="T4265" t="str">
            <v>Rataje</v>
          </cell>
        </row>
        <row r="4266">
          <cell r="T4266" t="str">
            <v>Rataje nad Sázavou</v>
          </cell>
        </row>
        <row r="4267">
          <cell r="T4267" t="str">
            <v>Ratboř</v>
          </cell>
        </row>
        <row r="4268">
          <cell r="T4268" t="str">
            <v>Ratenice</v>
          </cell>
        </row>
        <row r="4269">
          <cell r="T4269" t="str">
            <v>Ratiboř</v>
          </cell>
        </row>
        <row r="4270">
          <cell r="T4270" t="str">
            <v>Ratiboř</v>
          </cell>
        </row>
        <row r="4271">
          <cell r="T4271" t="str">
            <v>Ratibořské Hory</v>
          </cell>
        </row>
        <row r="4272">
          <cell r="T4272" t="str">
            <v>Ratíškovice</v>
          </cell>
        </row>
        <row r="4273">
          <cell r="T4273" t="str">
            <v>Ratměřice</v>
          </cell>
        </row>
        <row r="4274">
          <cell r="T4274" t="str">
            <v>Razová</v>
          </cell>
        </row>
        <row r="4275">
          <cell r="T4275" t="str">
            <v>Ražice</v>
          </cell>
        </row>
        <row r="4276">
          <cell r="T4276" t="str">
            <v>Rebešovice</v>
          </cell>
        </row>
        <row r="4277">
          <cell r="T4277" t="str">
            <v>Rejchartice</v>
          </cell>
        </row>
        <row r="4278">
          <cell r="T4278" t="str">
            <v>Rejštejn</v>
          </cell>
        </row>
        <row r="4279">
          <cell r="T4279" t="str">
            <v>Rešice</v>
          </cell>
        </row>
        <row r="4280">
          <cell r="T4280" t="str">
            <v>Roblín</v>
          </cell>
        </row>
        <row r="4281">
          <cell r="T4281" t="str">
            <v>Ročov</v>
          </cell>
        </row>
        <row r="4282">
          <cell r="T4282" t="str">
            <v>Rodinov</v>
          </cell>
        </row>
        <row r="4283">
          <cell r="T4283" t="str">
            <v>Rodkov</v>
          </cell>
        </row>
        <row r="4284">
          <cell r="T4284" t="str">
            <v>Rodná</v>
          </cell>
        </row>
        <row r="4285">
          <cell r="T4285" t="str">
            <v>Rodvínov</v>
          </cell>
        </row>
        <row r="4286">
          <cell r="T4286" t="str">
            <v>Rohatec</v>
          </cell>
        </row>
        <row r="4287">
          <cell r="T4287" t="str">
            <v>Rohatsko</v>
          </cell>
        </row>
        <row r="4288">
          <cell r="T4288" t="str">
            <v>Rohenice</v>
          </cell>
        </row>
        <row r="4289">
          <cell r="T4289" t="str">
            <v>Rohle</v>
          </cell>
        </row>
        <row r="4290">
          <cell r="T4290" t="str">
            <v>Rohov</v>
          </cell>
        </row>
        <row r="4291">
          <cell r="T4291" t="str">
            <v>Rohovládova Bělá</v>
          </cell>
        </row>
        <row r="4292">
          <cell r="T4292" t="str">
            <v>Rohozec</v>
          </cell>
        </row>
        <row r="4293">
          <cell r="T4293" t="str">
            <v>Rohozec</v>
          </cell>
        </row>
        <row r="4294">
          <cell r="T4294" t="str">
            <v>Rohozná</v>
          </cell>
        </row>
        <row r="4295">
          <cell r="T4295" t="str">
            <v>Rohozná</v>
          </cell>
        </row>
        <row r="4296">
          <cell r="T4296" t="str">
            <v>Rohoznice</v>
          </cell>
        </row>
        <row r="4297">
          <cell r="T4297" t="str">
            <v>Rohoznice</v>
          </cell>
        </row>
        <row r="4298">
          <cell r="T4298" t="str">
            <v>Rohy</v>
          </cell>
        </row>
        <row r="4299">
          <cell r="T4299" t="str">
            <v>Rochlov</v>
          </cell>
        </row>
        <row r="4300">
          <cell r="T4300" t="str">
            <v>Rochov</v>
          </cell>
        </row>
        <row r="4301">
          <cell r="T4301" t="str">
            <v>Rojetín</v>
          </cell>
        </row>
        <row r="4302">
          <cell r="T4302" t="str">
            <v>Rokle</v>
          </cell>
        </row>
        <row r="4303">
          <cell r="T4303" t="str">
            <v>Rokycany</v>
          </cell>
        </row>
        <row r="4304">
          <cell r="T4304" t="str">
            <v>Rokytá</v>
          </cell>
        </row>
        <row r="4305">
          <cell r="T4305" t="str">
            <v>Rokytňany</v>
          </cell>
        </row>
        <row r="4306">
          <cell r="T4306" t="str">
            <v>Rokytnice</v>
          </cell>
        </row>
        <row r="4307">
          <cell r="T4307" t="str">
            <v>Rokytnice</v>
          </cell>
        </row>
        <row r="4308">
          <cell r="T4308" t="str">
            <v>Rokytnice nad Jizerou</v>
          </cell>
        </row>
        <row r="4309">
          <cell r="T4309" t="str">
            <v>Rokytnice nad Rokytnou</v>
          </cell>
        </row>
        <row r="4310">
          <cell r="T4310" t="str">
            <v>Rokytnice v Orlických horách</v>
          </cell>
        </row>
        <row r="4311">
          <cell r="T4311" t="str">
            <v>Rokytno</v>
          </cell>
        </row>
        <row r="4312">
          <cell r="T4312" t="str">
            <v>Rokytovec</v>
          </cell>
        </row>
        <row r="4313">
          <cell r="T4313" t="str">
            <v>Ronov nad Doubravou</v>
          </cell>
        </row>
        <row r="4314">
          <cell r="T4314" t="str">
            <v>Ropice</v>
          </cell>
        </row>
        <row r="4315">
          <cell r="T4315" t="str">
            <v>Roprachtice</v>
          </cell>
        </row>
        <row r="4316">
          <cell r="T4316" t="str">
            <v>Roseč</v>
          </cell>
        </row>
        <row r="4317">
          <cell r="T4317" t="str">
            <v>Rosice</v>
          </cell>
        </row>
        <row r="4318">
          <cell r="T4318" t="str">
            <v>Rosice</v>
          </cell>
        </row>
        <row r="4319">
          <cell r="T4319" t="str">
            <v>Rosička</v>
          </cell>
        </row>
        <row r="4320">
          <cell r="T4320" t="str">
            <v>Rosička</v>
          </cell>
        </row>
        <row r="4321">
          <cell r="T4321" t="str">
            <v>Rosovice</v>
          </cell>
        </row>
        <row r="4322">
          <cell r="T4322" t="str">
            <v>Rostěnice-Zvonovice</v>
          </cell>
        </row>
        <row r="4323">
          <cell r="T4323" t="str">
            <v>Rostoklaty</v>
          </cell>
        </row>
        <row r="4324">
          <cell r="T4324" t="str">
            <v>Roštění</v>
          </cell>
        </row>
        <row r="4325">
          <cell r="T4325" t="str">
            <v>Roštín</v>
          </cell>
        </row>
        <row r="4326">
          <cell r="T4326" t="str">
            <v>Rotava</v>
          </cell>
        </row>
        <row r="4327">
          <cell r="T4327" t="str">
            <v>Roubanina</v>
          </cell>
        </row>
        <row r="4328">
          <cell r="T4328" t="str">
            <v>Roudná</v>
          </cell>
        </row>
        <row r="4329">
          <cell r="T4329" t="str">
            <v>Roudné</v>
          </cell>
        </row>
        <row r="4330">
          <cell r="T4330" t="str">
            <v>Roudnice</v>
          </cell>
        </row>
        <row r="4331">
          <cell r="T4331" t="str">
            <v>Roudnice nad Labem</v>
          </cell>
        </row>
        <row r="4332">
          <cell r="T4332" t="str">
            <v>Roudno</v>
          </cell>
        </row>
        <row r="4333">
          <cell r="T4333" t="str">
            <v>Rouchovany</v>
          </cell>
        </row>
        <row r="4334">
          <cell r="T4334" t="str">
            <v>Roupov</v>
          </cell>
        </row>
        <row r="4335">
          <cell r="T4335" t="str">
            <v>Rousínov</v>
          </cell>
        </row>
        <row r="4336">
          <cell r="T4336" t="str">
            <v>Rouské</v>
          </cell>
        </row>
        <row r="4337">
          <cell r="T4337" t="str">
            <v>Rousměrov</v>
          </cell>
        </row>
        <row r="4338">
          <cell r="T4338" t="str">
            <v>Rovečné</v>
          </cell>
        </row>
        <row r="4339">
          <cell r="T4339" t="str">
            <v>Rovensko</v>
          </cell>
        </row>
        <row r="4340">
          <cell r="T4340" t="str">
            <v>Rovensko pod Troskami</v>
          </cell>
        </row>
        <row r="4341">
          <cell r="T4341" t="str">
            <v>Rovná</v>
          </cell>
        </row>
        <row r="4342">
          <cell r="T4342" t="str">
            <v>Rovná</v>
          </cell>
        </row>
        <row r="4343">
          <cell r="T4343" t="str">
            <v>Rovná</v>
          </cell>
        </row>
        <row r="4344">
          <cell r="T4344" t="str">
            <v>Rozdrojovice</v>
          </cell>
        </row>
        <row r="4345">
          <cell r="T4345" t="str">
            <v>Rozhovice</v>
          </cell>
        </row>
        <row r="4346">
          <cell r="T4346" t="str">
            <v>Rozhraní</v>
          </cell>
        </row>
        <row r="4347">
          <cell r="T4347" t="str">
            <v>Rozkoš</v>
          </cell>
        </row>
        <row r="4348">
          <cell r="T4348" t="str">
            <v>Rozseč</v>
          </cell>
        </row>
        <row r="4349">
          <cell r="T4349" t="str">
            <v>Rozseč</v>
          </cell>
        </row>
        <row r="4350">
          <cell r="T4350" t="str">
            <v>Rozseč nad Kunštátem</v>
          </cell>
        </row>
        <row r="4351">
          <cell r="T4351" t="str">
            <v>Rozsíčka</v>
          </cell>
        </row>
        <row r="4352">
          <cell r="T4352" t="str">
            <v>Rozsochatec</v>
          </cell>
        </row>
        <row r="4353">
          <cell r="T4353" t="str">
            <v>Rozsochy</v>
          </cell>
        </row>
        <row r="4354">
          <cell r="T4354" t="str">
            <v>Rozstání</v>
          </cell>
        </row>
        <row r="4355">
          <cell r="T4355" t="str">
            <v>Rozstání</v>
          </cell>
        </row>
        <row r="4356">
          <cell r="T4356" t="str">
            <v>Roztoky</v>
          </cell>
        </row>
        <row r="4357">
          <cell r="T4357" t="str">
            <v>Roztoky</v>
          </cell>
        </row>
        <row r="4358">
          <cell r="T4358" t="str">
            <v>Roztoky u Jilemnice</v>
          </cell>
        </row>
        <row r="4359">
          <cell r="T4359" t="str">
            <v>Roztoky u Semil</v>
          </cell>
        </row>
        <row r="4360">
          <cell r="T4360" t="str">
            <v>Rozvadov</v>
          </cell>
        </row>
        <row r="4361">
          <cell r="T4361" t="str">
            <v>Rožďalovice</v>
          </cell>
        </row>
        <row r="4362">
          <cell r="T4362" t="str">
            <v>Rožmberk nad Vltavou</v>
          </cell>
        </row>
        <row r="4363">
          <cell r="T4363" t="str">
            <v>Rožmitál na Šumavě</v>
          </cell>
        </row>
        <row r="4364">
          <cell r="T4364" t="str">
            <v>Rožmitál pod Třemšínem</v>
          </cell>
        </row>
        <row r="4365">
          <cell r="T4365" t="str">
            <v>Rožná</v>
          </cell>
        </row>
        <row r="4366">
          <cell r="T4366" t="str">
            <v>Rožnov</v>
          </cell>
        </row>
        <row r="4367">
          <cell r="T4367" t="str">
            <v>Rožnov pod Radhoštěm</v>
          </cell>
        </row>
        <row r="4368">
          <cell r="T4368" t="str">
            <v>Rpety</v>
          </cell>
        </row>
        <row r="4369">
          <cell r="T4369" t="str">
            <v>Rtyně nad Bílinou</v>
          </cell>
        </row>
        <row r="4370">
          <cell r="T4370" t="str">
            <v>Rtyně v Podkrkonoší</v>
          </cell>
        </row>
        <row r="4371">
          <cell r="T4371" t="str">
            <v>Ruda</v>
          </cell>
        </row>
        <row r="4372">
          <cell r="T4372" t="str">
            <v>Ruda</v>
          </cell>
        </row>
        <row r="4373">
          <cell r="T4373" t="str">
            <v>Ruda nad Moravou</v>
          </cell>
        </row>
        <row r="4374">
          <cell r="T4374" t="str">
            <v>Rudice</v>
          </cell>
        </row>
        <row r="4375">
          <cell r="T4375" t="str">
            <v>Rudice</v>
          </cell>
        </row>
        <row r="4376">
          <cell r="T4376" t="str">
            <v>Rudíkov</v>
          </cell>
        </row>
        <row r="4377">
          <cell r="T4377" t="str">
            <v>Rudimov</v>
          </cell>
        </row>
        <row r="4378">
          <cell r="T4378" t="str">
            <v>Rudka</v>
          </cell>
        </row>
        <row r="4379">
          <cell r="T4379" t="str">
            <v>Rudlice</v>
          </cell>
        </row>
        <row r="4380">
          <cell r="T4380" t="str">
            <v>Rudná</v>
          </cell>
        </row>
        <row r="4381">
          <cell r="T4381" t="str">
            <v>Rudná</v>
          </cell>
        </row>
        <row r="4382">
          <cell r="T4382" t="str">
            <v>Rudná pod Pradědem</v>
          </cell>
        </row>
        <row r="4383">
          <cell r="T4383" t="str">
            <v>Rudník</v>
          </cell>
        </row>
        <row r="4384">
          <cell r="T4384" t="str">
            <v>Rudolec</v>
          </cell>
        </row>
        <row r="4385">
          <cell r="T4385" t="str">
            <v>Rudolfov</v>
          </cell>
        </row>
        <row r="4386">
          <cell r="T4386" t="str">
            <v>Rudoltice</v>
          </cell>
        </row>
        <row r="4387">
          <cell r="T4387" t="str">
            <v>Rumburk</v>
          </cell>
        </row>
        <row r="4388">
          <cell r="T4388" t="str">
            <v>Ruprechtov</v>
          </cell>
        </row>
        <row r="4389">
          <cell r="T4389" t="str">
            <v>Rusava</v>
          </cell>
        </row>
        <row r="4390">
          <cell r="T4390" t="str">
            <v>Rusín</v>
          </cell>
        </row>
        <row r="4391">
          <cell r="T4391" t="str">
            <v>Rušinov</v>
          </cell>
        </row>
        <row r="4392">
          <cell r="T4392" t="str">
            <v>Růžďka</v>
          </cell>
        </row>
        <row r="4393">
          <cell r="T4393" t="str">
            <v>Růžená</v>
          </cell>
        </row>
        <row r="4394">
          <cell r="T4394" t="str">
            <v>Růžová</v>
          </cell>
        </row>
        <row r="4395">
          <cell r="T4395" t="str">
            <v>Rybí</v>
          </cell>
        </row>
        <row r="4396">
          <cell r="T4396" t="str">
            <v>Rybitví</v>
          </cell>
        </row>
        <row r="4397">
          <cell r="T4397" t="str">
            <v>Rybná nad Zdobnicí</v>
          </cell>
        </row>
        <row r="4398">
          <cell r="T4398" t="str">
            <v>Rybné</v>
          </cell>
        </row>
        <row r="4399">
          <cell r="T4399" t="str">
            <v>Rybnice</v>
          </cell>
        </row>
        <row r="4400">
          <cell r="T4400" t="str">
            <v>Rybníček</v>
          </cell>
        </row>
        <row r="4401">
          <cell r="T4401" t="str">
            <v>Rybníček</v>
          </cell>
        </row>
        <row r="4402">
          <cell r="T4402" t="str">
            <v>Rybník</v>
          </cell>
        </row>
        <row r="4403">
          <cell r="T4403" t="str">
            <v>Rybník</v>
          </cell>
        </row>
        <row r="4404">
          <cell r="T4404" t="str">
            <v>Rybníky</v>
          </cell>
        </row>
        <row r="4405">
          <cell r="T4405" t="str">
            <v>Rybníky</v>
          </cell>
        </row>
        <row r="4406">
          <cell r="T4406" t="str">
            <v>Rybniště</v>
          </cell>
        </row>
        <row r="4407">
          <cell r="T4407" t="str">
            <v>Rychnov na Moravě</v>
          </cell>
        </row>
        <row r="4408">
          <cell r="T4408" t="str">
            <v>Rychnov nad Kněžnou</v>
          </cell>
        </row>
        <row r="4409">
          <cell r="T4409" t="str">
            <v>Rychnov u Jablonce nad Nisou</v>
          </cell>
        </row>
        <row r="4410">
          <cell r="T4410" t="str">
            <v>Rychnovek</v>
          </cell>
        </row>
        <row r="4411">
          <cell r="T4411" t="str">
            <v>Rychvald</v>
          </cell>
        </row>
        <row r="4412">
          <cell r="T4412" t="str">
            <v>Ryjice</v>
          </cell>
        </row>
        <row r="4413">
          <cell r="T4413" t="str">
            <v>Rýmařov</v>
          </cell>
        </row>
        <row r="4414">
          <cell r="T4414" t="str">
            <v>Rymice</v>
          </cell>
        </row>
        <row r="4415">
          <cell r="T4415" t="str">
            <v>Rynárec</v>
          </cell>
        </row>
        <row r="4416">
          <cell r="T4416" t="str">
            <v>Rynholec</v>
          </cell>
        </row>
        <row r="4417">
          <cell r="T4417" t="str">
            <v>Rynoltice</v>
          </cell>
        </row>
        <row r="4418">
          <cell r="T4418" t="str">
            <v>Ryžoviště</v>
          </cell>
        </row>
        <row r="4419">
          <cell r="T4419" t="str">
            <v>Řásná</v>
          </cell>
        </row>
        <row r="4420">
          <cell r="T4420" t="str">
            <v>Řečany nad Labem</v>
          </cell>
        </row>
        <row r="4421">
          <cell r="T4421" t="str">
            <v>Řečice</v>
          </cell>
        </row>
        <row r="4422">
          <cell r="T4422" t="str">
            <v>Řečice</v>
          </cell>
        </row>
        <row r="4423">
          <cell r="T4423" t="str">
            <v>Řehenice</v>
          </cell>
        </row>
        <row r="4424">
          <cell r="T4424" t="str">
            <v>Řehlovice</v>
          </cell>
        </row>
        <row r="4425">
          <cell r="T4425" t="str">
            <v>Řeka</v>
          </cell>
        </row>
        <row r="4426">
          <cell r="T4426" t="str">
            <v>Řemíčov</v>
          </cell>
        </row>
        <row r="4427">
          <cell r="T4427" t="str">
            <v>Řenče</v>
          </cell>
        </row>
        <row r="4428">
          <cell r="T4428" t="str">
            <v>Řendějov</v>
          </cell>
        </row>
        <row r="4429">
          <cell r="T4429" t="str">
            <v>Řepeč</v>
          </cell>
        </row>
        <row r="4430">
          <cell r="T4430" t="str">
            <v>Řepice</v>
          </cell>
        </row>
        <row r="4431">
          <cell r="T4431" t="str">
            <v>Řepín</v>
          </cell>
        </row>
        <row r="4432">
          <cell r="T4432" t="str">
            <v>Řepiště</v>
          </cell>
        </row>
        <row r="4433">
          <cell r="T4433" t="str">
            <v>Řepníky</v>
          </cell>
        </row>
        <row r="4434">
          <cell r="T4434" t="str">
            <v>Řepov</v>
          </cell>
        </row>
        <row r="4435">
          <cell r="T4435" t="str">
            <v>Řeřichy</v>
          </cell>
        </row>
        <row r="4436">
          <cell r="T4436" t="str">
            <v>Řestoky</v>
          </cell>
        </row>
        <row r="4437">
          <cell r="T4437" t="str">
            <v>Řetová</v>
          </cell>
        </row>
        <row r="4438">
          <cell r="T4438" t="str">
            <v>Řetůvka</v>
          </cell>
        </row>
        <row r="4439">
          <cell r="T4439" t="str">
            <v>Řevnice</v>
          </cell>
        </row>
        <row r="4440">
          <cell r="T4440" t="str">
            <v>Řevničov</v>
          </cell>
        </row>
        <row r="4441">
          <cell r="T4441" t="str">
            <v>Řícmanice</v>
          </cell>
        </row>
        <row r="4442">
          <cell r="T4442" t="str">
            <v>Říčany</v>
          </cell>
        </row>
        <row r="4443">
          <cell r="T4443" t="str">
            <v>Říčany</v>
          </cell>
        </row>
        <row r="4444">
          <cell r="T4444" t="str">
            <v>Říčky</v>
          </cell>
        </row>
        <row r="4445">
          <cell r="T4445" t="str">
            <v>Říčky v Orlických horách</v>
          </cell>
        </row>
        <row r="4446">
          <cell r="T4446" t="str">
            <v>Řídeč</v>
          </cell>
        </row>
        <row r="4447">
          <cell r="T4447" t="str">
            <v>Řídelov</v>
          </cell>
        </row>
        <row r="4448">
          <cell r="T4448" t="str">
            <v>Řídký</v>
          </cell>
        </row>
        <row r="4449">
          <cell r="T4449" t="str">
            <v>Řikonín</v>
          </cell>
        </row>
        <row r="4450">
          <cell r="T4450" t="str">
            <v>Říkov</v>
          </cell>
        </row>
        <row r="4451">
          <cell r="T4451" t="str">
            <v>Říkovice</v>
          </cell>
        </row>
        <row r="4452">
          <cell r="T4452" t="str">
            <v>Římov</v>
          </cell>
        </row>
        <row r="4453">
          <cell r="T4453" t="str">
            <v>Římov</v>
          </cell>
        </row>
        <row r="4454">
          <cell r="T4454" t="str">
            <v>Řimovice</v>
          </cell>
        </row>
        <row r="4455">
          <cell r="T4455" t="str">
            <v>Řípec</v>
          </cell>
        </row>
        <row r="4456">
          <cell r="T4456" t="str">
            <v>Řisuty</v>
          </cell>
        </row>
        <row r="4457">
          <cell r="T4457" t="str">
            <v>Řitka</v>
          </cell>
        </row>
        <row r="4458">
          <cell r="T4458" t="str">
            <v>Řitonice</v>
          </cell>
        </row>
        <row r="4459">
          <cell r="T4459" t="str">
            <v>Sádek</v>
          </cell>
        </row>
        <row r="4460">
          <cell r="T4460" t="str">
            <v>Sádek</v>
          </cell>
        </row>
        <row r="4461">
          <cell r="T4461" t="str">
            <v>Sadov</v>
          </cell>
        </row>
        <row r="4462">
          <cell r="T4462" t="str">
            <v>Sadová</v>
          </cell>
        </row>
        <row r="4463">
          <cell r="T4463" t="str">
            <v>Sadská</v>
          </cell>
        </row>
        <row r="4464">
          <cell r="T4464" t="str">
            <v>Salačova Lhota</v>
          </cell>
        </row>
        <row r="4465">
          <cell r="T4465" t="str">
            <v>Salaš</v>
          </cell>
        </row>
        <row r="4466">
          <cell r="T4466" t="str">
            <v>Samopše</v>
          </cell>
        </row>
        <row r="4467">
          <cell r="T4467" t="str">
            <v>Samotišky</v>
          </cell>
        </row>
        <row r="4468">
          <cell r="T4468" t="str">
            <v>Samšín</v>
          </cell>
        </row>
        <row r="4469">
          <cell r="T4469" t="str">
            <v>Samšina</v>
          </cell>
        </row>
        <row r="4470">
          <cell r="T4470" t="str">
            <v>Sány</v>
          </cell>
        </row>
        <row r="4471">
          <cell r="T4471" t="str">
            <v>Sázava</v>
          </cell>
        </row>
        <row r="4472">
          <cell r="T4472" t="str">
            <v>Sázava</v>
          </cell>
        </row>
        <row r="4473">
          <cell r="T4473" t="str">
            <v>Sázava</v>
          </cell>
        </row>
        <row r="4474">
          <cell r="T4474" t="str">
            <v>Sázavka</v>
          </cell>
        </row>
        <row r="4475">
          <cell r="T4475" t="str">
            <v>Sazená</v>
          </cell>
        </row>
        <row r="4476">
          <cell r="T4476" t="str">
            <v>Sazomín</v>
          </cell>
        </row>
        <row r="4477">
          <cell r="T4477" t="str">
            <v>Sazovice</v>
          </cell>
        </row>
        <row r="4478">
          <cell r="T4478" t="str">
            <v>Sběř</v>
          </cell>
        </row>
        <row r="4479">
          <cell r="T4479" t="str">
            <v>Sebečice</v>
          </cell>
        </row>
        <row r="4480">
          <cell r="T4480" t="str">
            <v>Sebranice</v>
          </cell>
        </row>
        <row r="4481">
          <cell r="T4481" t="str">
            <v>Sebranice</v>
          </cell>
        </row>
        <row r="4482">
          <cell r="T4482" t="str">
            <v>Seč</v>
          </cell>
        </row>
        <row r="4483">
          <cell r="T4483" t="str">
            <v>Seč</v>
          </cell>
        </row>
        <row r="4484">
          <cell r="T4484" t="str">
            <v>Seč</v>
          </cell>
        </row>
        <row r="4485">
          <cell r="T4485" t="str">
            <v>Sedlatice</v>
          </cell>
        </row>
        <row r="4486">
          <cell r="T4486" t="str">
            <v>Sedlčany</v>
          </cell>
        </row>
        <row r="4487">
          <cell r="T4487" t="str">
            <v>Sedlec</v>
          </cell>
        </row>
        <row r="4488">
          <cell r="T4488" t="str">
            <v>Sedlec</v>
          </cell>
        </row>
        <row r="4489">
          <cell r="T4489" t="str">
            <v>Sedlec</v>
          </cell>
        </row>
        <row r="4490">
          <cell r="T4490" t="str">
            <v>Sedlec</v>
          </cell>
        </row>
        <row r="4491">
          <cell r="T4491" t="str">
            <v>Sedlec</v>
          </cell>
        </row>
        <row r="4492">
          <cell r="T4492" t="str">
            <v>Sedlec</v>
          </cell>
        </row>
        <row r="4493">
          <cell r="T4493" t="str">
            <v>Sedlec</v>
          </cell>
        </row>
        <row r="4494">
          <cell r="T4494" t="str">
            <v>Sedlec-Prčice</v>
          </cell>
        </row>
        <row r="4495">
          <cell r="T4495" t="str">
            <v>Sedlečko u Soběslavě</v>
          </cell>
        </row>
        <row r="4496">
          <cell r="T4496" t="str">
            <v>Sedlejov</v>
          </cell>
        </row>
        <row r="4497">
          <cell r="T4497" t="str">
            <v>Sedletín</v>
          </cell>
        </row>
        <row r="4498">
          <cell r="T4498" t="str">
            <v>Sedlice</v>
          </cell>
        </row>
        <row r="4499">
          <cell r="T4499" t="str">
            <v>Sedlice</v>
          </cell>
        </row>
        <row r="4500">
          <cell r="T4500" t="str">
            <v>Sedlice</v>
          </cell>
        </row>
        <row r="4501">
          <cell r="T4501" t="str">
            <v>Sedliště</v>
          </cell>
        </row>
        <row r="4502">
          <cell r="T4502" t="str">
            <v>Sedliště</v>
          </cell>
        </row>
        <row r="4503">
          <cell r="T4503" t="str">
            <v>Sedliště</v>
          </cell>
        </row>
        <row r="4504">
          <cell r="T4504" t="str">
            <v>Sedliště</v>
          </cell>
        </row>
        <row r="4505">
          <cell r="T4505" t="str">
            <v>Sedlnice</v>
          </cell>
        </row>
        <row r="4506">
          <cell r="T4506" t="str">
            <v>Sedloňov</v>
          </cell>
        </row>
        <row r="4507">
          <cell r="T4507" t="str">
            <v>Sehradice</v>
          </cell>
        </row>
        <row r="4508">
          <cell r="T4508" t="str">
            <v>Sejřek</v>
          </cell>
        </row>
        <row r="4509">
          <cell r="T4509" t="str">
            <v>Sekeřice</v>
          </cell>
        </row>
        <row r="4510">
          <cell r="T4510" t="str">
            <v>Seletice</v>
          </cell>
        </row>
        <row r="4511">
          <cell r="T4511" t="str">
            <v>Selmice</v>
          </cell>
        </row>
        <row r="4512">
          <cell r="T4512" t="str">
            <v>Seloutky</v>
          </cell>
        </row>
        <row r="4513">
          <cell r="T4513" t="str">
            <v>Semanín</v>
          </cell>
        </row>
        <row r="4514">
          <cell r="T4514" t="str">
            <v>Semčice</v>
          </cell>
        </row>
        <row r="4515">
          <cell r="T4515" t="str">
            <v>Semechnice</v>
          </cell>
        </row>
        <row r="4516">
          <cell r="T4516" t="str">
            <v>Semice</v>
          </cell>
        </row>
        <row r="4517">
          <cell r="T4517" t="str">
            <v>Semily</v>
          </cell>
        </row>
        <row r="4518">
          <cell r="T4518" t="str">
            <v>Semín</v>
          </cell>
        </row>
        <row r="4519">
          <cell r="T4519" t="str">
            <v>Semněvice</v>
          </cell>
        </row>
        <row r="4520">
          <cell r="T4520" t="str">
            <v>Semtěš</v>
          </cell>
        </row>
        <row r="4521">
          <cell r="T4521" t="str">
            <v>Sendraž</v>
          </cell>
        </row>
        <row r="4522">
          <cell r="T4522" t="str">
            <v>Sendražice</v>
          </cell>
        </row>
        <row r="4523">
          <cell r="T4523" t="str">
            <v>Senec</v>
          </cell>
        </row>
        <row r="4524">
          <cell r="T4524" t="str">
            <v>Senetářov</v>
          </cell>
        </row>
        <row r="4525">
          <cell r="T4525" t="str">
            <v>Senice</v>
          </cell>
        </row>
        <row r="4526">
          <cell r="T4526" t="str">
            <v>Senice na Hané</v>
          </cell>
        </row>
        <row r="4527">
          <cell r="T4527" t="str">
            <v>Senička</v>
          </cell>
        </row>
        <row r="4528">
          <cell r="T4528" t="str">
            <v>Seninka</v>
          </cell>
        </row>
        <row r="4529">
          <cell r="T4529" t="str">
            <v>Senohraby</v>
          </cell>
        </row>
        <row r="4530">
          <cell r="T4530" t="str">
            <v>Senomaty</v>
          </cell>
        </row>
        <row r="4531">
          <cell r="T4531" t="str">
            <v>Senorady</v>
          </cell>
        </row>
        <row r="4532">
          <cell r="T4532" t="str">
            <v>Senožaty</v>
          </cell>
        </row>
        <row r="4533">
          <cell r="T4533" t="str">
            <v>Sentice</v>
          </cell>
        </row>
        <row r="4534">
          <cell r="T4534" t="str">
            <v>Sepekov</v>
          </cell>
        </row>
        <row r="4535">
          <cell r="T4535" t="str">
            <v>Sezemice</v>
          </cell>
        </row>
        <row r="4536">
          <cell r="T4536" t="str">
            <v>Sezemice</v>
          </cell>
        </row>
        <row r="4537">
          <cell r="T4537" t="str">
            <v>Sezimovo Ústí</v>
          </cell>
        </row>
        <row r="4538">
          <cell r="T4538" t="str">
            <v>Schořov</v>
          </cell>
        </row>
        <row r="4539">
          <cell r="T4539" t="str">
            <v>Sibřina</v>
          </cell>
        </row>
        <row r="4540">
          <cell r="T4540" t="str">
            <v>Silůvky</v>
          </cell>
        </row>
        <row r="4541">
          <cell r="T4541" t="str">
            <v>Sirá</v>
          </cell>
        </row>
        <row r="4542">
          <cell r="T4542" t="str">
            <v>Sirákov</v>
          </cell>
        </row>
        <row r="4543">
          <cell r="T4543" t="str">
            <v>Siřejovice</v>
          </cell>
        </row>
        <row r="4544">
          <cell r="T4544" t="str">
            <v>Sivice</v>
          </cell>
        </row>
        <row r="4545">
          <cell r="T4545" t="str">
            <v>Skalice</v>
          </cell>
        </row>
        <row r="4546">
          <cell r="T4546" t="str">
            <v>Skalice</v>
          </cell>
        </row>
        <row r="4547">
          <cell r="T4547" t="str">
            <v>Skalice</v>
          </cell>
        </row>
        <row r="4548">
          <cell r="T4548" t="str">
            <v>Skalice nad Svitavou</v>
          </cell>
        </row>
        <row r="4549">
          <cell r="T4549" t="str">
            <v>Skalice u České Lípy</v>
          </cell>
        </row>
        <row r="4550">
          <cell r="T4550" t="str">
            <v>Skalička</v>
          </cell>
        </row>
        <row r="4551">
          <cell r="T4551" t="str">
            <v>Skalička</v>
          </cell>
        </row>
        <row r="4552">
          <cell r="T4552" t="str">
            <v>Skalka</v>
          </cell>
        </row>
        <row r="4553">
          <cell r="T4553" t="str">
            <v>Skalka</v>
          </cell>
        </row>
        <row r="4554">
          <cell r="T4554" t="str">
            <v>Skalka u Doks</v>
          </cell>
        </row>
        <row r="4555">
          <cell r="T4555" t="str">
            <v>Skalná</v>
          </cell>
        </row>
        <row r="4556">
          <cell r="T4556" t="str">
            <v>Skalsko</v>
          </cell>
        </row>
        <row r="4557">
          <cell r="T4557" t="str">
            <v>Skály</v>
          </cell>
        </row>
        <row r="4558">
          <cell r="T4558" t="str">
            <v>Skály</v>
          </cell>
        </row>
        <row r="4559">
          <cell r="T4559" t="str">
            <v>Skapce</v>
          </cell>
        </row>
        <row r="4560">
          <cell r="T4560" t="str">
            <v>Skašov</v>
          </cell>
        </row>
        <row r="4561">
          <cell r="T4561" t="str">
            <v>Skaštice</v>
          </cell>
        </row>
        <row r="4562">
          <cell r="T4562" t="str">
            <v>Sklené</v>
          </cell>
        </row>
        <row r="4563">
          <cell r="T4563" t="str">
            <v>Sklené</v>
          </cell>
        </row>
        <row r="4564">
          <cell r="T4564" t="str">
            <v>Sklené nad Oslavou</v>
          </cell>
        </row>
        <row r="4565">
          <cell r="T4565" t="str">
            <v>Skočice</v>
          </cell>
        </row>
        <row r="4566">
          <cell r="T4566" t="str">
            <v>Skomelno</v>
          </cell>
        </row>
        <row r="4567">
          <cell r="T4567" t="str">
            <v>Skopytce</v>
          </cell>
        </row>
        <row r="4568">
          <cell r="T4568" t="str">
            <v>Skorkov</v>
          </cell>
        </row>
        <row r="4569">
          <cell r="T4569" t="str">
            <v>Skorkov</v>
          </cell>
        </row>
        <row r="4570">
          <cell r="T4570" t="str">
            <v>Skoronice</v>
          </cell>
        </row>
        <row r="4571">
          <cell r="T4571" t="str">
            <v>Skorošice</v>
          </cell>
        </row>
        <row r="4572">
          <cell r="T4572" t="str">
            <v>Skorotice</v>
          </cell>
        </row>
        <row r="4573">
          <cell r="T4573" t="str">
            <v>Skořenice</v>
          </cell>
        </row>
        <row r="4574">
          <cell r="T4574" t="str">
            <v>Skořice</v>
          </cell>
        </row>
        <row r="4575">
          <cell r="T4575" t="str">
            <v>Skotnice</v>
          </cell>
        </row>
        <row r="4576">
          <cell r="T4576" t="str">
            <v>Skrbeň</v>
          </cell>
        </row>
        <row r="4577">
          <cell r="T4577" t="str">
            <v>Skrchov</v>
          </cell>
        </row>
        <row r="4578">
          <cell r="T4578" t="str">
            <v>Skršín</v>
          </cell>
        </row>
        <row r="4579">
          <cell r="T4579" t="str">
            <v>Skrýchov u Malšic</v>
          </cell>
        </row>
        <row r="4580">
          <cell r="T4580" t="str">
            <v>Skryje</v>
          </cell>
        </row>
        <row r="4581">
          <cell r="T4581" t="str">
            <v>Skryje</v>
          </cell>
        </row>
        <row r="4582">
          <cell r="T4582" t="str">
            <v>Skryje</v>
          </cell>
        </row>
        <row r="4583">
          <cell r="T4583" t="str">
            <v>Skřinářov</v>
          </cell>
        </row>
        <row r="4584">
          <cell r="T4584" t="str">
            <v>Skřipel</v>
          </cell>
        </row>
        <row r="4585">
          <cell r="T4585" t="str">
            <v>Skřipov</v>
          </cell>
        </row>
        <row r="4586">
          <cell r="T4586" t="str">
            <v>Skřípov</v>
          </cell>
        </row>
        <row r="4587">
          <cell r="T4587" t="str">
            <v>Skřivany</v>
          </cell>
        </row>
        <row r="4588">
          <cell r="T4588" t="str">
            <v>Skuhrov</v>
          </cell>
        </row>
        <row r="4589">
          <cell r="T4589" t="str">
            <v>Skuhrov</v>
          </cell>
        </row>
        <row r="4590">
          <cell r="T4590" t="str">
            <v>Skuhrov</v>
          </cell>
        </row>
        <row r="4591">
          <cell r="T4591" t="str">
            <v>Skuhrov nad Bělou</v>
          </cell>
        </row>
        <row r="4592">
          <cell r="T4592" t="str">
            <v>Skuteč</v>
          </cell>
        </row>
        <row r="4593">
          <cell r="T4593" t="str">
            <v>Skvrňov</v>
          </cell>
        </row>
        <row r="4594">
          <cell r="T4594" t="str">
            <v>Slabce</v>
          </cell>
        </row>
        <row r="4595">
          <cell r="T4595" t="str">
            <v>Slabčice</v>
          </cell>
        </row>
        <row r="4596">
          <cell r="T4596" t="str">
            <v>Slaná</v>
          </cell>
        </row>
        <row r="4597">
          <cell r="T4597" t="str">
            <v>Slaník</v>
          </cell>
        </row>
        <row r="4598">
          <cell r="T4598" t="str">
            <v>Slaný</v>
          </cell>
        </row>
        <row r="4599">
          <cell r="T4599" t="str">
            <v>Slapsko</v>
          </cell>
        </row>
        <row r="4600">
          <cell r="T4600" t="str">
            <v>Slapy</v>
          </cell>
        </row>
        <row r="4601">
          <cell r="T4601" t="str">
            <v>Slapy</v>
          </cell>
        </row>
        <row r="4602">
          <cell r="T4602" t="str">
            <v>Slatina</v>
          </cell>
        </row>
        <row r="4603">
          <cell r="T4603" t="str">
            <v>Slatina</v>
          </cell>
        </row>
        <row r="4604">
          <cell r="T4604" t="str">
            <v>Slatina</v>
          </cell>
        </row>
        <row r="4605">
          <cell r="T4605" t="str">
            <v>Slatina</v>
          </cell>
        </row>
        <row r="4606">
          <cell r="T4606" t="str">
            <v>Slatina</v>
          </cell>
        </row>
        <row r="4607">
          <cell r="T4607" t="str">
            <v>Slatina</v>
          </cell>
        </row>
        <row r="4608">
          <cell r="T4608" t="str">
            <v>Slatina</v>
          </cell>
        </row>
        <row r="4609">
          <cell r="T4609" t="str">
            <v>Slatina</v>
          </cell>
        </row>
        <row r="4610">
          <cell r="T4610" t="str">
            <v>Slatina nad Úpou</v>
          </cell>
        </row>
        <row r="4611">
          <cell r="T4611" t="str">
            <v>Slatina nad Zdobnicí</v>
          </cell>
        </row>
        <row r="4612">
          <cell r="T4612" t="str">
            <v>Slatiňany</v>
          </cell>
        </row>
        <row r="4613">
          <cell r="T4613" t="str">
            <v>Slatinice</v>
          </cell>
        </row>
        <row r="4614">
          <cell r="T4614" t="str">
            <v>Slatinky</v>
          </cell>
        </row>
        <row r="4615">
          <cell r="T4615" t="str">
            <v>Slatiny</v>
          </cell>
        </row>
        <row r="4616">
          <cell r="T4616" t="str">
            <v>Slavče</v>
          </cell>
        </row>
        <row r="4617">
          <cell r="T4617" t="str">
            <v>Slavětice</v>
          </cell>
        </row>
        <row r="4618">
          <cell r="T4618" t="str">
            <v>Slavětín</v>
          </cell>
        </row>
        <row r="4619">
          <cell r="T4619" t="str">
            <v>Slavětín</v>
          </cell>
        </row>
        <row r="4620">
          <cell r="T4620" t="str">
            <v>Slavětín</v>
          </cell>
        </row>
        <row r="4621">
          <cell r="T4621" t="str">
            <v>Slavětín nad Metují</v>
          </cell>
        </row>
        <row r="4622">
          <cell r="T4622" t="str">
            <v>Slavhostice</v>
          </cell>
        </row>
        <row r="4623">
          <cell r="T4623" t="str">
            <v>Slavičín</v>
          </cell>
        </row>
        <row r="4624">
          <cell r="T4624" t="str">
            <v>Slavičky</v>
          </cell>
        </row>
        <row r="4625">
          <cell r="T4625" t="str">
            <v>Slavíkov</v>
          </cell>
        </row>
        <row r="4626">
          <cell r="T4626" t="str">
            <v>Slavíkovice</v>
          </cell>
        </row>
        <row r="4627">
          <cell r="T4627" t="str">
            <v>Slavkov</v>
          </cell>
        </row>
        <row r="4628">
          <cell r="T4628" t="str">
            <v>Slavkov</v>
          </cell>
        </row>
        <row r="4629">
          <cell r="T4629" t="str">
            <v>Slavkov pod Hostýnem</v>
          </cell>
        </row>
        <row r="4630">
          <cell r="T4630" t="str">
            <v>Slavkov u Brna</v>
          </cell>
        </row>
        <row r="4631">
          <cell r="T4631" t="str">
            <v>Slavníč</v>
          </cell>
        </row>
        <row r="4632">
          <cell r="T4632" t="str">
            <v>Slavonice</v>
          </cell>
        </row>
        <row r="4633">
          <cell r="T4633" t="str">
            <v>Slavoňov</v>
          </cell>
        </row>
        <row r="4634">
          <cell r="T4634" t="str">
            <v>Slavošov</v>
          </cell>
        </row>
        <row r="4635">
          <cell r="T4635" t="str">
            <v>Slepotice</v>
          </cell>
        </row>
        <row r="4636">
          <cell r="T4636" t="str">
            <v>Slezské Pavlovice</v>
          </cell>
        </row>
        <row r="4637">
          <cell r="T4637" t="str">
            <v>Slezské Rudoltice</v>
          </cell>
        </row>
        <row r="4638">
          <cell r="T4638" t="str">
            <v>Slopné</v>
          </cell>
        </row>
        <row r="4639">
          <cell r="T4639" t="str">
            <v>Sloup</v>
          </cell>
        </row>
        <row r="4640">
          <cell r="T4640" t="str">
            <v>Sloup v Čechách</v>
          </cell>
        </row>
        <row r="4641">
          <cell r="T4641" t="str">
            <v>Sloupnice</v>
          </cell>
        </row>
        <row r="4642">
          <cell r="T4642" t="str">
            <v>Sloupno</v>
          </cell>
        </row>
        <row r="4643">
          <cell r="T4643" t="str">
            <v>Sloupno</v>
          </cell>
        </row>
        <row r="4644">
          <cell r="T4644" t="str">
            <v>Sloveč</v>
          </cell>
        </row>
        <row r="4645">
          <cell r="T4645" t="str">
            <v>Slověnice</v>
          </cell>
        </row>
        <row r="4646">
          <cell r="T4646" t="str">
            <v>Sluhy</v>
          </cell>
        </row>
        <row r="4647">
          <cell r="T4647" t="str">
            <v>Slunečná</v>
          </cell>
        </row>
        <row r="4648">
          <cell r="T4648" t="str">
            <v>Slup</v>
          </cell>
        </row>
        <row r="4649">
          <cell r="T4649" t="str">
            <v>Slušovice</v>
          </cell>
        </row>
        <row r="4650">
          <cell r="T4650" t="str">
            <v>Sluštice</v>
          </cell>
        </row>
        <row r="4651">
          <cell r="T4651" t="str">
            <v>Služátky</v>
          </cell>
        </row>
        <row r="4652">
          <cell r="T4652" t="str">
            <v>Služovice</v>
          </cell>
        </row>
        <row r="4653">
          <cell r="T4653" t="str">
            <v>Smečno</v>
          </cell>
        </row>
        <row r="4654">
          <cell r="T4654" t="str">
            <v>Smědčice</v>
          </cell>
        </row>
        <row r="4655">
          <cell r="T4655" t="str">
            <v>Smetanova Lhota</v>
          </cell>
        </row>
        <row r="4656">
          <cell r="T4656" t="str">
            <v>Smidary</v>
          </cell>
        </row>
        <row r="4657">
          <cell r="T4657" t="str">
            <v>Smilkov</v>
          </cell>
        </row>
        <row r="4658">
          <cell r="T4658" t="str">
            <v>Smilovice</v>
          </cell>
        </row>
        <row r="4659">
          <cell r="T4659" t="str">
            <v>Smilovice</v>
          </cell>
        </row>
        <row r="4660">
          <cell r="T4660" t="str">
            <v>Smilovice</v>
          </cell>
        </row>
        <row r="4661">
          <cell r="T4661" t="str">
            <v>Smilovy Hory</v>
          </cell>
        </row>
        <row r="4662">
          <cell r="T4662" t="str">
            <v>Smiřice</v>
          </cell>
        </row>
        <row r="4663">
          <cell r="T4663" t="str">
            <v>Smolné Pece</v>
          </cell>
        </row>
        <row r="4664">
          <cell r="T4664" t="str">
            <v>Smolnice</v>
          </cell>
        </row>
        <row r="4665">
          <cell r="T4665" t="str">
            <v>Smolotely</v>
          </cell>
        </row>
        <row r="4666">
          <cell r="T4666" t="str">
            <v>Smrček</v>
          </cell>
        </row>
        <row r="4667">
          <cell r="T4667" t="str">
            <v>Smrčná</v>
          </cell>
        </row>
        <row r="4668">
          <cell r="T4668" t="str">
            <v>Smrk</v>
          </cell>
        </row>
        <row r="4669">
          <cell r="T4669" t="str">
            <v>Smržice</v>
          </cell>
        </row>
        <row r="4670">
          <cell r="T4670" t="str">
            <v>Smržov</v>
          </cell>
        </row>
        <row r="4671">
          <cell r="T4671" t="str">
            <v>Smržov</v>
          </cell>
        </row>
        <row r="4672">
          <cell r="T4672" t="str">
            <v>Smržovka</v>
          </cell>
        </row>
        <row r="4673">
          <cell r="T4673" t="str">
            <v>Snědovice</v>
          </cell>
        </row>
        <row r="4674">
          <cell r="T4674" t="str">
            <v>Snět</v>
          </cell>
        </row>
        <row r="4675">
          <cell r="T4675" t="str">
            <v>Sněžné</v>
          </cell>
        </row>
        <row r="4676">
          <cell r="T4676" t="str">
            <v>Sněžné</v>
          </cell>
        </row>
        <row r="4677">
          <cell r="T4677" t="str">
            <v>Snovídky</v>
          </cell>
        </row>
        <row r="4678">
          <cell r="T4678" t="str">
            <v>Sobčice</v>
          </cell>
        </row>
        <row r="4679">
          <cell r="T4679" t="str">
            <v>Soběhrdy</v>
          </cell>
        </row>
        <row r="4680">
          <cell r="T4680" t="str">
            <v>Soběchleby</v>
          </cell>
        </row>
        <row r="4681">
          <cell r="T4681" t="str">
            <v>Soběkury</v>
          </cell>
        </row>
        <row r="4682">
          <cell r="T4682" t="str">
            <v>Soběnov</v>
          </cell>
        </row>
        <row r="4683">
          <cell r="T4683" t="str">
            <v>Soběraz</v>
          </cell>
        </row>
        <row r="4684">
          <cell r="T4684" t="str">
            <v>Soběslav</v>
          </cell>
        </row>
        <row r="4685">
          <cell r="T4685" t="str">
            <v>Soběslavice</v>
          </cell>
        </row>
        <row r="4686">
          <cell r="T4686" t="str">
            <v>Soběsuky</v>
          </cell>
        </row>
        <row r="4687">
          <cell r="T4687" t="str">
            <v>Soběšice</v>
          </cell>
        </row>
        <row r="4688">
          <cell r="T4688" t="str">
            <v>Soběšín</v>
          </cell>
        </row>
        <row r="4689">
          <cell r="T4689" t="str">
            <v>Soběšovice</v>
          </cell>
        </row>
        <row r="4690">
          <cell r="T4690" t="str">
            <v>Sobětuchy</v>
          </cell>
        </row>
        <row r="4691">
          <cell r="T4691" t="str">
            <v>Sobíňov</v>
          </cell>
        </row>
        <row r="4692">
          <cell r="T4692" t="str">
            <v>Sobíšky</v>
          </cell>
        </row>
        <row r="4693">
          <cell r="T4693" t="str">
            <v>Sobkovice</v>
          </cell>
        </row>
        <row r="4694">
          <cell r="T4694" t="str">
            <v>Sobotín</v>
          </cell>
        </row>
        <row r="4695">
          <cell r="T4695" t="str">
            <v>Sobotka</v>
          </cell>
        </row>
        <row r="4696">
          <cell r="T4696" t="str">
            <v>Sobotovice</v>
          </cell>
        </row>
        <row r="4697">
          <cell r="T4697" t="str">
            <v>Sobůlky</v>
          </cell>
        </row>
        <row r="4698">
          <cell r="T4698" t="str">
            <v>Sojovice</v>
          </cell>
        </row>
        <row r="4699">
          <cell r="T4699" t="str">
            <v>Sokoleč</v>
          </cell>
        </row>
        <row r="4700">
          <cell r="T4700" t="str">
            <v>Sokolnice</v>
          </cell>
        </row>
        <row r="4701">
          <cell r="T4701" t="str">
            <v>Sokolov</v>
          </cell>
        </row>
        <row r="4702">
          <cell r="T4702" t="str">
            <v>Solenice</v>
          </cell>
        </row>
        <row r="4703">
          <cell r="T4703" t="str">
            <v>Solnice</v>
          </cell>
        </row>
        <row r="4704">
          <cell r="T4704" t="str">
            <v>Sopotnice</v>
          </cell>
        </row>
        <row r="4705">
          <cell r="T4705" t="str">
            <v>Sopřeč</v>
          </cell>
        </row>
        <row r="4706">
          <cell r="T4706" t="str">
            <v>Sosnová</v>
          </cell>
        </row>
        <row r="4707">
          <cell r="T4707" t="str">
            <v>Sosnová</v>
          </cell>
        </row>
        <row r="4708">
          <cell r="T4708" t="str">
            <v>Souňov</v>
          </cell>
        </row>
        <row r="4709">
          <cell r="T4709" t="str">
            <v>Sousedovice</v>
          </cell>
        </row>
        <row r="4710">
          <cell r="T4710" t="str">
            <v>Soutice</v>
          </cell>
        </row>
        <row r="4711">
          <cell r="T4711" t="str">
            <v>Sovětice</v>
          </cell>
        </row>
        <row r="4712">
          <cell r="T4712" t="str">
            <v>Sovínky</v>
          </cell>
        </row>
        <row r="4713">
          <cell r="T4713" t="str">
            <v>Sovolusky</v>
          </cell>
        </row>
        <row r="4714">
          <cell r="T4714" t="str">
            <v>Spálené Poříčí</v>
          </cell>
        </row>
        <row r="4715">
          <cell r="T4715" t="str">
            <v>Spálov</v>
          </cell>
        </row>
        <row r="4716">
          <cell r="T4716" t="str">
            <v>Spáňov</v>
          </cell>
        </row>
        <row r="4717">
          <cell r="T4717" t="str">
            <v>Spělkov</v>
          </cell>
        </row>
        <row r="4718">
          <cell r="T4718" t="str">
            <v>Spešov</v>
          </cell>
        </row>
        <row r="4719">
          <cell r="T4719" t="str">
            <v>Spojil</v>
          </cell>
        </row>
        <row r="4720">
          <cell r="T4720" t="str">
            <v>Spomyšl</v>
          </cell>
        </row>
        <row r="4721">
          <cell r="T4721" t="str">
            <v>Spořice</v>
          </cell>
        </row>
        <row r="4722">
          <cell r="T4722" t="str">
            <v>Spytihněv</v>
          </cell>
        </row>
        <row r="4723">
          <cell r="T4723" t="str">
            <v>Srbce</v>
          </cell>
        </row>
        <row r="4724">
          <cell r="T4724" t="str">
            <v>Srbeč</v>
          </cell>
        </row>
        <row r="4725">
          <cell r="T4725" t="str">
            <v>Srbice</v>
          </cell>
        </row>
        <row r="4726">
          <cell r="T4726" t="str">
            <v>Srbice</v>
          </cell>
        </row>
        <row r="4727">
          <cell r="T4727" t="str">
            <v>Srbská Kamenice</v>
          </cell>
        </row>
        <row r="4728">
          <cell r="T4728" t="str">
            <v>Srbsko</v>
          </cell>
        </row>
        <row r="4729">
          <cell r="T4729" t="str">
            <v>Srby</v>
          </cell>
        </row>
        <row r="4730">
          <cell r="T4730" t="str">
            <v>Srby</v>
          </cell>
        </row>
        <row r="4731">
          <cell r="T4731" t="str">
            <v>Srch</v>
          </cell>
        </row>
        <row r="4732">
          <cell r="T4732" t="str">
            <v>Srní</v>
          </cell>
        </row>
        <row r="4733">
          <cell r="T4733" t="str">
            <v>Srnín</v>
          </cell>
        </row>
        <row r="4734">
          <cell r="T4734" t="str">
            <v>Srnojedy</v>
          </cell>
        </row>
        <row r="4735">
          <cell r="T4735" t="str">
            <v>Srubec</v>
          </cell>
        </row>
        <row r="4736">
          <cell r="T4736" t="str">
            <v>Sruby</v>
          </cell>
        </row>
        <row r="4737">
          <cell r="T4737" t="str">
            <v>Stádlec</v>
          </cell>
        </row>
        <row r="4738">
          <cell r="T4738" t="str">
            <v>Stachy</v>
          </cell>
        </row>
        <row r="4739">
          <cell r="T4739" t="str">
            <v>Stáj</v>
          </cell>
        </row>
        <row r="4740">
          <cell r="T4740" t="str">
            <v>Stálky</v>
          </cell>
        </row>
        <row r="4741">
          <cell r="T4741" t="str">
            <v>Staňkov</v>
          </cell>
        </row>
        <row r="4742">
          <cell r="T4742" t="str">
            <v>Staňkov</v>
          </cell>
        </row>
        <row r="4743">
          <cell r="T4743" t="str">
            <v>Staňkovice</v>
          </cell>
        </row>
        <row r="4744">
          <cell r="T4744" t="str">
            <v>Staňkovice</v>
          </cell>
        </row>
        <row r="4745">
          <cell r="T4745" t="str">
            <v>Staňkovice</v>
          </cell>
        </row>
        <row r="4746">
          <cell r="T4746" t="str">
            <v>Stanovice</v>
          </cell>
        </row>
        <row r="4747">
          <cell r="T4747" t="str">
            <v>Stanovice</v>
          </cell>
        </row>
        <row r="4748">
          <cell r="T4748" t="str">
            <v>Stanoviště</v>
          </cell>
        </row>
        <row r="4749">
          <cell r="T4749" t="str">
            <v>Stará Červená Voda</v>
          </cell>
        </row>
        <row r="4750">
          <cell r="T4750" t="str">
            <v>Stará Huť</v>
          </cell>
        </row>
        <row r="4751">
          <cell r="T4751" t="str">
            <v>Stará Lysá</v>
          </cell>
        </row>
        <row r="4752">
          <cell r="T4752" t="str">
            <v>Stará Paka</v>
          </cell>
        </row>
        <row r="4753">
          <cell r="T4753" t="str">
            <v>Stará Říše</v>
          </cell>
        </row>
        <row r="4754">
          <cell r="T4754" t="str">
            <v>Stará Ves</v>
          </cell>
        </row>
        <row r="4755">
          <cell r="T4755" t="str">
            <v>Stará Ves</v>
          </cell>
        </row>
        <row r="4756">
          <cell r="T4756" t="str">
            <v>Stará Ves nad Ondřejnicí</v>
          </cell>
        </row>
        <row r="4757">
          <cell r="T4757" t="str">
            <v>Stará Voda</v>
          </cell>
        </row>
        <row r="4758">
          <cell r="T4758" t="str">
            <v>Stará Voda</v>
          </cell>
        </row>
        <row r="4759">
          <cell r="T4759" t="str">
            <v>Staré Bříště</v>
          </cell>
        </row>
        <row r="4760">
          <cell r="T4760" t="str">
            <v>Staré Buky</v>
          </cell>
        </row>
        <row r="4761">
          <cell r="T4761" t="str">
            <v>Staré Hamry</v>
          </cell>
        </row>
        <row r="4762">
          <cell r="T4762" t="str">
            <v>Staré Heřminovy</v>
          </cell>
        </row>
        <row r="4763">
          <cell r="T4763" t="str">
            <v>Staré Hobzí</v>
          </cell>
        </row>
        <row r="4764">
          <cell r="T4764" t="str">
            <v>Staré Hodějovice</v>
          </cell>
        </row>
        <row r="4765">
          <cell r="T4765" t="str">
            <v>Staré Hradiště</v>
          </cell>
        </row>
        <row r="4766">
          <cell r="T4766" t="str">
            <v>Staré Hrady</v>
          </cell>
        </row>
        <row r="4767">
          <cell r="T4767" t="str">
            <v>Staré Hutě</v>
          </cell>
        </row>
        <row r="4768">
          <cell r="T4768" t="str">
            <v>Staré Jesenčany</v>
          </cell>
        </row>
        <row r="4769">
          <cell r="T4769" t="str">
            <v>Staré Křečany</v>
          </cell>
        </row>
        <row r="4770">
          <cell r="T4770" t="str">
            <v>Staré Město</v>
          </cell>
        </row>
        <row r="4771">
          <cell r="T4771" t="str">
            <v>Staré Město</v>
          </cell>
        </row>
        <row r="4772">
          <cell r="T4772" t="str">
            <v>Staré Město</v>
          </cell>
        </row>
        <row r="4773">
          <cell r="T4773" t="str">
            <v>Staré Město</v>
          </cell>
        </row>
        <row r="4774">
          <cell r="T4774" t="str">
            <v>Staré Město</v>
          </cell>
        </row>
        <row r="4775">
          <cell r="T4775" t="str">
            <v>Staré Město pod Landštejnem</v>
          </cell>
        </row>
        <row r="4776">
          <cell r="T4776" t="str">
            <v>Staré Místo</v>
          </cell>
        </row>
        <row r="4777">
          <cell r="T4777" t="str">
            <v>Staré Sedliště</v>
          </cell>
        </row>
        <row r="4778">
          <cell r="T4778" t="str">
            <v>Staré Sedlo</v>
          </cell>
        </row>
        <row r="4779">
          <cell r="T4779" t="str">
            <v>Staré Sedlo</v>
          </cell>
        </row>
        <row r="4780">
          <cell r="T4780" t="str">
            <v>Staré Smrkovice</v>
          </cell>
        </row>
        <row r="4781">
          <cell r="T4781" t="str">
            <v>Staré Těchanovice</v>
          </cell>
        </row>
        <row r="4782">
          <cell r="T4782" t="str">
            <v>Staré Ždánice</v>
          </cell>
        </row>
        <row r="4783">
          <cell r="T4783" t="str">
            <v>Starkoč</v>
          </cell>
        </row>
        <row r="4784">
          <cell r="T4784" t="str">
            <v>Stárkov</v>
          </cell>
        </row>
        <row r="4785">
          <cell r="T4785" t="str">
            <v>Starosedlský Hrádek</v>
          </cell>
        </row>
        <row r="4786">
          <cell r="T4786" t="str">
            <v>Starovice</v>
          </cell>
        </row>
        <row r="4787">
          <cell r="T4787" t="str">
            <v>Starovičky</v>
          </cell>
        </row>
        <row r="4788">
          <cell r="T4788" t="str">
            <v>Starý Bydžov</v>
          </cell>
        </row>
        <row r="4789">
          <cell r="T4789" t="str">
            <v>Starý Hrozenkov</v>
          </cell>
        </row>
        <row r="4790">
          <cell r="T4790" t="str">
            <v>Starý Jičín</v>
          </cell>
        </row>
        <row r="4791">
          <cell r="T4791" t="str">
            <v>Starý Kolín</v>
          </cell>
        </row>
        <row r="4792">
          <cell r="T4792" t="str">
            <v>Starý Mateřov</v>
          </cell>
        </row>
        <row r="4793">
          <cell r="T4793" t="str">
            <v>Starý Petřín</v>
          </cell>
        </row>
        <row r="4794">
          <cell r="T4794" t="str">
            <v>Starý Plzenec</v>
          </cell>
        </row>
        <row r="4795">
          <cell r="T4795" t="str">
            <v>Starý Poddvorov</v>
          </cell>
        </row>
        <row r="4796">
          <cell r="T4796" t="str">
            <v>Starý Šachov</v>
          </cell>
        </row>
        <row r="4797">
          <cell r="T4797" t="str">
            <v>Starý Vestec</v>
          </cell>
        </row>
        <row r="4798">
          <cell r="T4798" t="str">
            <v>Stařeč</v>
          </cell>
        </row>
        <row r="4799">
          <cell r="T4799" t="str">
            <v>Stařechovice</v>
          </cell>
        </row>
        <row r="4800">
          <cell r="T4800" t="str">
            <v>Staříč</v>
          </cell>
        </row>
        <row r="4801">
          <cell r="T4801" t="str">
            <v>Stašov</v>
          </cell>
        </row>
        <row r="4802">
          <cell r="T4802" t="str">
            <v>Stašov</v>
          </cell>
        </row>
        <row r="4803">
          <cell r="T4803" t="str">
            <v>Statenice</v>
          </cell>
        </row>
        <row r="4804">
          <cell r="T4804" t="str">
            <v>Stavenice</v>
          </cell>
        </row>
        <row r="4805">
          <cell r="T4805" t="str">
            <v>Stavěšice</v>
          </cell>
        </row>
        <row r="4806">
          <cell r="T4806" t="str">
            <v>Stéblová</v>
          </cell>
        </row>
        <row r="4807">
          <cell r="T4807" t="str">
            <v>Stebno</v>
          </cell>
        </row>
        <row r="4808">
          <cell r="T4808" t="str">
            <v>Stěbořice</v>
          </cell>
        </row>
        <row r="4809">
          <cell r="T4809" t="str">
            <v>Stehelčeves</v>
          </cell>
        </row>
        <row r="4810">
          <cell r="T4810" t="str">
            <v>Stehlovice</v>
          </cell>
        </row>
        <row r="4811">
          <cell r="T4811" t="str">
            <v>Stěžery</v>
          </cell>
        </row>
        <row r="4812">
          <cell r="T4812" t="str">
            <v>Stínava</v>
          </cell>
        </row>
        <row r="4813">
          <cell r="T4813" t="str">
            <v>Stod</v>
          </cell>
        </row>
        <row r="4814">
          <cell r="T4814" t="str">
            <v>Stochov</v>
          </cell>
        </row>
        <row r="4815">
          <cell r="T4815" t="str">
            <v>Stojčín</v>
          </cell>
        </row>
        <row r="4816">
          <cell r="T4816" t="str">
            <v>Stojice</v>
          </cell>
        </row>
        <row r="4817">
          <cell r="T4817" t="str">
            <v>Stolany</v>
          </cell>
        </row>
        <row r="4818">
          <cell r="T4818" t="str">
            <v>Stonařov</v>
          </cell>
        </row>
        <row r="4819">
          <cell r="T4819" t="str">
            <v>Stonava</v>
          </cell>
        </row>
        <row r="4820">
          <cell r="T4820" t="str">
            <v>Stošíkovice na Louce</v>
          </cell>
        </row>
        <row r="4821">
          <cell r="T4821" t="str">
            <v>Stožec</v>
          </cell>
        </row>
        <row r="4822">
          <cell r="T4822" t="str">
            <v>Stožice</v>
          </cell>
        </row>
        <row r="4823">
          <cell r="T4823" t="str">
            <v>Stračov</v>
          </cell>
        </row>
        <row r="4824">
          <cell r="T4824" t="str">
            <v>Stradonice</v>
          </cell>
        </row>
        <row r="4825">
          <cell r="T4825" t="str">
            <v>Stradouň</v>
          </cell>
        </row>
        <row r="4826">
          <cell r="T4826" t="str">
            <v>Strahovice</v>
          </cell>
        </row>
        <row r="4827">
          <cell r="T4827" t="str">
            <v>Strachoňovice</v>
          </cell>
        </row>
        <row r="4828">
          <cell r="T4828" t="str">
            <v>Strachotice</v>
          </cell>
        </row>
        <row r="4829">
          <cell r="T4829" t="str">
            <v>Strachotín</v>
          </cell>
        </row>
        <row r="4830">
          <cell r="T4830" t="str">
            <v>Strachujov</v>
          </cell>
        </row>
        <row r="4831">
          <cell r="T4831" t="str">
            <v>Strakonice</v>
          </cell>
        </row>
        <row r="4832">
          <cell r="T4832" t="str">
            <v>Strakov</v>
          </cell>
        </row>
        <row r="4833">
          <cell r="T4833" t="str">
            <v>Straky</v>
          </cell>
        </row>
        <row r="4834">
          <cell r="T4834" t="str">
            <v>Strančice</v>
          </cell>
        </row>
        <row r="4835">
          <cell r="T4835" t="str">
            <v>Stránecká Zhoř</v>
          </cell>
        </row>
        <row r="4836">
          <cell r="T4836" t="str">
            <v>Strání</v>
          </cell>
        </row>
        <row r="4837">
          <cell r="T4837" t="str">
            <v>Stránka</v>
          </cell>
        </row>
        <row r="4838">
          <cell r="T4838" t="str">
            <v>Stranný</v>
          </cell>
        </row>
        <row r="4839">
          <cell r="T4839" t="str">
            <v>Strašice</v>
          </cell>
        </row>
        <row r="4840">
          <cell r="T4840" t="str">
            <v>Strašice</v>
          </cell>
        </row>
        <row r="4841">
          <cell r="T4841" t="str">
            <v>Strašín</v>
          </cell>
        </row>
        <row r="4842">
          <cell r="T4842" t="str">
            <v>Straškov-Vodochody</v>
          </cell>
        </row>
        <row r="4843">
          <cell r="T4843" t="str">
            <v>Strašnov</v>
          </cell>
        </row>
        <row r="4844">
          <cell r="T4844" t="str">
            <v>Strašov</v>
          </cell>
        </row>
        <row r="4845">
          <cell r="T4845" t="str">
            <v>Stratov</v>
          </cell>
        </row>
        <row r="4846">
          <cell r="T4846" t="str">
            <v>Stráž</v>
          </cell>
        </row>
        <row r="4847">
          <cell r="T4847" t="str">
            <v>Stráž</v>
          </cell>
        </row>
        <row r="4848">
          <cell r="T4848" t="str">
            <v>Stráž nad Nežárkou</v>
          </cell>
        </row>
        <row r="4849">
          <cell r="T4849" t="str">
            <v>Stráž nad Nisou</v>
          </cell>
        </row>
        <row r="4850">
          <cell r="T4850" t="str">
            <v>Stráž nad Ohří</v>
          </cell>
        </row>
        <row r="4851">
          <cell r="T4851" t="str">
            <v>Stráž pod Ralskem</v>
          </cell>
        </row>
        <row r="4852">
          <cell r="T4852" t="str">
            <v>Strážek</v>
          </cell>
        </row>
        <row r="4853">
          <cell r="T4853" t="str">
            <v>Stražisko</v>
          </cell>
        </row>
        <row r="4854">
          <cell r="T4854" t="str">
            <v>Strážiště</v>
          </cell>
        </row>
        <row r="4855">
          <cell r="T4855" t="str">
            <v>Strážkovice</v>
          </cell>
        </row>
        <row r="4856">
          <cell r="T4856" t="str">
            <v>Strážná</v>
          </cell>
        </row>
        <row r="4857">
          <cell r="T4857" t="str">
            <v>Strážné</v>
          </cell>
        </row>
        <row r="4858">
          <cell r="T4858" t="str">
            <v>Strážnice</v>
          </cell>
        </row>
        <row r="4859">
          <cell r="T4859" t="str">
            <v>Strážný</v>
          </cell>
        </row>
        <row r="4860">
          <cell r="T4860" t="str">
            <v>Strážov</v>
          </cell>
        </row>
        <row r="4861">
          <cell r="T4861" t="str">
            <v>Strážovice</v>
          </cell>
        </row>
        <row r="4862">
          <cell r="T4862" t="str">
            <v>Strenice</v>
          </cell>
        </row>
        <row r="4863">
          <cell r="T4863" t="str">
            <v>Strhaře</v>
          </cell>
        </row>
        <row r="4864">
          <cell r="T4864" t="str">
            <v>Strmilov</v>
          </cell>
        </row>
        <row r="4865">
          <cell r="T4865" t="str">
            <v>Strojetice</v>
          </cell>
        </row>
        <row r="4866">
          <cell r="T4866" t="str">
            <v>Stropešín</v>
          </cell>
        </row>
        <row r="4867">
          <cell r="T4867" t="str">
            <v>Struhařov</v>
          </cell>
        </row>
        <row r="4868">
          <cell r="T4868" t="str">
            <v>Struhařov</v>
          </cell>
        </row>
        <row r="4869">
          <cell r="T4869" t="str">
            <v>Strukov</v>
          </cell>
        </row>
        <row r="4870">
          <cell r="T4870" t="str">
            <v>Strunkovice nad Blanicí</v>
          </cell>
        </row>
        <row r="4871">
          <cell r="T4871" t="str">
            <v>Strunkovice nad Volyňkou</v>
          </cell>
        </row>
        <row r="4872">
          <cell r="T4872" t="str">
            <v>Strupčice</v>
          </cell>
        </row>
        <row r="4873">
          <cell r="T4873" t="str">
            <v>Stružinec</v>
          </cell>
        </row>
        <row r="4874">
          <cell r="T4874" t="str">
            <v>Stružná</v>
          </cell>
        </row>
        <row r="4875">
          <cell r="T4875" t="str">
            <v>Stružnice</v>
          </cell>
        </row>
        <row r="4876">
          <cell r="T4876" t="str">
            <v>Strýčice</v>
          </cell>
        </row>
        <row r="4877">
          <cell r="T4877" t="str">
            <v>Středokluky</v>
          </cell>
        </row>
        <row r="4878">
          <cell r="T4878" t="str">
            <v>Střelice</v>
          </cell>
        </row>
        <row r="4879">
          <cell r="T4879" t="str">
            <v>Střelice</v>
          </cell>
        </row>
        <row r="4880">
          <cell r="T4880" t="str">
            <v>Střelice</v>
          </cell>
        </row>
        <row r="4881">
          <cell r="T4881" t="str">
            <v>Střelná</v>
          </cell>
        </row>
        <row r="4882">
          <cell r="T4882" t="str">
            <v>Střelské Hoštice</v>
          </cell>
        </row>
        <row r="4883">
          <cell r="T4883" t="str">
            <v>Střemošice</v>
          </cell>
        </row>
        <row r="4884">
          <cell r="T4884" t="str">
            <v>Střemy</v>
          </cell>
        </row>
        <row r="4885">
          <cell r="T4885" t="str">
            <v>Střeň</v>
          </cell>
        </row>
        <row r="4886">
          <cell r="T4886" t="str">
            <v>Střevač</v>
          </cell>
        </row>
        <row r="4887">
          <cell r="T4887" t="str">
            <v>Střezetice</v>
          </cell>
        </row>
        <row r="4888">
          <cell r="T4888" t="str">
            <v>Střezimíř</v>
          </cell>
        </row>
        <row r="4889">
          <cell r="T4889" t="str">
            <v>Stříbrná</v>
          </cell>
        </row>
        <row r="4890">
          <cell r="T4890" t="str">
            <v>Stříbrná Skalice</v>
          </cell>
        </row>
        <row r="4891">
          <cell r="T4891" t="str">
            <v>Stříbrné Hory</v>
          </cell>
        </row>
        <row r="4892">
          <cell r="T4892" t="str">
            <v>Stříbrnice</v>
          </cell>
        </row>
        <row r="4893">
          <cell r="T4893" t="str">
            <v>Stříbrnice</v>
          </cell>
        </row>
        <row r="4894">
          <cell r="T4894" t="str">
            <v>Stříbro</v>
          </cell>
        </row>
        <row r="4895">
          <cell r="T4895" t="str">
            <v>Stříbřec</v>
          </cell>
        </row>
        <row r="4896">
          <cell r="T4896" t="str">
            <v>Střílky</v>
          </cell>
        </row>
        <row r="4897">
          <cell r="T4897" t="str">
            <v>Střítež</v>
          </cell>
        </row>
        <row r="4898">
          <cell r="T4898" t="str">
            <v>Střítež</v>
          </cell>
        </row>
        <row r="4899">
          <cell r="T4899" t="str">
            <v>Střítež</v>
          </cell>
        </row>
        <row r="4900">
          <cell r="T4900" t="str">
            <v>Střítež</v>
          </cell>
        </row>
        <row r="4901">
          <cell r="T4901" t="str">
            <v>Střítež</v>
          </cell>
        </row>
        <row r="4902">
          <cell r="T4902" t="str">
            <v>Střítež</v>
          </cell>
        </row>
        <row r="4903">
          <cell r="T4903" t="str">
            <v>Střítež nad Bečvou</v>
          </cell>
        </row>
        <row r="4904">
          <cell r="T4904" t="str">
            <v>Střítež nad Ludinou</v>
          </cell>
        </row>
        <row r="4905">
          <cell r="T4905" t="str">
            <v>Střítež pod Křemešníkem</v>
          </cell>
        </row>
        <row r="4906">
          <cell r="T4906" t="str">
            <v>Střížov</v>
          </cell>
        </row>
        <row r="4907">
          <cell r="T4907" t="str">
            <v>Střížovice</v>
          </cell>
        </row>
        <row r="4908">
          <cell r="T4908" t="str">
            <v>Střížovice</v>
          </cell>
        </row>
        <row r="4909">
          <cell r="T4909" t="str">
            <v>Střížovice</v>
          </cell>
        </row>
        <row r="4910">
          <cell r="T4910" t="str">
            <v>Studánka</v>
          </cell>
        </row>
        <row r="4911">
          <cell r="T4911" t="str">
            <v>Studená</v>
          </cell>
        </row>
        <row r="4912">
          <cell r="T4912" t="str">
            <v>Studená</v>
          </cell>
        </row>
        <row r="4913">
          <cell r="T4913" t="str">
            <v>Studené</v>
          </cell>
        </row>
        <row r="4914">
          <cell r="T4914" t="str">
            <v>Studenec</v>
          </cell>
        </row>
        <row r="4915">
          <cell r="T4915" t="str">
            <v>Studenec</v>
          </cell>
        </row>
        <row r="4916">
          <cell r="T4916" t="str">
            <v>Studeněves</v>
          </cell>
        </row>
        <row r="4917">
          <cell r="T4917" t="str">
            <v>Studénka</v>
          </cell>
        </row>
        <row r="4918">
          <cell r="T4918" t="str">
            <v>Studený</v>
          </cell>
        </row>
        <row r="4919">
          <cell r="T4919" t="str">
            <v>Studnice</v>
          </cell>
        </row>
        <row r="4920">
          <cell r="T4920" t="str">
            <v>Studnice</v>
          </cell>
        </row>
        <row r="4921">
          <cell r="T4921" t="str">
            <v>Studnice</v>
          </cell>
        </row>
        <row r="4922">
          <cell r="T4922" t="str">
            <v>Studnice</v>
          </cell>
        </row>
        <row r="4923">
          <cell r="T4923" t="str">
            <v>Stupava</v>
          </cell>
        </row>
        <row r="4924">
          <cell r="T4924" t="str">
            <v>Stvolínky</v>
          </cell>
        </row>
        <row r="4925">
          <cell r="T4925" t="str">
            <v>Stvolová</v>
          </cell>
        </row>
        <row r="4926">
          <cell r="T4926" t="str">
            <v>Sudějov</v>
          </cell>
        </row>
        <row r="4927">
          <cell r="T4927" t="str">
            <v>Sudice</v>
          </cell>
        </row>
        <row r="4928">
          <cell r="T4928" t="str">
            <v>Sudice</v>
          </cell>
        </row>
        <row r="4929">
          <cell r="T4929" t="str">
            <v>Sudice</v>
          </cell>
        </row>
        <row r="4930">
          <cell r="T4930" t="str">
            <v>Sudislav nad Orlicí</v>
          </cell>
        </row>
        <row r="4931">
          <cell r="T4931" t="str">
            <v>Sudkov</v>
          </cell>
        </row>
        <row r="4932">
          <cell r="T4932" t="str">
            <v>Sudoměř</v>
          </cell>
        </row>
        <row r="4933">
          <cell r="T4933" t="str">
            <v>Sudoměřice</v>
          </cell>
        </row>
        <row r="4934">
          <cell r="T4934" t="str">
            <v>Sudoměřice u Bechyně</v>
          </cell>
        </row>
        <row r="4935">
          <cell r="T4935" t="str">
            <v>Sudoměřice u Tábora</v>
          </cell>
        </row>
        <row r="4936">
          <cell r="T4936" t="str">
            <v>Sudovo Hlavno</v>
          </cell>
        </row>
        <row r="4937">
          <cell r="T4937" t="str">
            <v>Sudslava</v>
          </cell>
        </row>
        <row r="4938">
          <cell r="T4938" t="str">
            <v>Suchá</v>
          </cell>
        </row>
        <row r="4939">
          <cell r="T4939" t="str">
            <v>Suchá Lhota</v>
          </cell>
        </row>
        <row r="4940">
          <cell r="T4940" t="str">
            <v>Suchá Loz</v>
          </cell>
        </row>
        <row r="4941">
          <cell r="T4941" t="str">
            <v>Suchdol</v>
          </cell>
        </row>
        <row r="4942">
          <cell r="T4942" t="str">
            <v>Suchdol</v>
          </cell>
        </row>
        <row r="4943">
          <cell r="T4943" t="str">
            <v>Suchdol nad Lužnicí</v>
          </cell>
        </row>
        <row r="4944">
          <cell r="T4944" t="str">
            <v>Suchdol nad Odrou</v>
          </cell>
        </row>
        <row r="4945">
          <cell r="T4945" t="str">
            <v>Suchodol</v>
          </cell>
        </row>
        <row r="4946">
          <cell r="T4946" t="str">
            <v>Suchohrdly</v>
          </cell>
        </row>
        <row r="4947">
          <cell r="T4947" t="str">
            <v>Suchohrdly u Miroslavi</v>
          </cell>
        </row>
        <row r="4948">
          <cell r="T4948" t="str">
            <v>Suchomasty</v>
          </cell>
        </row>
        <row r="4949">
          <cell r="T4949" t="str">
            <v>Suchonice</v>
          </cell>
        </row>
        <row r="4950">
          <cell r="T4950" t="str">
            <v>Suchov</v>
          </cell>
        </row>
        <row r="4951">
          <cell r="T4951" t="str">
            <v>Suchovršice</v>
          </cell>
        </row>
        <row r="4952">
          <cell r="T4952" t="str">
            <v>Suchý</v>
          </cell>
        </row>
        <row r="4953">
          <cell r="T4953" t="str">
            <v>Suchý Důl</v>
          </cell>
        </row>
        <row r="4954">
          <cell r="T4954" t="str">
            <v>Sukorady</v>
          </cell>
        </row>
        <row r="4955">
          <cell r="T4955" t="str">
            <v>Sukorady</v>
          </cell>
        </row>
        <row r="4956">
          <cell r="T4956" t="str">
            <v>Sulejovice</v>
          </cell>
        </row>
        <row r="4957">
          <cell r="T4957" t="str">
            <v>Sulice</v>
          </cell>
        </row>
        <row r="4958">
          <cell r="T4958" t="str">
            <v>Sulíkov</v>
          </cell>
        </row>
        <row r="4959">
          <cell r="T4959" t="str">
            <v>Sulimov</v>
          </cell>
        </row>
        <row r="4960">
          <cell r="T4960" t="str">
            <v>Sulislav</v>
          </cell>
        </row>
        <row r="4961">
          <cell r="T4961" t="str">
            <v>Sulkovec</v>
          </cell>
        </row>
        <row r="4962">
          <cell r="T4962" t="str">
            <v>Supíkovice</v>
          </cell>
        </row>
        <row r="4963">
          <cell r="T4963" t="str">
            <v>Sušice</v>
          </cell>
        </row>
        <row r="4964">
          <cell r="T4964" t="str">
            <v>Sušice</v>
          </cell>
        </row>
        <row r="4965">
          <cell r="T4965" t="str">
            <v>Sušice</v>
          </cell>
        </row>
        <row r="4966">
          <cell r="T4966" t="str">
            <v>Svárov</v>
          </cell>
        </row>
        <row r="4967">
          <cell r="T4967" t="str">
            <v>Svárov</v>
          </cell>
        </row>
        <row r="4968">
          <cell r="T4968" t="str">
            <v>Svatá</v>
          </cell>
        </row>
        <row r="4969">
          <cell r="T4969" t="str">
            <v>Svatá Maří</v>
          </cell>
        </row>
        <row r="4970">
          <cell r="T4970" t="str">
            <v>Svatava</v>
          </cell>
        </row>
        <row r="4971">
          <cell r="T4971" t="str">
            <v>Svaté Pole</v>
          </cell>
        </row>
        <row r="4972">
          <cell r="T4972" t="str">
            <v>Svatobořice-Mistřín</v>
          </cell>
        </row>
        <row r="4973">
          <cell r="T4973" t="str">
            <v>Svatojanský Újezd</v>
          </cell>
        </row>
        <row r="4974">
          <cell r="T4974" t="str">
            <v>Svatoňovice</v>
          </cell>
        </row>
        <row r="4975">
          <cell r="T4975" t="str">
            <v>Svatoslav</v>
          </cell>
        </row>
        <row r="4976">
          <cell r="T4976" t="str">
            <v>Svatoslav</v>
          </cell>
        </row>
        <row r="4977">
          <cell r="T4977" t="str">
            <v>Svatý Jan</v>
          </cell>
        </row>
        <row r="4978">
          <cell r="T4978" t="str">
            <v>Svatý Jan nad Malší</v>
          </cell>
        </row>
        <row r="4979">
          <cell r="T4979" t="str">
            <v>Svatý Jan pod Skalou</v>
          </cell>
        </row>
        <row r="4980">
          <cell r="T4980" t="str">
            <v>Svatý Jiří</v>
          </cell>
        </row>
        <row r="4981">
          <cell r="T4981" t="str">
            <v>Svatý Mikuláš</v>
          </cell>
        </row>
        <row r="4982">
          <cell r="T4982" t="str">
            <v>Svébohov</v>
          </cell>
        </row>
        <row r="4983">
          <cell r="T4983" t="str">
            <v>Svémyslice</v>
          </cell>
        </row>
        <row r="4984">
          <cell r="T4984" t="str">
            <v>Svépravice</v>
          </cell>
        </row>
        <row r="4985">
          <cell r="T4985" t="str">
            <v>Svéradice</v>
          </cell>
        </row>
        <row r="4986">
          <cell r="T4986" t="str">
            <v>Svésedlice</v>
          </cell>
        </row>
        <row r="4987">
          <cell r="T4987" t="str">
            <v>Světce</v>
          </cell>
        </row>
        <row r="4988">
          <cell r="T4988" t="str">
            <v>Světec</v>
          </cell>
        </row>
        <row r="4989">
          <cell r="T4989" t="str">
            <v>Světí</v>
          </cell>
        </row>
        <row r="4990">
          <cell r="T4990" t="str">
            <v>Světice</v>
          </cell>
        </row>
        <row r="4991">
          <cell r="T4991" t="str">
            <v>Světlá</v>
          </cell>
        </row>
        <row r="4992">
          <cell r="T4992" t="str">
            <v>Světlá Hora</v>
          </cell>
        </row>
        <row r="4993">
          <cell r="T4993" t="str">
            <v>Světlá nad Sázavou</v>
          </cell>
        </row>
        <row r="4994">
          <cell r="T4994" t="str">
            <v>Světlá pod Ještědem</v>
          </cell>
        </row>
        <row r="4995">
          <cell r="T4995" t="str">
            <v>Světlík</v>
          </cell>
        </row>
        <row r="4996">
          <cell r="T4996" t="str">
            <v>Světnov</v>
          </cell>
        </row>
        <row r="4997">
          <cell r="T4997" t="str">
            <v>Sviadnov</v>
          </cell>
        </row>
        <row r="4998">
          <cell r="T4998" t="str">
            <v>Svídnice</v>
          </cell>
        </row>
        <row r="4999">
          <cell r="T4999" t="str">
            <v>Svídnice</v>
          </cell>
        </row>
        <row r="5000">
          <cell r="T5000" t="str">
            <v>Svijanský Újezd</v>
          </cell>
        </row>
        <row r="5001">
          <cell r="T5001" t="str">
            <v>Svijany</v>
          </cell>
        </row>
        <row r="5002">
          <cell r="T5002" t="str">
            <v>Svinaře</v>
          </cell>
        </row>
        <row r="5003">
          <cell r="T5003" t="str">
            <v>Svinařov</v>
          </cell>
        </row>
        <row r="5004">
          <cell r="T5004" t="str">
            <v>Svinčany</v>
          </cell>
        </row>
        <row r="5005">
          <cell r="T5005" t="str">
            <v>Svinošice</v>
          </cell>
        </row>
        <row r="5006">
          <cell r="T5006" t="str">
            <v>Sviny</v>
          </cell>
        </row>
        <row r="5007">
          <cell r="T5007" t="str">
            <v>Sviny</v>
          </cell>
        </row>
        <row r="5008">
          <cell r="T5008" t="str">
            <v>Svitávka</v>
          </cell>
        </row>
        <row r="5009">
          <cell r="T5009" t="str">
            <v>Svitavy</v>
          </cell>
        </row>
        <row r="5010">
          <cell r="T5010" t="str">
            <v>Svoboda nad Úpou</v>
          </cell>
        </row>
        <row r="5011">
          <cell r="T5011" t="str">
            <v>Svobodné Heřmanice</v>
          </cell>
        </row>
        <row r="5012">
          <cell r="T5012" t="str">
            <v>Svojanov</v>
          </cell>
        </row>
        <row r="5013">
          <cell r="T5013" t="str">
            <v>Svojek</v>
          </cell>
        </row>
        <row r="5014">
          <cell r="T5014" t="str">
            <v>Svojetice</v>
          </cell>
        </row>
        <row r="5015">
          <cell r="T5015" t="str">
            <v>Svojetín</v>
          </cell>
        </row>
        <row r="5016">
          <cell r="T5016" t="str">
            <v>Svojkov</v>
          </cell>
        </row>
        <row r="5017">
          <cell r="T5017" t="str">
            <v>Svojkovice</v>
          </cell>
        </row>
        <row r="5018">
          <cell r="T5018" t="str">
            <v>Svojkovice</v>
          </cell>
        </row>
        <row r="5019">
          <cell r="T5019" t="str">
            <v>Svojšice</v>
          </cell>
        </row>
        <row r="5020">
          <cell r="T5020" t="str">
            <v>Svojšice</v>
          </cell>
        </row>
        <row r="5021">
          <cell r="T5021" t="str">
            <v>Svojšice</v>
          </cell>
        </row>
        <row r="5022">
          <cell r="T5022" t="str">
            <v>Svojšín</v>
          </cell>
        </row>
        <row r="5023">
          <cell r="T5023" t="str">
            <v>Svor</v>
          </cell>
        </row>
        <row r="5024">
          <cell r="T5024" t="str">
            <v>Svrabov</v>
          </cell>
        </row>
        <row r="5025">
          <cell r="T5025" t="str">
            <v>Svratka</v>
          </cell>
        </row>
        <row r="5026">
          <cell r="T5026" t="str">
            <v>Svratouch</v>
          </cell>
        </row>
        <row r="5027">
          <cell r="T5027" t="str">
            <v>Svrkyně</v>
          </cell>
        </row>
        <row r="5028">
          <cell r="T5028" t="str">
            <v>Sychrov</v>
          </cell>
        </row>
        <row r="5029">
          <cell r="T5029" t="str">
            <v>Sýkořice</v>
          </cell>
        </row>
        <row r="5030">
          <cell r="T5030" t="str">
            <v>Synalov</v>
          </cell>
        </row>
        <row r="5031">
          <cell r="T5031" t="str">
            <v>Synkov-Slemeno</v>
          </cell>
        </row>
        <row r="5032">
          <cell r="T5032" t="str">
            <v>Syrov</v>
          </cell>
        </row>
        <row r="5033">
          <cell r="T5033" t="str">
            <v>Syrovátka</v>
          </cell>
        </row>
        <row r="5034">
          <cell r="T5034" t="str">
            <v>Syrovice</v>
          </cell>
        </row>
        <row r="5035">
          <cell r="T5035" t="str">
            <v>Syrovín</v>
          </cell>
        </row>
        <row r="5036">
          <cell r="T5036" t="str">
            <v>Syřenov</v>
          </cell>
        </row>
        <row r="5037">
          <cell r="T5037" t="str">
            <v>Sytno</v>
          </cell>
        </row>
        <row r="5038">
          <cell r="T5038" t="str">
            <v>Šabina</v>
          </cell>
        </row>
        <row r="5039">
          <cell r="T5039" t="str">
            <v>Šafov</v>
          </cell>
        </row>
        <row r="5040">
          <cell r="T5040" t="str">
            <v>Šakvice</v>
          </cell>
        </row>
        <row r="5041">
          <cell r="T5041" t="str">
            <v>Šanov</v>
          </cell>
        </row>
        <row r="5042">
          <cell r="T5042" t="str">
            <v>Šanov</v>
          </cell>
        </row>
        <row r="5043">
          <cell r="T5043" t="str">
            <v>Šanov</v>
          </cell>
        </row>
        <row r="5044">
          <cell r="T5044" t="str">
            <v>Šaplava</v>
          </cell>
        </row>
        <row r="5045">
          <cell r="T5045" t="str">
            <v>Šaratice</v>
          </cell>
        </row>
        <row r="5046">
          <cell r="T5046" t="str">
            <v>Šardice</v>
          </cell>
        </row>
        <row r="5047">
          <cell r="T5047" t="str">
            <v>Šárovcova Lhota</v>
          </cell>
        </row>
        <row r="5048">
          <cell r="T5048" t="str">
            <v>Šarovy</v>
          </cell>
        </row>
        <row r="5049">
          <cell r="T5049" t="str">
            <v>Šatov</v>
          </cell>
        </row>
        <row r="5050">
          <cell r="T5050" t="str">
            <v>Šebestěnice</v>
          </cell>
        </row>
        <row r="5051">
          <cell r="T5051" t="str">
            <v>Šebetov</v>
          </cell>
        </row>
        <row r="5052">
          <cell r="T5052" t="str">
            <v>Šebířov</v>
          </cell>
        </row>
        <row r="5053">
          <cell r="T5053" t="str">
            <v>Šebkovice</v>
          </cell>
        </row>
        <row r="5054">
          <cell r="T5054" t="str">
            <v>Šebrov-Kateřina</v>
          </cell>
        </row>
        <row r="5055">
          <cell r="T5055" t="str">
            <v>Šedivec</v>
          </cell>
        </row>
        <row r="5056">
          <cell r="T5056" t="str">
            <v>Šelešovice</v>
          </cell>
        </row>
        <row r="5057">
          <cell r="T5057" t="str">
            <v>Šemnice</v>
          </cell>
        </row>
        <row r="5058">
          <cell r="T5058" t="str">
            <v>Šenov</v>
          </cell>
        </row>
        <row r="5059">
          <cell r="T5059" t="str">
            <v>Šenov u Nového Jičína</v>
          </cell>
        </row>
        <row r="5060">
          <cell r="T5060" t="str">
            <v>Šerkovice</v>
          </cell>
        </row>
        <row r="5061">
          <cell r="T5061" t="str">
            <v>Šestajovice</v>
          </cell>
        </row>
        <row r="5062">
          <cell r="T5062" t="str">
            <v>Šestajovice</v>
          </cell>
        </row>
        <row r="5063">
          <cell r="T5063" t="str">
            <v>Šetějovice</v>
          </cell>
        </row>
        <row r="5064">
          <cell r="T5064" t="str">
            <v>Ševětín</v>
          </cell>
        </row>
        <row r="5065">
          <cell r="T5065" t="str">
            <v>Šilheřovice</v>
          </cell>
        </row>
        <row r="5066">
          <cell r="T5066" t="str">
            <v>Šimanov</v>
          </cell>
        </row>
        <row r="5067">
          <cell r="T5067" t="str">
            <v>Šimonovice</v>
          </cell>
        </row>
        <row r="5068">
          <cell r="T5068" t="str">
            <v>Šindelová</v>
          </cell>
        </row>
        <row r="5069">
          <cell r="T5069" t="str">
            <v>Šípy</v>
          </cell>
        </row>
        <row r="5070">
          <cell r="T5070" t="str">
            <v>Široká Niva</v>
          </cell>
        </row>
        <row r="5071">
          <cell r="T5071" t="str">
            <v>Široký Důl</v>
          </cell>
        </row>
        <row r="5072">
          <cell r="T5072" t="str">
            <v>Šišma</v>
          </cell>
        </row>
        <row r="5073">
          <cell r="T5073" t="str">
            <v>Šitbořice</v>
          </cell>
        </row>
        <row r="5074">
          <cell r="T5074" t="str">
            <v>Škrdlovice</v>
          </cell>
        </row>
        <row r="5075">
          <cell r="T5075" t="str">
            <v>Škvorec</v>
          </cell>
        </row>
        <row r="5076">
          <cell r="T5076" t="str">
            <v>Škvořetice</v>
          </cell>
        </row>
        <row r="5077">
          <cell r="T5077" t="str">
            <v>Šlapanice</v>
          </cell>
        </row>
        <row r="5078">
          <cell r="T5078" t="str">
            <v>Šlapanice</v>
          </cell>
        </row>
        <row r="5079">
          <cell r="T5079" t="str">
            <v>Šlapanov</v>
          </cell>
        </row>
        <row r="5080">
          <cell r="T5080" t="str">
            <v>Šléglov</v>
          </cell>
        </row>
        <row r="5081">
          <cell r="T5081" t="str">
            <v>Šluknov</v>
          </cell>
        </row>
        <row r="5082">
          <cell r="T5082" t="str">
            <v>Šonov</v>
          </cell>
        </row>
        <row r="5083">
          <cell r="T5083" t="str">
            <v>Šošůvka</v>
          </cell>
        </row>
        <row r="5084">
          <cell r="T5084" t="str">
            <v>Špičky</v>
          </cell>
        </row>
        <row r="5085">
          <cell r="T5085" t="str">
            <v>Špindlerův Mlýn</v>
          </cell>
        </row>
        <row r="5086">
          <cell r="T5086" t="str">
            <v>Štáblovice</v>
          </cell>
        </row>
        <row r="5087">
          <cell r="T5087" t="str">
            <v>Šťáhlavy</v>
          </cell>
        </row>
        <row r="5088">
          <cell r="T5088" t="str">
            <v>Štarnov</v>
          </cell>
        </row>
        <row r="5089">
          <cell r="T5089" t="str">
            <v>Štědrá</v>
          </cell>
        </row>
        <row r="5090">
          <cell r="T5090" t="str">
            <v>Štěchov</v>
          </cell>
        </row>
        <row r="5091">
          <cell r="T5091" t="str">
            <v>Štěchovice</v>
          </cell>
        </row>
        <row r="5092">
          <cell r="T5092" t="str">
            <v>Štěchovice</v>
          </cell>
        </row>
        <row r="5093">
          <cell r="T5093" t="str">
            <v>Štěkeň</v>
          </cell>
        </row>
        <row r="5094">
          <cell r="T5094" t="str">
            <v>Štěměchy</v>
          </cell>
        </row>
        <row r="5095">
          <cell r="T5095" t="str">
            <v>Štěnovice</v>
          </cell>
        </row>
        <row r="5096">
          <cell r="T5096" t="str">
            <v>Štěnovický Borek</v>
          </cell>
        </row>
        <row r="5097">
          <cell r="T5097" t="str">
            <v>Štěpánkovice</v>
          </cell>
        </row>
        <row r="5098">
          <cell r="T5098" t="str">
            <v>Štěpánov</v>
          </cell>
        </row>
        <row r="5099">
          <cell r="T5099" t="str">
            <v>Štěpánov nad Svratkou</v>
          </cell>
        </row>
        <row r="5100">
          <cell r="T5100" t="str">
            <v>Štěpánovice</v>
          </cell>
        </row>
        <row r="5101">
          <cell r="T5101" t="str">
            <v>Štěpánovice</v>
          </cell>
        </row>
        <row r="5102">
          <cell r="T5102" t="str">
            <v>Štěpkov</v>
          </cell>
        </row>
        <row r="5103">
          <cell r="T5103" t="str">
            <v>Šternberk</v>
          </cell>
        </row>
        <row r="5104">
          <cell r="T5104" t="str">
            <v>Štětí</v>
          </cell>
        </row>
        <row r="5105">
          <cell r="T5105" t="str">
            <v>Štětkovice</v>
          </cell>
        </row>
        <row r="5106">
          <cell r="T5106" t="str">
            <v>Štíhlice</v>
          </cell>
        </row>
        <row r="5107">
          <cell r="T5107" t="str">
            <v>Štichov</v>
          </cell>
        </row>
        <row r="5108">
          <cell r="T5108" t="str">
            <v>Štichovice</v>
          </cell>
        </row>
        <row r="5109">
          <cell r="T5109" t="str">
            <v>Štipoklasy</v>
          </cell>
        </row>
        <row r="5110">
          <cell r="T5110" t="str">
            <v>Štítary</v>
          </cell>
        </row>
        <row r="5111">
          <cell r="T5111" t="str">
            <v>Štítina</v>
          </cell>
        </row>
        <row r="5112">
          <cell r="T5112" t="str">
            <v>Štítná nad Vláří-Popov</v>
          </cell>
        </row>
        <row r="5113">
          <cell r="T5113" t="str">
            <v>Štítov</v>
          </cell>
        </row>
        <row r="5114">
          <cell r="T5114" t="str">
            <v>Štíty</v>
          </cell>
        </row>
        <row r="5115">
          <cell r="T5115" t="str">
            <v>Štoky</v>
          </cell>
        </row>
        <row r="5116">
          <cell r="T5116" t="str">
            <v>Štramberk</v>
          </cell>
        </row>
        <row r="5117">
          <cell r="T5117" t="str">
            <v>Študlov</v>
          </cell>
        </row>
        <row r="5118">
          <cell r="T5118" t="str">
            <v>Študlov</v>
          </cell>
        </row>
        <row r="5119">
          <cell r="T5119" t="str">
            <v>Šubířov</v>
          </cell>
        </row>
        <row r="5120">
          <cell r="T5120" t="str">
            <v>Šumavské Hoštice</v>
          </cell>
        </row>
        <row r="5121">
          <cell r="T5121" t="str">
            <v>Šumice</v>
          </cell>
        </row>
        <row r="5122">
          <cell r="T5122" t="str">
            <v>Šumice</v>
          </cell>
        </row>
        <row r="5123">
          <cell r="T5123" t="str">
            <v>Šumná</v>
          </cell>
        </row>
        <row r="5124">
          <cell r="T5124" t="str">
            <v>Šumperk</v>
          </cell>
        </row>
        <row r="5125">
          <cell r="T5125" t="str">
            <v>Šumvald</v>
          </cell>
        </row>
        <row r="5126">
          <cell r="T5126" t="str">
            <v>Švábenice</v>
          </cell>
        </row>
        <row r="5127">
          <cell r="T5127" t="str">
            <v>Švábov</v>
          </cell>
        </row>
        <row r="5128">
          <cell r="T5128" t="str">
            <v>Švihov</v>
          </cell>
        </row>
        <row r="5129">
          <cell r="T5129" t="str">
            <v>Švihov</v>
          </cell>
        </row>
        <row r="5130">
          <cell r="T5130" t="str">
            <v>Tábor</v>
          </cell>
        </row>
        <row r="5131">
          <cell r="T5131" t="str">
            <v>Tachlovice</v>
          </cell>
        </row>
        <row r="5132">
          <cell r="T5132" t="str">
            <v>Tachov</v>
          </cell>
        </row>
        <row r="5133">
          <cell r="T5133" t="str">
            <v>Tachov</v>
          </cell>
        </row>
        <row r="5134">
          <cell r="T5134" t="str">
            <v>Tálín</v>
          </cell>
        </row>
        <row r="5135">
          <cell r="T5135" t="str">
            <v>Tanvald</v>
          </cell>
        </row>
        <row r="5136">
          <cell r="T5136" t="str">
            <v>Tasov</v>
          </cell>
        </row>
        <row r="5137">
          <cell r="T5137" t="str">
            <v>Tasov</v>
          </cell>
        </row>
        <row r="5138">
          <cell r="T5138" t="str">
            <v>Tasovice</v>
          </cell>
        </row>
        <row r="5139">
          <cell r="T5139" t="str">
            <v>Tasovice</v>
          </cell>
        </row>
        <row r="5140">
          <cell r="T5140" t="str">
            <v>Tašov</v>
          </cell>
        </row>
        <row r="5141">
          <cell r="T5141" t="str">
            <v>Tatce</v>
          </cell>
        </row>
        <row r="5142">
          <cell r="T5142" t="str">
            <v>Tatenice</v>
          </cell>
        </row>
        <row r="5143">
          <cell r="T5143" t="str">
            <v>Tatiná</v>
          </cell>
        </row>
        <row r="5144">
          <cell r="T5144" t="str">
            <v>Tatobity</v>
          </cell>
        </row>
        <row r="5145">
          <cell r="T5145" t="str">
            <v>Tatrovice</v>
          </cell>
        </row>
        <row r="5146">
          <cell r="T5146" t="str">
            <v>Tavíkovice</v>
          </cell>
        </row>
        <row r="5147">
          <cell r="T5147" t="str">
            <v>Tečovice</v>
          </cell>
        </row>
        <row r="5148">
          <cell r="T5148" t="str">
            <v>Tehov</v>
          </cell>
        </row>
        <row r="5149">
          <cell r="T5149" t="str">
            <v>Tehov</v>
          </cell>
        </row>
        <row r="5150">
          <cell r="T5150" t="str">
            <v>Tehovec</v>
          </cell>
        </row>
        <row r="5151">
          <cell r="T5151" t="str">
            <v>Těchařovice</v>
          </cell>
        </row>
        <row r="5152">
          <cell r="T5152" t="str">
            <v>Těchlovice</v>
          </cell>
        </row>
        <row r="5153">
          <cell r="T5153" t="str">
            <v>Těchlovice</v>
          </cell>
        </row>
        <row r="5154">
          <cell r="T5154" t="str">
            <v>Těchobuz</v>
          </cell>
        </row>
        <row r="5155">
          <cell r="T5155" t="str">
            <v>Těchonín</v>
          </cell>
        </row>
        <row r="5156">
          <cell r="T5156" t="str">
            <v>Telč</v>
          </cell>
        </row>
        <row r="5157">
          <cell r="T5157" t="str">
            <v>Telecí</v>
          </cell>
        </row>
        <row r="5158">
          <cell r="T5158" t="str">
            <v>Telnice</v>
          </cell>
        </row>
        <row r="5159">
          <cell r="T5159" t="str">
            <v>Telnice</v>
          </cell>
        </row>
        <row r="5160">
          <cell r="T5160" t="str">
            <v>Temelín</v>
          </cell>
        </row>
        <row r="5161">
          <cell r="T5161" t="str">
            <v>Temešvár</v>
          </cell>
        </row>
        <row r="5162">
          <cell r="T5162" t="str">
            <v>Těmice</v>
          </cell>
        </row>
        <row r="5163">
          <cell r="T5163" t="str">
            <v>Těmice</v>
          </cell>
        </row>
        <row r="5164">
          <cell r="T5164" t="str">
            <v>Těně</v>
          </cell>
        </row>
        <row r="5165">
          <cell r="T5165" t="str">
            <v>Teplá</v>
          </cell>
        </row>
        <row r="5166">
          <cell r="T5166" t="str">
            <v>Teplice</v>
          </cell>
        </row>
        <row r="5167">
          <cell r="T5167" t="str">
            <v>Teplice nad Bečvou</v>
          </cell>
        </row>
        <row r="5168">
          <cell r="T5168" t="str">
            <v>Teplice nad Metují</v>
          </cell>
        </row>
        <row r="5169">
          <cell r="T5169" t="str">
            <v>Teplička</v>
          </cell>
        </row>
        <row r="5170">
          <cell r="T5170" t="str">
            <v>Teplýšovice</v>
          </cell>
        </row>
        <row r="5171">
          <cell r="T5171" t="str">
            <v>Terešov</v>
          </cell>
        </row>
        <row r="5172">
          <cell r="T5172" t="str">
            <v>Terezín</v>
          </cell>
        </row>
        <row r="5173">
          <cell r="T5173" t="str">
            <v>Terezín</v>
          </cell>
        </row>
        <row r="5174">
          <cell r="T5174" t="str">
            <v>Těrlicko</v>
          </cell>
        </row>
        <row r="5175">
          <cell r="T5175" t="str">
            <v>Těšany</v>
          </cell>
        </row>
        <row r="5176">
          <cell r="T5176" t="str">
            <v>Těšetice</v>
          </cell>
        </row>
        <row r="5177">
          <cell r="T5177" t="str">
            <v>Těšetice</v>
          </cell>
        </row>
        <row r="5178">
          <cell r="T5178" t="str">
            <v>Těškov</v>
          </cell>
        </row>
        <row r="5179">
          <cell r="T5179" t="str">
            <v>Těškovice</v>
          </cell>
        </row>
        <row r="5180">
          <cell r="T5180" t="str">
            <v>Těšovice</v>
          </cell>
        </row>
        <row r="5181">
          <cell r="T5181" t="str">
            <v>Těšovice</v>
          </cell>
        </row>
        <row r="5182">
          <cell r="T5182" t="str">
            <v>Tetčice</v>
          </cell>
        </row>
        <row r="5183">
          <cell r="T5183" t="str">
            <v>Tetín</v>
          </cell>
        </row>
        <row r="5184">
          <cell r="T5184" t="str">
            <v>Tetín</v>
          </cell>
        </row>
        <row r="5185">
          <cell r="T5185" t="str">
            <v>Tetov</v>
          </cell>
        </row>
        <row r="5186">
          <cell r="T5186" t="str">
            <v>Tchořovice</v>
          </cell>
        </row>
        <row r="5187">
          <cell r="T5187" t="str">
            <v>Tichá</v>
          </cell>
        </row>
        <row r="5188">
          <cell r="T5188" t="str">
            <v>Tichonice</v>
          </cell>
        </row>
        <row r="5189">
          <cell r="T5189" t="str">
            <v>Tichov</v>
          </cell>
        </row>
        <row r="5190">
          <cell r="T5190" t="str">
            <v>Tis</v>
          </cell>
        </row>
        <row r="5191">
          <cell r="T5191" t="str">
            <v>Tis u Blatna</v>
          </cell>
        </row>
        <row r="5192">
          <cell r="T5192" t="str">
            <v>Tisá</v>
          </cell>
        </row>
        <row r="5193">
          <cell r="T5193" t="str">
            <v>Tísek</v>
          </cell>
        </row>
        <row r="5194">
          <cell r="T5194" t="str">
            <v>Tisem</v>
          </cell>
        </row>
        <row r="5195">
          <cell r="T5195" t="str">
            <v>Tismice</v>
          </cell>
        </row>
        <row r="5196">
          <cell r="T5196" t="str">
            <v>Tisová</v>
          </cell>
        </row>
        <row r="5197">
          <cell r="T5197" t="str">
            <v>Tisová</v>
          </cell>
        </row>
        <row r="5198">
          <cell r="T5198" t="str">
            <v>Tisovec</v>
          </cell>
        </row>
        <row r="5199">
          <cell r="T5199" t="str">
            <v>Tišice</v>
          </cell>
        </row>
        <row r="5200">
          <cell r="T5200" t="str">
            <v>Tišnov</v>
          </cell>
        </row>
        <row r="5201">
          <cell r="T5201" t="str">
            <v>Tišnovská Nová Ves</v>
          </cell>
        </row>
        <row r="5202">
          <cell r="T5202" t="str">
            <v>Tištín</v>
          </cell>
        </row>
        <row r="5203">
          <cell r="T5203" t="str">
            <v>Tlučná</v>
          </cell>
        </row>
        <row r="5204">
          <cell r="T5204" t="str">
            <v>Tlumačov</v>
          </cell>
        </row>
        <row r="5205">
          <cell r="T5205" t="str">
            <v>Tlumačov</v>
          </cell>
        </row>
        <row r="5206">
          <cell r="T5206" t="str">
            <v>Tlustice</v>
          </cell>
        </row>
        <row r="5207">
          <cell r="T5207" t="str">
            <v>Tmaň</v>
          </cell>
        </row>
        <row r="5208">
          <cell r="T5208" t="str">
            <v>Točník</v>
          </cell>
        </row>
        <row r="5209">
          <cell r="T5209" t="str">
            <v>Tochovice</v>
          </cell>
        </row>
        <row r="5210">
          <cell r="T5210" t="str">
            <v>Tojice</v>
          </cell>
        </row>
        <row r="5211">
          <cell r="T5211" t="str">
            <v>Tomice</v>
          </cell>
        </row>
        <row r="5212">
          <cell r="T5212" t="str">
            <v>Topolany</v>
          </cell>
        </row>
        <row r="5213">
          <cell r="T5213" t="str">
            <v>Topolná</v>
          </cell>
        </row>
        <row r="5214">
          <cell r="T5214" t="str">
            <v>Toušice</v>
          </cell>
        </row>
        <row r="5215">
          <cell r="T5215" t="str">
            <v>Toužetín</v>
          </cell>
        </row>
        <row r="5216">
          <cell r="T5216" t="str">
            <v>Toužim</v>
          </cell>
        </row>
        <row r="5217">
          <cell r="T5217" t="str">
            <v>Tovačov</v>
          </cell>
        </row>
        <row r="5218">
          <cell r="T5218" t="str">
            <v>Tovéř</v>
          </cell>
        </row>
        <row r="5219">
          <cell r="T5219" t="str">
            <v>Traplice</v>
          </cell>
        </row>
        <row r="5220">
          <cell r="T5220" t="str">
            <v>Travčice</v>
          </cell>
        </row>
        <row r="5221">
          <cell r="T5221" t="str">
            <v>Trboušany</v>
          </cell>
        </row>
        <row r="5222">
          <cell r="T5222" t="str">
            <v>Trhanov</v>
          </cell>
        </row>
        <row r="5223">
          <cell r="T5223" t="str">
            <v>Trhová Kamenice</v>
          </cell>
        </row>
        <row r="5224">
          <cell r="T5224" t="str">
            <v>Trhové Dušníky</v>
          </cell>
        </row>
        <row r="5225">
          <cell r="T5225" t="str">
            <v>Trhové Sviny</v>
          </cell>
        </row>
        <row r="5226">
          <cell r="T5226" t="str">
            <v>Trhový Štěpánov</v>
          </cell>
        </row>
        <row r="5227">
          <cell r="T5227" t="str">
            <v>Trmice</v>
          </cell>
        </row>
        <row r="5228">
          <cell r="T5228" t="str">
            <v>Trnava</v>
          </cell>
        </row>
        <row r="5229">
          <cell r="T5229" t="str">
            <v>Trnava</v>
          </cell>
        </row>
        <row r="5230">
          <cell r="T5230" t="str">
            <v>Trnávka</v>
          </cell>
        </row>
        <row r="5231">
          <cell r="T5231" t="str">
            <v>Trnávka</v>
          </cell>
        </row>
        <row r="5232">
          <cell r="T5232" t="str">
            <v>Trnov</v>
          </cell>
        </row>
        <row r="5233">
          <cell r="T5233" t="str">
            <v>Trnová</v>
          </cell>
        </row>
        <row r="5234">
          <cell r="T5234" t="str">
            <v>Trnová</v>
          </cell>
        </row>
        <row r="5235">
          <cell r="T5235" t="str">
            <v>Trnovany</v>
          </cell>
        </row>
        <row r="5236">
          <cell r="T5236" t="str">
            <v>Trnové Pole</v>
          </cell>
        </row>
        <row r="5237">
          <cell r="T5237" t="str">
            <v>Trojanovice</v>
          </cell>
        </row>
        <row r="5238">
          <cell r="T5238" t="str">
            <v>Trojovice</v>
          </cell>
        </row>
        <row r="5239">
          <cell r="T5239" t="str">
            <v>Trokavec</v>
          </cell>
        </row>
        <row r="5240">
          <cell r="T5240" t="str">
            <v>Troskotovice</v>
          </cell>
        </row>
        <row r="5241">
          <cell r="T5241" t="str">
            <v>Troskovice</v>
          </cell>
        </row>
        <row r="5242">
          <cell r="T5242" t="str">
            <v>Trotina</v>
          </cell>
        </row>
        <row r="5243">
          <cell r="T5243" t="str">
            <v>Troubelice</v>
          </cell>
        </row>
        <row r="5244">
          <cell r="T5244" t="str">
            <v>Troubky</v>
          </cell>
        </row>
        <row r="5245">
          <cell r="T5245" t="str">
            <v>Troubky-Zdislavice</v>
          </cell>
        </row>
        <row r="5246">
          <cell r="T5246" t="str">
            <v>Troubsko</v>
          </cell>
        </row>
        <row r="5247">
          <cell r="T5247" t="str">
            <v>Trpík</v>
          </cell>
        </row>
        <row r="5248">
          <cell r="T5248" t="str">
            <v>Trpín</v>
          </cell>
        </row>
        <row r="5249">
          <cell r="T5249" t="str">
            <v>Trpísty</v>
          </cell>
        </row>
        <row r="5250">
          <cell r="T5250" t="str">
            <v>Trpišovice</v>
          </cell>
        </row>
        <row r="5251">
          <cell r="T5251" t="str">
            <v>Trstěnice</v>
          </cell>
        </row>
        <row r="5252">
          <cell r="T5252" t="str">
            <v>Trstěnice</v>
          </cell>
        </row>
        <row r="5253">
          <cell r="T5253" t="str">
            <v>Trstěnice</v>
          </cell>
        </row>
        <row r="5254">
          <cell r="T5254" t="str">
            <v>Tršice</v>
          </cell>
        </row>
        <row r="5255">
          <cell r="T5255" t="str">
            <v>Trubín</v>
          </cell>
        </row>
        <row r="5256">
          <cell r="T5256" t="str">
            <v>Trubská</v>
          </cell>
        </row>
        <row r="5257">
          <cell r="T5257" t="str">
            <v>Truskovice</v>
          </cell>
        </row>
        <row r="5258">
          <cell r="T5258" t="str">
            <v>Trusnov</v>
          </cell>
        </row>
        <row r="5259">
          <cell r="T5259" t="str">
            <v>Trutnov</v>
          </cell>
        </row>
        <row r="5260">
          <cell r="T5260" t="str">
            <v>Tržek</v>
          </cell>
        </row>
        <row r="5261">
          <cell r="T5261" t="str">
            <v>Třanovice</v>
          </cell>
        </row>
        <row r="5262">
          <cell r="T5262" t="str">
            <v>Třebařov</v>
          </cell>
        </row>
        <row r="5263">
          <cell r="T5263" t="str">
            <v>Třebčice</v>
          </cell>
        </row>
        <row r="5264">
          <cell r="T5264" t="str">
            <v>Třebechovice pod Orebem</v>
          </cell>
        </row>
        <row r="5265">
          <cell r="T5265" t="str">
            <v>Třebějice</v>
          </cell>
        </row>
        <row r="5266">
          <cell r="T5266" t="str">
            <v>Třebelovice</v>
          </cell>
        </row>
        <row r="5267">
          <cell r="T5267" t="str">
            <v>Třebeň</v>
          </cell>
        </row>
        <row r="5268">
          <cell r="T5268" t="str">
            <v>Třebenice</v>
          </cell>
        </row>
        <row r="5269">
          <cell r="T5269" t="str">
            <v>Třebenice</v>
          </cell>
        </row>
        <row r="5270">
          <cell r="T5270" t="str">
            <v>Třebestovice</v>
          </cell>
        </row>
        <row r="5271">
          <cell r="T5271" t="str">
            <v>Třebešice</v>
          </cell>
        </row>
        <row r="5272">
          <cell r="T5272" t="str">
            <v>Třebešice</v>
          </cell>
        </row>
        <row r="5273">
          <cell r="T5273" t="str">
            <v>Třebešov</v>
          </cell>
        </row>
        <row r="5274">
          <cell r="T5274" t="str">
            <v>Třebětice</v>
          </cell>
        </row>
        <row r="5275">
          <cell r="T5275" t="str">
            <v>Třebětice</v>
          </cell>
        </row>
        <row r="5276">
          <cell r="T5276" t="str">
            <v>Třebětín</v>
          </cell>
        </row>
        <row r="5277">
          <cell r="T5277" t="str">
            <v>Třebíč</v>
          </cell>
        </row>
        <row r="5278">
          <cell r="T5278" t="str">
            <v>Třebihošť</v>
          </cell>
        </row>
        <row r="5279">
          <cell r="T5279" t="str">
            <v>Třebichovice</v>
          </cell>
        </row>
        <row r="5280">
          <cell r="T5280" t="str">
            <v>Třebívlice</v>
          </cell>
        </row>
        <row r="5281">
          <cell r="T5281" t="str">
            <v>Třebíz</v>
          </cell>
        </row>
        <row r="5282">
          <cell r="T5282" t="str">
            <v>Třebnouševes</v>
          </cell>
        </row>
        <row r="5283">
          <cell r="T5283" t="str">
            <v>Třeboc</v>
          </cell>
        </row>
        <row r="5284">
          <cell r="T5284" t="str">
            <v>Třebohostice</v>
          </cell>
        </row>
        <row r="5285">
          <cell r="T5285" t="str">
            <v>Třebom</v>
          </cell>
        </row>
        <row r="5286">
          <cell r="T5286" t="str">
            <v>Třeboň</v>
          </cell>
        </row>
        <row r="5287">
          <cell r="T5287" t="str">
            <v>Třebonín</v>
          </cell>
        </row>
        <row r="5288">
          <cell r="T5288" t="str">
            <v>Třebosice</v>
          </cell>
        </row>
        <row r="5289">
          <cell r="T5289" t="str">
            <v>Třebotov</v>
          </cell>
        </row>
        <row r="5290">
          <cell r="T5290" t="str">
            <v>Třebovice</v>
          </cell>
        </row>
        <row r="5291">
          <cell r="T5291" t="str">
            <v>Třebovle</v>
          </cell>
        </row>
        <row r="5292">
          <cell r="T5292" t="str">
            <v>Třebsko</v>
          </cell>
        </row>
        <row r="5293">
          <cell r="T5293" t="str">
            <v>Třebusice</v>
          </cell>
        </row>
        <row r="5294">
          <cell r="T5294" t="str">
            <v>Třebušín</v>
          </cell>
        </row>
        <row r="5295">
          <cell r="T5295" t="str">
            <v>Třemešná</v>
          </cell>
        </row>
        <row r="5296">
          <cell r="T5296" t="str">
            <v>Třemešné</v>
          </cell>
        </row>
        <row r="5297">
          <cell r="T5297" t="str">
            <v>Třemošná</v>
          </cell>
        </row>
        <row r="5298">
          <cell r="T5298" t="str">
            <v>Třemošnice</v>
          </cell>
        </row>
        <row r="5299">
          <cell r="T5299" t="str">
            <v>Třesov</v>
          </cell>
        </row>
        <row r="5300">
          <cell r="T5300" t="str">
            <v>Třesovice</v>
          </cell>
        </row>
        <row r="5301">
          <cell r="T5301" t="str">
            <v>Třešovice</v>
          </cell>
        </row>
        <row r="5302">
          <cell r="T5302" t="str">
            <v>Třešť</v>
          </cell>
        </row>
        <row r="5303">
          <cell r="T5303" t="str">
            <v>Třeštice</v>
          </cell>
        </row>
        <row r="5304">
          <cell r="T5304" t="str">
            <v>Třeština</v>
          </cell>
        </row>
        <row r="5305">
          <cell r="T5305" t="str">
            <v>Tři Dvory</v>
          </cell>
        </row>
        <row r="5306">
          <cell r="T5306" t="str">
            <v>Tři Sekery</v>
          </cell>
        </row>
        <row r="5307">
          <cell r="T5307" t="str">
            <v>Tři Studně</v>
          </cell>
        </row>
        <row r="5308">
          <cell r="T5308" t="str">
            <v>Třibřichy</v>
          </cell>
        </row>
        <row r="5309">
          <cell r="T5309" t="str">
            <v>Třinec</v>
          </cell>
        </row>
        <row r="5310">
          <cell r="T5310" t="str">
            <v>Třtěnice</v>
          </cell>
        </row>
        <row r="5311">
          <cell r="T5311" t="str">
            <v>Třtice</v>
          </cell>
        </row>
        <row r="5312">
          <cell r="T5312" t="str">
            <v>Tučapy</v>
          </cell>
        </row>
        <row r="5313">
          <cell r="T5313" t="str">
            <v>Tučapy</v>
          </cell>
        </row>
        <row r="5314">
          <cell r="T5314" t="str">
            <v>Tučapy</v>
          </cell>
        </row>
        <row r="5315">
          <cell r="T5315" t="str">
            <v>Tučín</v>
          </cell>
        </row>
        <row r="5316">
          <cell r="T5316" t="str">
            <v>Tuhaň</v>
          </cell>
        </row>
        <row r="5317">
          <cell r="T5317" t="str">
            <v>Tuhaň</v>
          </cell>
        </row>
        <row r="5318">
          <cell r="T5318" t="str">
            <v>Tuchlovice</v>
          </cell>
        </row>
        <row r="5319">
          <cell r="T5319" t="str">
            <v>Tuchoměřice</v>
          </cell>
        </row>
        <row r="5320">
          <cell r="T5320" t="str">
            <v>Tuchoraz</v>
          </cell>
        </row>
        <row r="5321">
          <cell r="T5321" t="str">
            <v>Tuchořice</v>
          </cell>
        </row>
        <row r="5322">
          <cell r="T5322" t="str">
            <v>Tuklaty</v>
          </cell>
        </row>
        <row r="5323">
          <cell r="T5323" t="str">
            <v>Tulešice</v>
          </cell>
        </row>
        <row r="5324">
          <cell r="T5324" t="str">
            <v>Tuněchody</v>
          </cell>
        </row>
        <row r="5325">
          <cell r="T5325" t="str">
            <v>Tupadly</v>
          </cell>
        </row>
        <row r="5326">
          <cell r="T5326" t="str">
            <v>Tupadly</v>
          </cell>
        </row>
        <row r="5327">
          <cell r="T5327" t="str">
            <v>Tupesy</v>
          </cell>
        </row>
        <row r="5328">
          <cell r="T5328" t="str">
            <v>Turkovice</v>
          </cell>
        </row>
        <row r="5329">
          <cell r="T5329" t="str">
            <v>Turnov</v>
          </cell>
        </row>
        <row r="5330">
          <cell r="T5330" t="str">
            <v>Turovec</v>
          </cell>
        </row>
        <row r="5331">
          <cell r="T5331" t="str">
            <v>Turovice</v>
          </cell>
        </row>
        <row r="5332">
          <cell r="T5332" t="str">
            <v>Tursko</v>
          </cell>
        </row>
        <row r="5333">
          <cell r="T5333" t="str">
            <v>Tuř</v>
          </cell>
        </row>
        <row r="5334">
          <cell r="T5334" t="str">
            <v>Tuřany</v>
          </cell>
        </row>
        <row r="5335">
          <cell r="T5335" t="str">
            <v>Tuřany</v>
          </cell>
        </row>
        <row r="5336">
          <cell r="T5336" t="str">
            <v>Tuřice</v>
          </cell>
        </row>
        <row r="5337">
          <cell r="T5337" t="str">
            <v>Tušovice</v>
          </cell>
        </row>
        <row r="5338">
          <cell r="T5338" t="str">
            <v>Tutleky</v>
          </cell>
        </row>
        <row r="5339">
          <cell r="T5339" t="str">
            <v>Tužice</v>
          </cell>
        </row>
        <row r="5340">
          <cell r="T5340" t="str">
            <v>Tvarožná</v>
          </cell>
        </row>
        <row r="5341">
          <cell r="T5341" t="str">
            <v>Tvarožná Lhota</v>
          </cell>
        </row>
        <row r="5342">
          <cell r="T5342" t="str">
            <v>Tvorovice</v>
          </cell>
        </row>
        <row r="5343">
          <cell r="T5343" t="str">
            <v>Tvořihráz</v>
          </cell>
        </row>
        <row r="5344">
          <cell r="T5344" t="str">
            <v>Tvrdkov</v>
          </cell>
        </row>
        <row r="5345">
          <cell r="T5345" t="str">
            <v>Tvrdonice</v>
          </cell>
        </row>
        <row r="5346">
          <cell r="T5346" t="str">
            <v>Tvrzice</v>
          </cell>
        </row>
        <row r="5347">
          <cell r="T5347" t="str">
            <v>Týček</v>
          </cell>
        </row>
        <row r="5348">
          <cell r="T5348" t="str">
            <v>Tymákov</v>
          </cell>
        </row>
        <row r="5349">
          <cell r="T5349" t="str">
            <v>Týn nad Bečvou</v>
          </cell>
        </row>
        <row r="5350">
          <cell r="T5350" t="str">
            <v>Týn nad Vltavou</v>
          </cell>
        </row>
        <row r="5351">
          <cell r="T5351" t="str">
            <v>Týnec</v>
          </cell>
        </row>
        <row r="5352">
          <cell r="T5352" t="str">
            <v>Týnec</v>
          </cell>
        </row>
        <row r="5353">
          <cell r="T5353" t="str">
            <v>Týnec nad Labem</v>
          </cell>
        </row>
        <row r="5354">
          <cell r="T5354" t="str">
            <v>Týnec nad Sázavou</v>
          </cell>
        </row>
        <row r="5355">
          <cell r="T5355" t="str">
            <v>Týniště</v>
          </cell>
        </row>
        <row r="5356">
          <cell r="T5356" t="str">
            <v>Týniště nad Orlicí</v>
          </cell>
        </row>
        <row r="5357">
          <cell r="T5357" t="str">
            <v>Týnišťko</v>
          </cell>
        </row>
        <row r="5358">
          <cell r="T5358" t="str">
            <v>Úbislavice</v>
          </cell>
        </row>
        <row r="5359">
          <cell r="T5359" t="str">
            <v>Ublo</v>
          </cell>
        </row>
        <row r="5360">
          <cell r="T5360" t="str">
            <v>Úboč</v>
          </cell>
        </row>
        <row r="5361">
          <cell r="T5361" t="str">
            <v>Ubušínek</v>
          </cell>
        </row>
        <row r="5362">
          <cell r="T5362" t="str">
            <v>Údlice</v>
          </cell>
        </row>
        <row r="5363">
          <cell r="T5363" t="str">
            <v>Údrnice</v>
          </cell>
        </row>
        <row r="5364">
          <cell r="T5364" t="str">
            <v>Uhelná</v>
          </cell>
        </row>
        <row r="5365">
          <cell r="T5365" t="str">
            <v>Uhelná Příbram</v>
          </cell>
        </row>
        <row r="5366">
          <cell r="T5366" t="str">
            <v>Úherce</v>
          </cell>
        </row>
        <row r="5367">
          <cell r="T5367" t="str">
            <v>Úherce</v>
          </cell>
        </row>
        <row r="5368">
          <cell r="T5368" t="str">
            <v>Uherčice</v>
          </cell>
        </row>
        <row r="5369">
          <cell r="T5369" t="str">
            <v>Uherčice</v>
          </cell>
        </row>
        <row r="5370">
          <cell r="T5370" t="str">
            <v>Úherčice</v>
          </cell>
        </row>
        <row r="5371">
          <cell r="T5371" t="str">
            <v>Uherské Hradiště</v>
          </cell>
        </row>
        <row r="5372">
          <cell r="T5372" t="str">
            <v>Uhersko</v>
          </cell>
        </row>
        <row r="5373">
          <cell r="T5373" t="str">
            <v>Uherský Brod</v>
          </cell>
        </row>
        <row r="5374">
          <cell r="T5374" t="str">
            <v>Uherský Ostroh</v>
          </cell>
        </row>
        <row r="5375">
          <cell r="T5375" t="str">
            <v>Úhlejov</v>
          </cell>
        </row>
        <row r="5376">
          <cell r="T5376" t="str">
            <v>Uhlířov</v>
          </cell>
        </row>
        <row r="5377">
          <cell r="T5377" t="str">
            <v>Uhlířská Lhota</v>
          </cell>
        </row>
        <row r="5378">
          <cell r="T5378" t="str">
            <v>Uhlířské Janovice</v>
          </cell>
        </row>
        <row r="5379">
          <cell r="T5379" t="str">
            <v>Úholičky</v>
          </cell>
        </row>
        <row r="5380">
          <cell r="T5380" t="str">
            <v>Úhonice</v>
          </cell>
        </row>
        <row r="5381">
          <cell r="T5381" t="str">
            <v>Úhořilka</v>
          </cell>
        </row>
        <row r="5382">
          <cell r="T5382" t="str">
            <v>Úhřetice</v>
          </cell>
        </row>
        <row r="5383">
          <cell r="T5383" t="str">
            <v>Úhřetická Lhota</v>
          </cell>
        </row>
        <row r="5384">
          <cell r="T5384" t="str">
            <v>Uhřice</v>
          </cell>
        </row>
        <row r="5385">
          <cell r="T5385" t="str">
            <v>Uhřice</v>
          </cell>
        </row>
        <row r="5386">
          <cell r="T5386" t="str">
            <v>Uhřice</v>
          </cell>
        </row>
        <row r="5387">
          <cell r="T5387" t="str">
            <v>Uhřice</v>
          </cell>
        </row>
        <row r="5388">
          <cell r="T5388" t="str">
            <v>Uhřičice</v>
          </cell>
        </row>
        <row r="5389">
          <cell r="T5389" t="str">
            <v>Uhřínov</v>
          </cell>
        </row>
        <row r="5390">
          <cell r="T5390" t="str">
            <v>Uhy</v>
          </cell>
        </row>
        <row r="5391">
          <cell r="T5391" t="str">
            <v>Ujčov</v>
          </cell>
        </row>
        <row r="5392">
          <cell r="T5392" t="str">
            <v>Újezd</v>
          </cell>
        </row>
        <row r="5393">
          <cell r="T5393" t="str">
            <v>Újezd</v>
          </cell>
        </row>
        <row r="5394">
          <cell r="T5394" t="str">
            <v>Újezd</v>
          </cell>
        </row>
        <row r="5395">
          <cell r="T5395" t="str">
            <v>Újezd</v>
          </cell>
        </row>
        <row r="5396">
          <cell r="T5396" t="str">
            <v>Újezd</v>
          </cell>
        </row>
        <row r="5397">
          <cell r="T5397" t="str">
            <v>Újezd</v>
          </cell>
        </row>
        <row r="5398">
          <cell r="T5398" t="str">
            <v>Újezd nade Mží</v>
          </cell>
        </row>
        <row r="5399">
          <cell r="T5399" t="str">
            <v>Újezd pod Troskami</v>
          </cell>
        </row>
        <row r="5400">
          <cell r="T5400" t="str">
            <v>Újezd u Boskovic</v>
          </cell>
        </row>
        <row r="5401">
          <cell r="T5401" t="str">
            <v>Újezd u Brna</v>
          </cell>
        </row>
        <row r="5402">
          <cell r="T5402" t="str">
            <v>Újezd u Černé Hory</v>
          </cell>
        </row>
        <row r="5403">
          <cell r="T5403" t="str">
            <v>Újezd u Chocně</v>
          </cell>
        </row>
        <row r="5404">
          <cell r="T5404" t="str">
            <v>Újezd u Plánice</v>
          </cell>
        </row>
        <row r="5405">
          <cell r="T5405" t="str">
            <v>Újezd u Přelouče</v>
          </cell>
        </row>
        <row r="5406">
          <cell r="T5406" t="str">
            <v>Újezd u Rosic</v>
          </cell>
        </row>
        <row r="5407">
          <cell r="T5407" t="str">
            <v>Újezd u Sezemic</v>
          </cell>
        </row>
        <row r="5408">
          <cell r="T5408" t="str">
            <v>Újezd u Svatého Kříže</v>
          </cell>
        </row>
        <row r="5409">
          <cell r="T5409" t="str">
            <v>Újezd u Tišnova</v>
          </cell>
        </row>
        <row r="5410">
          <cell r="T5410" t="str">
            <v>Újezdec</v>
          </cell>
        </row>
        <row r="5411">
          <cell r="T5411" t="str">
            <v>Újezdec</v>
          </cell>
        </row>
        <row r="5412">
          <cell r="T5412" t="str">
            <v>Újezdec</v>
          </cell>
        </row>
        <row r="5413">
          <cell r="T5413" t="str">
            <v>Újezdec</v>
          </cell>
        </row>
        <row r="5414">
          <cell r="T5414" t="str">
            <v>Újezdec</v>
          </cell>
        </row>
        <row r="5415">
          <cell r="T5415" t="str">
            <v>Újezdeček</v>
          </cell>
        </row>
        <row r="5416">
          <cell r="T5416" t="str">
            <v>Ujkovice</v>
          </cell>
        </row>
        <row r="5417">
          <cell r="T5417" t="str">
            <v>Úlehle</v>
          </cell>
        </row>
        <row r="5418">
          <cell r="T5418" t="str">
            <v>Úlibice</v>
          </cell>
        </row>
        <row r="5419">
          <cell r="T5419" t="str">
            <v>Úlice</v>
          </cell>
        </row>
        <row r="5420">
          <cell r="T5420" t="str">
            <v>Úmonín</v>
          </cell>
        </row>
        <row r="5421">
          <cell r="T5421" t="str">
            <v>Úmyslovice</v>
          </cell>
        </row>
        <row r="5422">
          <cell r="T5422" t="str">
            <v>Únanov</v>
          </cell>
        </row>
        <row r="5423">
          <cell r="T5423" t="str">
            <v>Unčín</v>
          </cell>
        </row>
        <row r="5424">
          <cell r="T5424" t="str">
            <v>Únehle</v>
          </cell>
        </row>
        <row r="5425">
          <cell r="T5425" t="str">
            <v>Únějovice</v>
          </cell>
        </row>
        <row r="5426">
          <cell r="T5426" t="str">
            <v>Úněšov</v>
          </cell>
        </row>
        <row r="5427">
          <cell r="T5427" t="str">
            <v>Únětice</v>
          </cell>
        </row>
        <row r="5428">
          <cell r="T5428" t="str">
            <v>Únětice</v>
          </cell>
        </row>
        <row r="5429">
          <cell r="T5429" t="str">
            <v>Unhošť</v>
          </cell>
        </row>
        <row r="5430">
          <cell r="T5430" t="str">
            <v>Únice</v>
          </cell>
        </row>
        <row r="5431">
          <cell r="T5431" t="str">
            <v>Uničov</v>
          </cell>
        </row>
        <row r="5432">
          <cell r="T5432" t="str">
            <v>Unín</v>
          </cell>
        </row>
        <row r="5433">
          <cell r="T5433" t="str">
            <v>Unkovice</v>
          </cell>
        </row>
        <row r="5434">
          <cell r="T5434" t="str">
            <v>Úpice</v>
          </cell>
        </row>
        <row r="5435">
          <cell r="T5435" t="str">
            <v>Úpohlavy</v>
          </cell>
        </row>
        <row r="5436">
          <cell r="T5436" t="str">
            <v>Urbanice</v>
          </cell>
        </row>
        <row r="5437">
          <cell r="T5437" t="str">
            <v>Urbanice</v>
          </cell>
        </row>
        <row r="5438">
          <cell r="T5438" t="str">
            <v>Urbanov</v>
          </cell>
        </row>
        <row r="5439">
          <cell r="T5439" t="str">
            <v>Určice</v>
          </cell>
        </row>
        <row r="5440">
          <cell r="T5440" t="str">
            <v>Úsilné</v>
          </cell>
        </row>
        <row r="5441">
          <cell r="T5441" t="str">
            <v>Úsilov</v>
          </cell>
        </row>
        <row r="5442">
          <cell r="T5442" t="str">
            <v>Úsobí</v>
          </cell>
        </row>
        <row r="5443">
          <cell r="T5443" t="str">
            <v>Úsobrno</v>
          </cell>
        </row>
        <row r="5444">
          <cell r="T5444" t="str">
            <v>Úsov</v>
          </cell>
        </row>
        <row r="5445">
          <cell r="T5445" t="str">
            <v>Ústí</v>
          </cell>
        </row>
        <row r="5446">
          <cell r="T5446" t="str">
            <v>Ústí</v>
          </cell>
        </row>
        <row r="5447">
          <cell r="T5447" t="str">
            <v>Ústí</v>
          </cell>
        </row>
        <row r="5448">
          <cell r="T5448" t="str">
            <v>Ústí nad Labem</v>
          </cell>
        </row>
        <row r="5449">
          <cell r="T5449" t="str">
            <v>Ústí nad Orlicí</v>
          </cell>
        </row>
        <row r="5450">
          <cell r="T5450" t="str">
            <v>Ústín</v>
          </cell>
        </row>
        <row r="5451">
          <cell r="T5451" t="str">
            <v>Ústrašice</v>
          </cell>
        </row>
        <row r="5452">
          <cell r="T5452" t="str">
            <v>Ústrašín</v>
          </cell>
        </row>
        <row r="5453">
          <cell r="T5453" t="str">
            <v>Ústup</v>
          </cell>
        </row>
        <row r="5454">
          <cell r="T5454" t="str">
            <v>Úsuší</v>
          </cell>
        </row>
        <row r="5455">
          <cell r="T5455" t="str">
            <v>Úštěk</v>
          </cell>
        </row>
        <row r="5456">
          <cell r="T5456" t="str">
            <v>Útěchov</v>
          </cell>
        </row>
        <row r="5457">
          <cell r="T5457" t="str">
            <v>Útěchovice</v>
          </cell>
        </row>
        <row r="5458">
          <cell r="T5458" t="str">
            <v>Útěchovice pod Stražištěm</v>
          </cell>
        </row>
        <row r="5459">
          <cell r="T5459" t="str">
            <v>Útěchovičky</v>
          </cell>
        </row>
        <row r="5460">
          <cell r="T5460" t="str">
            <v>Úterý</v>
          </cell>
        </row>
        <row r="5461">
          <cell r="T5461" t="str">
            <v>Útušice</v>
          </cell>
        </row>
        <row r="5462">
          <cell r="T5462" t="str">
            <v>Útvina</v>
          </cell>
        </row>
        <row r="5463">
          <cell r="T5463" t="str">
            <v>Úvalno</v>
          </cell>
        </row>
        <row r="5464">
          <cell r="T5464" t="str">
            <v>Úvaly</v>
          </cell>
        </row>
        <row r="5465">
          <cell r="T5465" t="str">
            <v>Uzenice</v>
          </cell>
        </row>
        <row r="5466">
          <cell r="T5466" t="str">
            <v>Uzeničky</v>
          </cell>
        </row>
        <row r="5467">
          <cell r="T5467" t="str">
            <v>Úžice</v>
          </cell>
        </row>
        <row r="5468">
          <cell r="T5468" t="str">
            <v>Úžice</v>
          </cell>
        </row>
        <row r="5469">
          <cell r="T5469" t="str">
            <v>Vacenovice</v>
          </cell>
        </row>
        <row r="5470">
          <cell r="T5470" t="str">
            <v>Václavice</v>
          </cell>
        </row>
        <row r="5471">
          <cell r="T5471" t="str">
            <v>Václavov u Bruntálu</v>
          </cell>
        </row>
        <row r="5472">
          <cell r="T5472" t="str">
            <v>Václavovice</v>
          </cell>
        </row>
        <row r="5473">
          <cell r="T5473" t="str">
            <v>Václavy</v>
          </cell>
        </row>
        <row r="5474">
          <cell r="T5474" t="str">
            <v>Vacov</v>
          </cell>
        </row>
        <row r="5475">
          <cell r="T5475" t="str">
            <v>Vacovice</v>
          </cell>
        </row>
        <row r="5476">
          <cell r="T5476" t="str">
            <v>Val</v>
          </cell>
        </row>
        <row r="5477">
          <cell r="T5477" t="str">
            <v>Val</v>
          </cell>
        </row>
        <row r="5478">
          <cell r="T5478" t="str">
            <v>Valašská Bystřice</v>
          </cell>
        </row>
        <row r="5479">
          <cell r="T5479" t="str">
            <v>Valašská Polanka</v>
          </cell>
        </row>
        <row r="5480">
          <cell r="T5480" t="str">
            <v>Valašská Senice</v>
          </cell>
        </row>
        <row r="5481">
          <cell r="T5481" t="str">
            <v>Valašské Klobouky</v>
          </cell>
        </row>
        <row r="5482">
          <cell r="T5482" t="str">
            <v>Valašské Meziříčí</v>
          </cell>
        </row>
        <row r="5483">
          <cell r="T5483" t="str">
            <v>Valašské Příkazy</v>
          </cell>
        </row>
        <row r="5484">
          <cell r="T5484" t="str">
            <v>Valdice</v>
          </cell>
        </row>
        <row r="5485">
          <cell r="T5485" t="str">
            <v>Valdíkov</v>
          </cell>
        </row>
        <row r="5486">
          <cell r="T5486" t="str">
            <v>Valeč</v>
          </cell>
        </row>
        <row r="5487">
          <cell r="T5487" t="str">
            <v>Valeč</v>
          </cell>
        </row>
        <row r="5488">
          <cell r="T5488" t="str">
            <v>Valchov</v>
          </cell>
        </row>
        <row r="5489">
          <cell r="T5489" t="str">
            <v>Valkeřice</v>
          </cell>
        </row>
        <row r="5490">
          <cell r="T5490" t="str">
            <v>Valšov</v>
          </cell>
        </row>
        <row r="5491">
          <cell r="T5491" t="str">
            <v>Valtice</v>
          </cell>
        </row>
        <row r="5492">
          <cell r="T5492" t="str">
            <v>Valtrovice</v>
          </cell>
        </row>
        <row r="5493">
          <cell r="T5493" t="str">
            <v>Valy</v>
          </cell>
        </row>
        <row r="5494">
          <cell r="T5494" t="str">
            <v>Valy</v>
          </cell>
        </row>
        <row r="5495">
          <cell r="T5495" t="str">
            <v>Vamberk</v>
          </cell>
        </row>
        <row r="5496">
          <cell r="T5496" t="str">
            <v>Vanov</v>
          </cell>
        </row>
        <row r="5497">
          <cell r="T5497" t="str">
            <v>Vanovice</v>
          </cell>
        </row>
        <row r="5498">
          <cell r="T5498" t="str">
            <v>Vanůvek</v>
          </cell>
        </row>
        <row r="5499">
          <cell r="T5499" t="str">
            <v>Vápenice</v>
          </cell>
        </row>
        <row r="5500">
          <cell r="T5500" t="str">
            <v>Vápenná</v>
          </cell>
        </row>
        <row r="5501">
          <cell r="T5501" t="str">
            <v>Vápenný Podol</v>
          </cell>
        </row>
        <row r="5502">
          <cell r="T5502" t="str">
            <v>Vápno</v>
          </cell>
        </row>
        <row r="5503">
          <cell r="T5503" t="str">
            <v>Vápovice</v>
          </cell>
        </row>
        <row r="5504">
          <cell r="T5504" t="str">
            <v>Varnsdorf</v>
          </cell>
        </row>
        <row r="5505">
          <cell r="T5505" t="str">
            <v>Varvažov</v>
          </cell>
        </row>
        <row r="5506">
          <cell r="T5506" t="str">
            <v>Vatín</v>
          </cell>
        </row>
        <row r="5507">
          <cell r="T5507" t="str">
            <v>Vavřinec</v>
          </cell>
        </row>
        <row r="5508">
          <cell r="T5508" t="str">
            <v>Vavřinec</v>
          </cell>
        </row>
        <row r="5509">
          <cell r="T5509" t="str">
            <v>Vážany</v>
          </cell>
        </row>
        <row r="5510">
          <cell r="T5510" t="str">
            <v>Vážany</v>
          </cell>
        </row>
        <row r="5511">
          <cell r="T5511" t="str">
            <v>Vážany</v>
          </cell>
        </row>
        <row r="5512">
          <cell r="T5512" t="str">
            <v>Vážany nad Litavou</v>
          </cell>
        </row>
        <row r="5513">
          <cell r="T5513" t="str">
            <v>Včelákov</v>
          </cell>
        </row>
        <row r="5514">
          <cell r="T5514" t="str">
            <v>Včelná</v>
          </cell>
        </row>
        <row r="5515">
          <cell r="T5515" t="str">
            <v>Včelnička</v>
          </cell>
        </row>
        <row r="5516">
          <cell r="T5516" t="str">
            <v>Věcov</v>
          </cell>
        </row>
        <row r="5517">
          <cell r="T5517" t="str">
            <v>Vědomice</v>
          </cell>
        </row>
        <row r="5518">
          <cell r="T5518" t="str">
            <v>Vedrovice</v>
          </cell>
        </row>
        <row r="5519">
          <cell r="T5519" t="str">
            <v>Věchnov</v>
          </cell>
        </row>
        <row r="5520">
          <cell r="T5520" t="str">
            <v>Vejprnice</v>
          </cell>
        </row>
        <row r="5521">
          <cell r="T5521" t="str">
            <v>Vejprty</v>
          </cell>
        </row>
        <row r="5522">
          <cell r="T5522" t="str">
            <v>Vejvanov</v>
          </cell>
        </row>
        <row r="5523">
          <cell r="T5523" t="str">
            <v>Vejvanovice</v>
          </cell>
        </row>
        <row r="5524">
          <cell r="T5524" t="str">
            <v>Velatice</v>
          </cell>
        </row>
        <row r="5525">
          <cell r="T5525" t="str">
            <v>Velečín</v>
          </cell>
        </row>
        <row r="5526">
          <cell r="T5526" t="str">
            <v>Velehrad</v>
          </cell>
        </row>
        <row r="5527">
          <cell r="T5527" t="str">
            <v>Velemín</v>
          </cell>
        </row>
        <row r="5528">
          <cell r="T5528" t="str">
            <v>Velemyšleves</v>
          </cell>
        </row>
        <row r="5529">
          <cell r="T5529" t="str">
            <v>Veleň</v>
          </cell>
        </row>
        <row r="5530">
          <cell r="T5530" t="str">
            <v>Velenice</v>
          </cell>
        </row>
        <row r="5531">
          <cell r="T5531" t="str">
            <v>Velenice</v>
          </cell>
        </row>
        <row r="5532">
          <cell r="T5532" t="str">
            <v>Velenka</v>
          </cell>
        </row>
        <row r="5533">
          <cell r="T5533" t="str">
            <v>Velenov</v>
          </cell>
        </row>
        <row r="5534">
          <cell r="T5534" t="str">
            <v>Velešín</v>
          </cell>
        </row>
        <row r="5535">
          <cell r="T5535" t="str">
            <v>Velešovice</v>
          </cell>
        </row>
        <row r="5536">
          <cell r="T5536" t="str">
            <v>Veletiny</v>
          </cell>
        </row>
        <row r="5537">
          <cell r="T5537" t="str">
            <v>Veletov</v>
          </cell>
        </row>
        <row r="5538">
          <cell r="T5538" t="str">
            <v>Velhartice</v>
          </cell>
        </row>
        <row r="5539">
          <cell r="T5539" t="str">
            <v>Velichov</v>
          </cell>
        </row>
        <row r="5540">
          <cell r="T5540" t="str">
            <v>Velichovky</v>
          </cell>
        </row>
        <row r="5541">
          <cell r="T5541" t="str">
            <v>Veliká Ves</v>
          </cell>
        </row>
        <row r="5542">
          <cell r="T5542" t="str">
            <v>Veliká Ves</v>
          </cell>
        </row>
        <row r="5543">
          <cell r="T5543" t="str">
            <v>Velim</v>
          </cell>
        </row>
        <row r="5544">
          <cell r="T5544" t="str">
            <v>Veliny</v>
          </cell>
        </row>
        <row r="5545">
          <cell r="T5545" t="str">
            <v>Veliš</v>
          </cell>
        </row>
        <row r="5546">
          <cell r="T5546" t="str">
            <v>Veliš</v>
          </cell>
        </row>
        <row r="5547">
          <cell r="T5547" t="str">
            <v>Velká Bíteš</v>
          </cell>
        </row>
        <row r="5548">
          <cell r="T5548" t="str">
            <v>Velká Buková</v>
          </cell>
        </row>
        <row r="5549">
          <cell r="T5549" t="str">
            <v>Velká Bukovina</v>
          </cell>
        </row>
        <row r="5550">
          <cell r="T5550" t="str">
            <v>Velká Bystřice</v>
          </cell>
        </row>
        <row r="5551">
          <cell r="T5551" t="str">
            <v>Velká Dobrá</v>
          </cell>
        </row>
        <row r="5552">
          <cell r="T5552" t="str">
            <v>Velká Hleďsebe</v>
          </cell>
        </row>
        <row r="5553">
          <cell r="T5553" t="str">
            <v>Velká Chmelištná</v>
          </cell>
        </row>
        <row r="5554">
          <cell r="T5554" t="str">
            <v>Velká Chyška</v>
          </cell>
        </row>
        <row r="5555">
          <cell r="T5555" t="str">
            <v>Velká Jesenice</v>
          </cell>
        </row>
        <row r="5556">
          <cell r="T5556" t="str">
            <v>Velká Kraš</v>
          </cell>
        </row>
        <row r="5557">
          <cell r="T5557" t="str">
            <v>Velká Lečice</v>
          </cell>
        </row>
        <row r="5558">
          <cell r="T5558" t="str">
            <v>Velká Lhota</v>
          </cell>
        </row>
        <row r="5559">
          <cell r="T5559" t="str">
            <v>Velká Losenice</v>
          </cell>
        </row>
        <row r="5560">
          <cell r="T5560" t="str">
            <v>Velká nad Veličkou</v>
          </cell>
        </row>
        <row r="5561">
          <cell r="T5561" t="str">
            <v>Velká Polom</v>
          </cell>
        </row>
        <row r="5562">
          <cell r="T5562" t="str">
            <v>Velká Skrovnice</v>
          </cell>
        </row>
        <row r="5563">
          <cell r="T5563" t="str">
            <v>Velká Štáhle</v>
          </cell>
        </row>
        <row r="5564">
          <cell r="T5564" t="str">
            <v>Velká Turná</v>
          </cell>
        </row>
        <row r="5565">
          <cell r="T5565" t="str">
            <v>Velké Albrechtice</v>
          </cell>
        </row>
        <row r="5566">
          <cell r="T5566" t="str">
            <v>Velké Bílovice</v>
          </cell>
        </row>
        <row r="5567">
          <cell r="T5567" t="str">
            <v>Velké Březno</v>
          </cell>
        </row>
        <row r="5568">
          <cell r="T5568" t="str">
            <v>Velké Hamry</v>
          </cell>
        </row>
        <row r="5569">
          <cell r="T5569" t="str">
            <v>Velké Heraltice</v>
          </cell>
        </row>
        <row r="5570">
          <cell r="T5570" t="str">
            <v>Velké Hostěrádky</v>
          </cell>
        </row>
        <row r="5571">
          <cell r="T5571" t="str">
            <v>Velké Hoštice</v>
          </cell>
        </row>
        <row r="5572">
          <cell r="T5572" t="str">
            <v>Velké Hydčice</v>
          </cell>
        </row>
        <row r="5573">
          <cell r="T5573" t="str">
            <v>Velké Chvojno</v>
          </cell>
        </row>
        <row r="5574">
          <cell r="T5574" t="str">
            <v>Velké Janovice</v>
          </cell>
        </row>
        <row r="5575">
          <cell r="T5575" t="str">
            <v>Velké Karlovice</v>
          </cell>
        </row>
        <row r="5576">
          <cell r="T5576" t="str">
            <v>Velké Kunětice</v>
          </cell>
        </row>
        <row r="5577">
          <cell r="T5577" t="str">
            <v>Velké Losiny</v>
          </cell>
        </row>
        <row r="5578">
          <cell r="T5578" t="str">
            <v>Velké Meziříčí</v>
          </cell>
        </row>
        <row r="5579">
          <cell r="T5579" t="str">
            <v>Velké Němčice</v>
          </cell>
        </row>
        <row r="5580">
          <cell r="T5580" t="str">
            <v>Velké Opatovice</v>
          </cell>
        </row>
        <row r="5581">
          <cell r="T5581" t="str">
            <v>Velké Pavlovice</v>
          </cell>
        </row>
        <row r="5582">
          <cell r="T5582" t="str">
            <v>Velké Petrovice</v>
          </cell>
        </row>
        <row r="5583">
          <cell r="T5583" t="str">
            <v>Velké Popovice</v>
          </cell>
        </row>
        <row r="5584">
          <cell r="T5584" t="str">
            <v>Velké Poříčí</v>
          </cell>
        </row>
        <row r="5585">
          <cell r="T5585" t="str">
            <v>Velké Přílepy</v>
          </cell>
        </row>
        <row r="5586">
          <cell r="T5586" t="str">
            <v>Velké Přítočno</v>
          </cell>
        </row>
        <row r="5587">
          <cell r="T5587" t="str">
            <v>Velké Svatoňovice</v>
          </cell>
        </row>
        <row r="5588">
          <cell r="T5588" t="str">
            <v>Velké Tresné</v>
          </cell>
        </row>
        <row r="5589">
          <cell r="T5589" t="str">
            <v>Velké Všelisy</v>
          </cell>
        </row>
        <row r="5590">
          <cell r="T5590" t="str">
            <v>Velké Žernoseky</v>
          </cell>
        </row>
        <row r="5591">
          <cell r="T5591" t="str">
            <v>Velký Beranov</v>
          </cell>
        </row>
        <row r="5592">
          <cell r="T5592" t="str">
            <v>Velký Bor</v>
          </cell>
        </row>
        <row r="5593">
          <cell r="T5593" t="str">
            <v>Velký Borek</v>
          </cell>
        </row>
        <row r="5594">
          <cell r="T5594" t="str">
            <v>Velký Chlumec</v>
          </cell>
        </row>
        <row r="5595">
          <cell r="T5595" t="str">
            <v>Velký Karlov</v>
          </cell>
        </row>
        <row r="5596">
          <cell r="T5596" t="str">
            <v>Velký Luh</v>
          </cell>
        </row>
        <row r="5597">
          <cell r="T5597" t="str">
            <v>Velký Malahov</v>
          </cell>
        </row>
        <row r="5598">
          <cell r="T5598" t="str">
            <v>Velký Ořechov</v>
          </cell>
        </row>
        <row r="5599">
          <cell r="T5599" t="str">
            <v>Velký Osek</v>
          </cell>
        </row>
        <row r="5600">
          <cell r="T5600" t="str">
            <v>Velký Ratmírov</v>
          </cell>
        </row>
        <row r="5601">
          <cell r="T5601" t="str">
            <v>Velký Rybník</v>
          </cell>
        </row>
        <row r="5602">
          <cell r="T5602" t="str">
            <v>Velký Šenov</v>
          </cell>
        </row>
        <row r="5603">
          <cell r="T5603" t="str">
            <v>Velký Třebešov</v>
          </cell>
        </row>
        <row r="5604">
          <cell r="T5604" t="str">
            <v>Velký Týnec</v>
          </cell>
        </row>
        <row r="5605">
          <cell r="T5605" t="str">
            <v>Velký Újezd</v>
          </cell>
        </row>
        <row r="5606">
          <cell r="T5606" t="str">
            <v>Velký Valtinov</v>
          </cell>
        </row>
        <row r="5607">
          <cell r="T5607" t="str">
            <v>Velký Vřešťov</v>
          </cell>
        </row>
        <row r="5608">
          <cell r="T5608" t="str">
            <v>Vělopolí</v>
          </cell>
        </row>
        <row r="5609">
          <cell r="T5609" t="str">
            <v>Veltěže</v>
          </cell>
        </row>
        <row r="5610">
          <cell r="T5610" t="str">
            <v>Veltruby</v>
          </cell>
        </row>
        <row r="5611">
          <cell r="T5611" t="str">
            <v>Veltrusy</v>
          </cell>
        </row>
        <row r="5612">
          <cell r="T5612" t="str">
            <v>Velvary</v>
          </cell>
        </row>
        <row r="5613">
          <cell r="T5613" t="str">
            <v>Vémyslice</v>
          </cell>
        </row>
        <row r="5614">
          <cell r="T5614" t="str">
            <v>Vendolí</v>
          </cell>
        </row>
        <row r="5615">
          <cell r="T5615" t="str">
            <v>Vendryně</v>
          </cell>
        </row>
        <row r="5616">
          <cell r="T5616" t="str">
            <v>Vepříkov</v>
          </cell>
        </row>
        <row r="5617">
          <cell r="T5617" t="str">
            <v>Vepřová</v>
          </cell>
        </row>
        <row r="5618">
          <cell r="T5618" t="str">
            <v>Verměřovice</v>
          </cell>
        </row>
        <row r="5619">
          <cell r="T5619" t="str">
            <v>Verneřice</v>
          </cell>
        </row>
        <row r="5620">
          <cell r="T5620" t="str">
            <v>Vernéřovice</v>
          </cell>
        </row>
        <row r="5621">
          <cell r="T5621" t="str">
            <v>Vernířovice</v>
          </cell>
        </row>
        <row r="5622">
          <cell r="T5622" t="str">
            <v>Věrovany</v>
          </cell>
        </row>
        <row r="5623">
          <cell r="T5623" t="str">
            <v>Verušičky</v>
          </cell>
        </row>
        <row r="5624">
          <cell r="T5624" t="str">
            <v>Veřovice</v>
          </cell>
        </row>
        <row r="5625">
          <cell r="T5625" t="str">
            <v>Ves Touškov</v>
          </cell>
        </row>
        <row r="5626">
          <cell r="T5626" t="str">
            <v>Vesce</v>
          </cell>
        </row>
        <row r="5627">
          <cell r="T5627" t="str">
            <v>Veselá</v>
          </cell>
        </row>
        <row r="5628">
          <cell r="T5628" t="str">
            <v>Veselá</v>
          </cell>
        </row>
        <row r="5629">
          <cell r="T5629" t="str">
            <v>Veselá</v>
          </cell>
        </row>
        <row r="5630">
          <cell r="T5630" t="str">
            <v>Veselá</v>
          </cell>
        </row>
        <row r="5631">
          <cell r="T5631" t="str">
            <v>Veselé</v>
          </cell>
        </row>
        <row r="5632">
          <cell r="T5632" t="str">
            <v>Veselí</v>
          </cell>
        </row>
        <row r="5633">
          <cell r="T5633" t="str">
            <v>Veselí nad Lužnicí</v>
          </cell>
        </row>
        <row r="5634">
          <cell r="T5634" t="str">
            <v>Veselí nad Moravou</v>
          </cell>
        </row>
        <row r="5635">
          <cell r="T5635" t="str">
            <v>Veselice</v>
          </cell>
        </row>
        <row r="5636">
          <cell r="T5636" t="str">
            <v>Veselíčko</v>
          </cell>
        </row>
        <row r="5637">
          <cell r="T5637" t="str">
            <v>Veselíčko</v>
          </cell>
        </row>
        <row r="5638">
          <cell r="T5638" t="str">
            <v>Veselý Žďár</v>
          </cell>
        </row>
        <row r="5639">
          <cell r="T5639" t="str">
            <v>Vestec</v>
          </cell>
        </row>
        <row r="5640">
          <cell r="T5640" t="str">
            <v>Vestec</v>
          </cell>
        </row>
        <row r="5641">
          <cell r="T5641" t="str">
            <v>Vestec</v>
          </cell>
        </row>
        <row r="5642">
          <cell r="T5642" t="str">
            <v>Věstín</v>
          </cell>
        </row>
        <row r="5643">
          <cell r="T5643" t="str">
            <v>Věšín</v>
          </cell>
        </row>
        <row r="5644">
          <cell r="T5644" t="str">
            <v>Věteřov</v>
          </cell>
        </row>
        <row r="5645">
          <cell r="T5645" t="str">
            <v>Větrný Jeníkov</v>
          </cell>
        </row>
        <row r="5646">
          <cell r="T5646" t="str">
            <v>Větrušice</v>
          </cell>
        </row>
        <row r="5647">
          <cell r="T5647" t="str">
            <v>Větřkovice</v>
          </cell>
        </row>
        <row r="5648">
          <cell r="T5648" t="str">
            <v>Větřní</v>
          </cell>
        </row>
        <row r="5649">
          <cell r="T5649" t="str">
            <v>Vevčice</v>
          </cell>
        </row>
        <row r="5650">
          <cell r="T5650" t="str">
            <v>Veverská Bítýška</v>
          </cell>
        </row>
        <row r="5651">
          <cell r="T5651" t="str">
            <v>Veverské Knínice</v>
          </cell>
        </row>
        <row r="5652">
          <cell r="T5652" t="str">
            <v>Věž</v>
          </cell>
        </row>
        <row r="5653">
          <cell r="T5653" t="str">
            <v>Věžky</v>
          </cell>
        </row>
        <row r="5654">
          <cell r="T5654" t="str">
            <v>Věžky</v>
          </cell>
        </row>
        <row r="5655">
          <cell r="T5655" t="str">
            <v>Věžná</v>
          </cell>
        </row>
        <row r="5656">
          <cell r="T5656" t="str">
            <v>Věžná</v>
          </cell>
        </row>
        <row r="5657">
          <cell r="T5657" t="str">
            <v>Věžnice</v>
          </cell>
        </row>
        <row r="5658">
          <cell r="T5658" t="str">
            <v>Věžnice</v>
          </cell>
        </row>
        <row r="5659">
          <cell r="T5659" t="str">
            <v>Věžnička</v>
          </cell>
        </row>
        <row r="5660">
          <cell r="T5660" t="str">
            <v>Věžovatá Pláně</v>
          </cell>
        </row>
        <row r="5661">
          <cell r="T5661" t="str">
            <v>Vchynice</v>
          </cell>
        </row>
        <row r="5662">
          <cell r="T5662" t="str">
            <v>Víceměřice</v>
          </cell>
        </row>
        <row r="5663">
          <cell r="T5663" t="str">
            <v>Vícemil</v>
          </cell>
        </row>
        <row r="5664">
          <cell r="T5664" t="str">
            <v>Vícenice</v>
          </cell>
        </row>
        <row r="5665">
          <cell r="T5665" t="str">
            <v>Vícenice u Náměště nad Oslavou</v>
          </cell>
        </row>
        <row r="5666">
          <cell r="T5666" t="str">
            <v>Vícov</v>
          </cell>
        </row>
        <row r="5667">
          <cell r="T5667" t="str">
            <v>Vidče</v>
          </cell>
        </row>
        <row r="5668">
          <cell r="T5668" t="str">
            <v>Vídeň</v>
          </cell>
        </row>
        <row r="5669">
          <cell r="T5669" t="str">
            <v>Vidice</v>
          </cell>
        </row>
        <row r="5670">
          <cell r="T5670" t="str">
            <v>Vidice</v>
          </cell>
        </row>
        <row r="5671">
          <cell r="T5671" t="str">
            <v>Vidim</v>
          </cell>
        </row>
        <row r="5672">
          <cell r="T5672" t="str">
            <v>Vidlatá Seč</v>
          </cell>
        </row>
        <row r="5673">
          <cell r="T5673" t="str">
            <v>Vidnava</v>
          </cell>
        </row>
        <row r="5674">
          <cell r="T5674" t="str">
            <v>Vidochov</v>
          </cell>
        </row>
        <row r="5675">
          <cell r="T5675" t="str">
            <v>Vidonín</v>
          </cell>
        </row>
        <row r="5676">
          <cell r="T5676" t="str">
            <v>Vidov</v>
          </cell>
        </row>
        <row r="5677">
          <cell r="T5677" t="str">
            <v>Vigantice</v>
          </cell>
        </row>
        <row r="5678">
          <cell r="T5678" t="str">
            <v>Víchová nad Jizerou</v>
          </cell>
        </row>
        <row r="5679">
          <cell r="T5679" t="str">
            <v>Vikantice</v>
          </cell>
        </row>
        <row r="5680">
          <cell r="T5680" t="str">
            <v>Vikýřovice</v>
          </cell>
        </row>
        <row r="5681">
          <cell r="T5681" t="str">
            <v>Vílanec</v>
          </cell>
        </row>
        <row r="5682">
          <cell r="T5682" t="str">
            <v>Vilantice</v>
          </cell>
        </row>
        <row r="5683">
          <cell r="T5683" t="str">
            <v>Vilémov</v>
          </cell>
        </row>
        <row r="5684">
          <cell r="T5684" t="str">
            <v>Vilémov</v>
          </cell>
        </row>
        <row r="5685">
          <cell r="T5685" t="str">
            <v>Vilémov</v>
          </cell>
        </row>
        <row r="5686">
          <cell r="T5686" t="str">
            <v>Vilémov</v>
          </cell>
        </row>
        <row r="5687">
          <cell r="T5687" t="str">
            <v>Vilémovice</v>
          </cell>
        </row>
        <row r="5688">
          <cell r="T5688" t="str">
            <v>Vilémovice</v>
          </cell>
        </row>
        <row r="5689">
          <cell r="T5689" t="str">
            <v>Vilice</v>
          </cell>
        </row>
        <row r="5690">
          <cell r="T5690" t="str">
            <v>Vimperk</v>
          </cell>
        </row>
        <row r="5691">
          <cell r="T5691" t="str">
            <v>Vinary</v>
          </cell>
        </row>
        <row r="5692">
          <cell r="T5692" t="str">
            <v>Vinary</v>
          </cell>
        </row>
        <row r="5693">
          <cell r="T5693" t="str">
            <v>Vinaře</v>
          </cell>
        </row>
        <row r="5694">
          <cell r="T5694" t="str">
            <v>Vinařice</v>
          </cell>
        </row>
        <row r="5695">
          <cell r="T5695" t="str">
            <v>Vinařice</v>
          </cell>
        </row>
        <row r="5696">
          <cell r="T5696" t="str">
            <v>Vinařice</v>
          </cell>
        </row>
        <row r="5697">
          <cell r="T5697" t="str">
            <v>Vinařice</v>
          </cell>
        </row>
        <row r="5698">
          <cell r="T5698" t="str">
            <v>Vincencov</v>
          </cell>
        </row>
        <row r="5699">
          <cell r="T5699" t="str">
            <v>Vinec</v>
          </cell>
        </row>
        <row r="5700">
          <cell r="T5700" t="str">
            <v>Viničné Šumice</v>
          </cell>
        </row>
        <row r="5701">
          <cell r="T5701" t="str">
            <v>Vintířov</v>
          </cell>
        </row>
        <row r="5702">
          <cell r="T5702" t="str">
            <v>Vír</v>
          </cell>
        </row>
        <row r="5703">
          <cell r="T5703" t="str">
            <v>Víska</v>
          </cell>
        </row>
        <row r="5704">
          <cell r="T5704" t="str">
            <v>Víska u Jevíčka</v>
          </cell>
        </row>
        <row r="5705">
          <cell r="T5705" t="str">
            <v>Vísky</v>
          </cell>
        </row>
        <row r="5706">
          <cell r="T5706" t="str">
            <v>Vísky</v>
          </cell>
        </row>
        <row r="5707">
          <cell r="T5707" t="str">
            <v>Višňová</v>
          </cell>
        </row>
        <row r="5708">
          <cell r="T5708" t="str">
            <v>Višňová</v>
          </cell>
        </row>
        <row r="5709">
          <cell r="T5709" t="str">
            <v>Višňová</v>
          </cell>
        </row>
        <row r="5710">
          <cell r="T5710" t="str">
            <v>Višňové</v>
          </cell>
        </row>
        <row r="5711">
          <cell r="T5711" t="str">
            <v>Vítanov</v>
          </cell>
        </row>
        <row r="5712">
          <cell r="T5712" t="str">
            <v>Vitčice</v>
          </cell>
        </row>
        <row r="5713">
          <cell r="T5713" t="str">
            <v>Vítějeves</v>
          </cell>
        </row>
        <row r="5714">
          <cell r="T5714" t="str">
            <v>Vitějovice</v>
          </cell>
        </row>
        <row r="5715">
          <cell r="T5715" t="str">
            <v>Vítězná</v>
          </cell>
        </row>
        <row r="5716">
          <cell r="T5716" t="str">
            <v>Vitice</v>
          </cell>
        </row>
        <row r="5717">
          <cell r="T5717" t="str">
            <v>Vitín</v>
          </cell>
        </row>
        <row r="5718">
          <cell r="T5718" t="str">
            <v>Vitiněves</v>
          </cell>
        </row>
        <row r="5719">
          <cell r="T5719" t="str">
            <v>Vítkov</v>
          </cell>
        </row>
        <row r="5720">
          <cell r="T5720" t="str">
            <v>Vítkovice</v>
          </cell>
        </row>
        <row r="5721">
          <cell r="T5721" t="str">
            <v>Vítonice</v>
          </cell>
        </row>
        <row r="5722">
          <cell r="T5722" t="str">
            <v>Vítonice</v>
          </cell>
        </row>
        <row r="5723">
          <cell r="T5723" t="str">
            <v>Vizovice</v>
          </cell>
        </row>
        <row r="5724">
          <cell r="T5724" t="str">
            <v>Vižina</v>
          </cell>
        </row>
        <row r="5725">
          <cell r="T5725" t="str">
            <v>Vlačice</v>
          </cell>
        </row>
        <row r="5726">
          <cell r="T5726" t="str">
            <v>Vladislav</v>
          </cell>
        </row>
        <row r="5727">
          <cell r="T5727" t="str">
            <v>Vlachova Lhota</v>
          </cell>
        </row>
        <row r="5728">
          <cell r="T5728" t="str">
            <v>Vlachovice</v>
          </cell>
        </row>
        <row r="5729">
          <cell r="T5729" t="str">
            <v>Vlachovice</v>
          </cell>
        </row>
        <row r="5730">
          <cell r="T5730" t="str">
            <v>Vlachovo Březí</v>
          </cell>
        </row>
        <row r="5731">
          <cell r="T5731" t="str">
            <v>Vlasatice</v>
          </cell>
        </row>
        <row r="5732">
          <cell r="T5732" t="str">
            <v>Vlastec</v>
          </cell>
        </row>
        <row r="5733">
          <cell r="T5733" t="str">
            <v>Vlastějovice</v>
          </cell>
        </row>
        <row r="5734">
          <cell r="T5734" t="str">
            <v>Vlastiboř</v>
          </cell>
        </row>
        <row r="5735">
          <cell r="T5735" t="str">
            <v>Vlastiboř</v>
          </cell>
        </row>
        <row r="5736">
          <cell r="T5736" t="str">
            <v>Vlastibořice</v>
          </cell>
        </row>
        <row r="5737">
          <cell r="T5737" t="str">
            <v>Vlastislav</v>
          </cell>
        </row>
        <row r="5738">
          <cell r="T5738" t="str">
            <v>Vlašim</v>
          </cell>
        </row>
        <row r="5739">
          <cell r="T5739" t="str">
            <v>Vlčatín</v>
          </cell>
        </row>
        <row r="5740">
          <cell r="T5740" t="str">
            <v>Vlčetínec</v>
          </cell>
        </row>
        <row r="5741">
          <cell r="T5741" t="str">
            <v>Vlčeves</v>
          </cell>
        </row>
        <row r="5742">
          <cell r="T5742" t="str">
            <v>Vlčí</v>
          </cell>
        </row>
        <row r="5743">
          <cell r="T5743" t="str">
            <v>Vlčí Habřina</v>
          </cell>
        </row>
        <row r="5744">
          <cell r="T5744" t="str">
            <v>Vlčice</v>
          </cell>
        </row>
        <row r="5745">
          <cell r="T5745" t="str">
            <v>Vlčice</v>
          </cell>
        </row>
        <row r="5746">
          <cell r="T5746" t="str">
            <v>Vlčkov</v>
          </cell>
        </row>
        <row r="5747">
          <cell r="T5747" t="str">
            <v>Vlčková</v>
          </cell>
        </row>
        <row r="5748">
          <cell r="T5748" t="str">
            <v>Vlčkovice v Podkrkonoší</v>
          </cell>
        </row>
        <row r="5749">
          <cell r="T5749" t="str">
            <v>Vlčnov</v>
          </cell>
        </row>
        <row r="5750">
          <cell r="T5750" t="str">
            <v>Vlčtejn</v>
          </cell>
        </row>
        <row r="5751">
          <cell r="T5751" t="str">
            <v>Vlkančice</v>
          </cell>
        </row>
        <row r="5752">
          <cell r="T5752" t="str">
            <v>Vlkaneč</v>
          </cell>
        </row>
        <row r="5753">
          <cell r="T5753" t="str">
            <v>Vlkanov</v>
          </cell>
        </row>
        <row r="5754">
          <cell r="T5754" t="str">
            <v>Vlkanov</v>
          </cell>
        </row>
        <row r="5755">
          <cell r="T5755" t="str">
            <v>Vlkava</v>
          </cell>
        </row>
        <row r="5756">
          <cell r="T5756" t="str">
            <v>Vlkoš</v>
          </cell>
        </row>
        <row r="5757">
          <cell r="T5757" t="str">
            <v>Vlkoš</v>
          </cell>
        </row>
        <row r="5758">
          <cell r="T5758" t="str">
            <v>Vlkov</v>
          </cell>
        </row>
        <row r="5759">
          <cell r="T5759" t="str">
            <v>Vlkov</v>
          </cell>
        </row>
        <row r="5760">
          <cell r="T5760" t="str">
            <v>Vlkov</v>
          </cell>
        </row>
        <row r="5761">
          <cell r="T5761" t="str">
            <v>Vlkov</v>
          </cell>
        </row>
        <row r="5762">
          <cell r="T5762" t="str">
            <v>Vlkov pod Oškobrhem</v>
          </cell>
        </row>
        <row r="5763">
          <cell r="T5763" t="str">
            <v>Vlkovice</v>
          </cell>
        </row>
        <row r="5764">
          <cell r="T5764" t="str">
            <v>Vlksice</v>
          </cell>
        </row>
        <row r="5765">
          <cell r="T5765" t="str">
            <v>Vnorovy</v>
          </cell>
        </row>
        <row r="5766">
          <cell r="T5766" t="str">
            <v>Voděrady</v>
          </cell>
        </row>
        <row r="5767">
          <cell r="T5767" t="str">
            <v>Voděrady</v>
          </cell>
        </row>
        <row r="5768">
          <cell r="T5768" t="str">
            <v>Voděrady</v>
          </cell>
        </row>
        <row r="5769">
          <cell r="T5769" t="str">
            <v>Vodice</v>
          </cell>
        </row>
        <row r="5770">
          <cell r="T5770" t="str">
            <v>Vodňany</v>
          </cell>
        </row>
        <row r="5771">
          <cell r="T5771" t="str">
            <v>Vodochody</v>
          </cell>
        </row>
        <row r="5772">
          <cell r="T5772" t="str">
            <v>Vodranty</v>
          </cell>
        </row>
        <row r="5773">
          <cell r="T5773" t="str">
            <v>Vodslivy</v>
          </cell>
        </row>
        <row r="5774">
          <cell r="T5774" t="str">
            <v>Vohančice</v>
          </cell>
        </row>
        <row r="5775">
          <cell r="T5775" t="str">
            <v>Vochov</v>
          </cell>
        </row>
        <row r="5776">
          <cell r="T5776" t="str">
            <v>Vojkov</v>
          </cell>
        </row>
        <row r="5777">
          <cell r="T5777" t="str">
            <v>Vojkovice</v>
          </cell>
        </row>
        <row r="5778">
          <cell r="T5778" t="str">
            <v>Vojkovice</v>
          </cell>
        </row>
        <row r="5779">
          <cell r="T5779" t="str">
            <v>Vojkovice</v>
          </cell>
        </row>
        <row r="5780">
          <cell r="T5780" t="str">
            <v>Vojkovice</v>
          </cell>
        </row>
        <row r="5781">
          <cell r="T5781" t="str">
            <v>Vojníkov</v>
          </cell>
        </row>
        <row r="5782">
          <cell r="T5782" t="str">
            <v>Vojnův Městec</v>
          </cell>
        </row>
        <row r="5783">
          <cell r="T5783" t="str">
            <v>Vojslavice</v>
          </cell>
        </row>
        <row r="5784">
          <cell r="T5784" t="str">
            <v>Vojtanov</v>
          </cell>
        </row>
        <row r="5785">
          <cell r="T5785" t="str">
            <v>Vojtěchov</v>
          </cell>
        </row>
        <row r="5786">
          <cell r="T5786" t="str">
            <v>Vokov</v>
          </cell>
        </row>
        <row r="5787">
          <cell r="T5787" t="str">
            <v>Volanice</v>
          </cell>
        </row>
        <row r="5788">
          <cell r="T5788" t="str">
            <v>Volárna</v>
          </cell>
        </row>
        <row r="5789">
          <cell r="T5789" t="str">
            <v>Volary</v>
          </cell>
        </row>
        <row r="5790">
          <cell r="T5790" t="str">
            <v>Volduchy</v>
          </cell>
        </row>
        <row r="5791">
          <cell r="T5791" t="str">
            <v>Voleč</v>
          </cell>
        </row>
        <row r="5792">
          <cell r="T5792" t="str">
            <v>Volenice</v>
          </cell>
        </row>
        <row r="5793">
          <cell r="T5793" t="str">
            <v>Volenice</v>
          </cell>
        </row>
        <row r="5794">
          <cell r="T5794" t="str">
            <v>Volevčice</v>
          </cell>
        </row>
        <row r="5795">
          <cell r="T5795" t="str">
            <v>Volevčice</v>
          </cell>
        </row>
        <row r="5796">
          <cell r="T5796" t="str">
            <v>Volfartice</v>
          </cell>
        </row>
        <row r="5797">
          <cell r="T5797" t="str">
            <v>Volfířov</v>
          </cell>
        </row>
        <row r="5798">
          <cell r="T5798" t="str">
            <v>Volyně</v>
          </cell>
        </row>
        <row r="5799">
          <cell r="T5799" t="str">
            <v>Vonoklasy</v>
          </cell>
        </row>
        <row r="5800">
          <cell r="T5800" t="str">
            <v>Vortová</v>
          </cell>
        </row>
        <row r="5801">
          <cell r="T5801" t="str">
            <v>Votice</v>
          </cell>
        </row>
        <row r="5802">
          <cell r="T5802" t="str">
            <v>Voznice</v>
          </cell>
        </row>
        <row r="5803">
          <cell r="T5803" t="str">
            <v>Vrábče</v>
          </cell>
        </row>
        <row r="5804">
          <cell r="T5804" t="str">
            <v>Vraclav</v>
          </cell>
        </row>
        <row r="5805">
          <cell r="T5805" t="str">
            <v>Vracov</v>
          </cell>
        </row>
        <row r="5806">
          <cell r="T5806" t="str">
            <v>Vracovice</v>
          </cell>
        </row>
        <row r="5807">
          <cell r="T5807" t="str">
            <v>Vracovice</v>
          </cell>
        </row>
        <row r="5808">
          <cell r="T5808" t="str">
            <v>Vračovice-Orlov</v>
          </cell>
        </row>
        <row r="5809">
          <cell r="T5809" t="str">
            <v>Vraňany</v>
          </cell>
        </row>
        <row r="5810">
          <cell r="T5810" t="str">
            <v>Vrančice</v>
          </cell>
        </row>
        <row r="5811">
          <cell r="T5811" t="str">
            <v>Vrané nad Vltavou</v>
          </cell>
        </row>
        <row r="5812">
          <cell r="T5812" t="str">
            <v>Vranov</v>
          </cell>
        </row>
        <row r="5813">
          <cell r="T5813" t="str">
            <v>Vranov</v>
          </cell>
        </row>
        <row r="5814">
          <cell r="T5814" t="str">
            <v>Vranov</v>
          </cell>
        </row>
        <row r="5815">
          <cell r="T5815" t="str">
            <v>Vranov nad Dyjí</v>
          </cell>
        </row>
        <row r="5816">
          <cell r="T5816" t="str">
            <v>Vranová</v>
          </cell>
        </row>
        <row r="5817">
          <cell r="T5817" t="str">
            <v>Vranová Lhota</v>
          </cell>
        </row>
        <row r="5818">
          <cell r="T5818" t="str">
            <v>Vranovice</v>
          </cell>
        </row>
        <row r="5819">
          <cell r="T5819" t="str">
            <v>Vranovice</v>
          </cell>
        </row>
        <row r="5820">
          <cell r="T5820" t="str">
            <v>Vranovice-Kelčice</v>
          </cell>
        </row>
        <row r="5821">
          <cell r="T5821" t="str">
            <v>Vranovská Ves</v>
          </cell>
        </row>
        <row r="5822">
          <cell r="T5822" t="str">
            <v>Vraný</v>
          </cell>
        </row>
        <row r="5823">
          <cell r="T5823" t="str">
            <v>Vratěnín</v>
          </cell>
        </row>
        <row r="5824">
          <cell r="T5824" t="str">
            <v>Vratimov</v>
          </cell>
        </row>
        <row r="5825">
          <cell r="T5825" t="str">
            <v>Vratislávka</v>
          </cell>
        </row>
        <row r="5826">
          <cell r="T5826" t="str">
            <v>Vrátkov</v>
          </cell>
        </row>
        <row r="5827">
          <cell r="T5827" t="str">
            <v>Vrátno</v>
          </cell>
        </row>
        <row r="5828">
          <cell r="T5828" t="str">
            <v>Vráto</v>
          </cell>
        </row>
        <row r="5829">
          <cell r="T5829" t="str">
            <v>Vráž</v>
          </cell>
        </row>
        <row r="5830">
          <cell r="T5830" t="str">
            <v>Vráž</v>
          </cell>
        </row>
        <row r="5831">
          <cell r="T5831" t="str">
            <v>Vražkov</v>
          </cell>
        </row>
        <row r="5832">
          <cell r="T5832" t="str">
            <v>Vražné</v>
          </cell>
        </row>
        <row r="5833">
          <cell r="T5833" t="str">
            <v>Vrážné</v>
          </cell>
        </row>
        <row r="5834">
          <cell r="T5834" t="str">
            <v>Vrbátky</v>
          </cell>
        </row>
        <row r="5835">
          <cell r="T5835" t="str">
            <v>Vrbatův Kostelec</v>
          </cell>
        </row>
        <row r="5836">
          <cell r="T5836" t="str">
            <v>Vrbčany</v>
          </cell>
        </row>
        <row r="5837">
          <cell r="T5837" t="str">
            <v>Vrbice</v>
          </cell>
        </row>
        <row r="5838">
          <cell r="T5838" t="str">
            <v>Vrbice</v>
          </cell>
        </row>
        <row r="5839">
          <cell r="T5839" t="str">
            <v>Vrbice</v>
          </cell>
        </row>
        <row r="5840">
          <cell r="T5840" t="str">
            <v>Vrbice</v>
          </cell>
        </row>
        <row r="5841">
          <cell r="T5841" t="str">
            <v>Vrbice</v>
          </cell>
        </row>
        <row r="5842">
          <cell r="T5842" t="str">
            <v>Vrbice</v>
          </cell>
        </row>
        <row r="5843">
          <cell r="T5843" t="str">
            <v>Vrbice</v>
          </cell>
        </row>
        <row r="5844">
          <cell r="T5844" t="str">
            <v>Vrbičany</v>
          </cell>
        </row>
        <row r="5845">
          <cell r="T5845" t="str">
            <v>Vrbičany</v>
          </cell>
        </row>
        <row r="5846">
          <cell r="T5846" t="str">
            <v>Vrbka</v>
          </cell>
        </row>
        <row r="5847">
          <cell r="T5847" t="str">
            <v>Vrbno nad Lesy</v>
          </cell>
        </row>
        <row r="5848">
          <cell r="T5848" t="str">
            <v>Vrbno pod Pradědem</v>
          </cell>
        </row>
        <row r="5849">
          <cell r="T5849" t="str">
            <v>Vrbová Lhota</v>
          </cell>
        </row>
        <row r="5850">
          <cell r="T5850" t="str">
            <v>Vrbovec</v>
          </cell>
        </row>
        <row r="5851">
          <cell r="T5851" t="str">
            <v>Vrcovice</v>
          </cell>
        </row>
        <row r="5852">
          <cell r="T5852" t="str">
            <v>Vrčeň</v>
          </cell>
        </row>
        <row r="5853">
          <cell r="T5853" t="str">
            <v>Vrdy</v>
          </cell>
        </row>
        <row r="5854">
          <cell r="T5854" t="str">
            <v>Vrhaveč</v>
          </cell>
        </row>
        <row r="5855">
          <cell r="T5855" t="str">
            <v>Vrchlabí</v>
          </cell>
        </row>
        <row r="5856">
          <cell r="T5856" t="str">
            <v>Vrchoslavice</v>
          </cell>
        </row>
        <row r="5857">
          <cell r="T5857" t="str">
            <v>Vrchotovy Janovice</v>
          </cell>
        </row>
        <row r="5858">
          <cell r="T5858" t="str">
            <v>Vrchovany</v>
          </cell>
        </row>
        <row r="5859">
          <cell r="T5859" t="str">
            <v>Vrchovnice</v>
          </cell>
        </row>
        <row r="5860">
          <cell r="T5860" t="str">
            <v>Vrchy</v>
          </cell>
        </row>
        <row r="5861">
          <cell r="T5861" t="str">
            <v>Vroutek</v>
          </cell>
        </row>
        <row r="5862">
          <cell r="T5862" t="str">
            <v>Vrskmaň</v>
          </cell>
        </row>
        <row r="5863">
          <cell r="T5863" t="str">
            <v>Vršce</v>
          </cell>
        </row>
        <row r="5864">
          <cell r="T5864" t="str">
            <v>Vršovice</v>
          </cell>
        </row>
        <row r="5865">
          <cell r="T5865" t="str">
            <v>Vršovice</v>
          </cell>
        </row>
        <row r="5866">
          <cell r="T5866" t="str">
            <v>Vršovka</v>
          </cell>
        </row>
        <row r="5867">
          <cell r="T5867" t="str">
            <v>Vrutice</v>
          </cell>
        </row>
        <row r="5868">
          <cell r="T5868" t="str">
            <v>Vřesina</v>
          </cell>
        </row>
        <row r="5869">
          <cell r="T5869" t="str">
            <v>Vřesina</v>
          </cell>
        </row>
        <row r="5870">
          <cell r="T5870" t="str">
            <v>Vřeskovice</v>
          </cell>
        </row>
        <row r="5871">
          <cell r="T5871" t="str">
            <v>Vřesník</v>
          </cell>
        </row>
        <row r="5872">
          <cell r="T5872" t="str">
            <v>Vřesová</v>
          </cell>
        </row>
        <row r="5873">
          <cell r="T5873" t="str">
            <v>Vřesovice</v>
          </cell>
        </row>
        <row r="5874">
          <cell r="T5874" t="str">
            <v>Vřesovice</v>
          </cell>
        </row>
        <row r="5875">
          <cell r="T5875" t="str">
            <v>Vsetín</v>
          </cell>
        </row>
        <row r="5876">
          <cell r="T5876" t="str">
            <v>Vstiš</v>
          </cell>
        </row>
        <row r="5877">
          <cell r="T5877" t="str">
            <v>Všehrdy</v>
          </cell>
        </row>
        <row r="5878">
          <cell r="T5878" t="str">
            <v>Všehrdy</v>
          </cell>
        </row>
        <row r="5879">
          <cell r="T5879" t="str">
            <v>Všechlapy</v>
          </cell>
        </row>
        <row r="5880">
          <cell r="T5880" t="str">
            <v>Všechlapy</v>
          </cell>
        </row>
        <row r="5881">
          <cell r="T5881" t="str">
            <v>Všechovice</v>
          </cell>
        </row>
        <row r="5882">
          <cell r="T5882" t="str">
            <v>Všechovice</v>
          </cell>
        </row>
        <row r="5883">
          <cell r="T5883" t="str">
            <v>Všejany</v>
          </cell>
        </row>
        <row r="5884">
          <cell r="T5884" t="str">
            <v>Všekary</v>
          </cell>
        </row>
        <row r="5885">
          <cell r="T5885" t="str">
            <v>Všelibice</v>
          </cell>
        </row>
        <row r="5886">
          <cell r="T5886" t="str">
            <v>Všemina</v>
          </cell>
        </row>
        <row r="5887">
          <cell r="T5887" t="str">
            <v>Všemyslice</v>
          </cell>
        </row>
        <row r="5888">
          <cell r="T5888" t="str">
            <v>Všeň</v>
          </cell>
        </row>
        <row r="5889">
          <cell r="T5889" t="str">
            <v>Všenice</v>
          </cell>
        </row>
        <row r="5890">
          <cell r="T5890" t="str">
            <v>Všenory</v>
          </cell>
        </row>
        <row r="5891">
          <cell r="T5891" t="str">
            <v>Všepadly</v>
          </cell>
        </row>
        <row r="5892">
          <cell r="T5892" t="str">
            <v>Všeradice</v>
          </cell>
        </row>
        <row r="5893">
          <cell r="T5893" t="str">
            <v>Všeradov</v>
          </cell>
        </row>
        <row r="5894">
          <cell r="T5894" t="str">
            <v>Všeruby</v>
          </cell>
        </row>
        <row r="5895">
          <cell r="T5895" t="str">
            <v>Všeruby</v>
          </cell>
        </row>
        <row r="5896">
          <cell r="T5896" t="str">
            <v>Všestary</v>
          </cell>
        </row>
        <row r="5897">
          <cell r="T5897" t="str">
            <v>Všestary</v>
          </cell>
        </row>
        <row r="5898">
          <cell r="T5898" t="str">
            <v>Všestudy</v>
          </cell>
        </row>
        <row r="5899">
          <cell r="T5899" t="str">
            <v>Všestudy</v>
          </cell>
        </row>
        <row r="5900">
          <cell r="T5900" t="str">
            <v>Všesulov</v>
          </cell>
        </row>
        <row r="5901">
          <cell r="T5901" t="str">
            <v>Všetaty</v>
          </cell>
        </row>
        <row r="5902">
          <cell r="T5902" t="str">
            <v>Všetaty</v>
          </cell>
        </row>
        <row r="5903">
          <cell r="T5903" t="str">
            <v>Vševily</v>
          </cell>
        </row>
        <row r="5904">
          <cell r="T5904" t="str">
            <v>Výčapy</v>
          </cell>
        </row>
        <row r="5905">
          <cell r="T5905" t="str">
            <v>Vydří</v>
          </cell>
        </row>
        <row r="5906">
          <cell r="T5906" t="str">
            <v>Vykáň</v>
          </cell>
        </row>
        <row r="5907">
          <cell r="T5907" t="str">
            <v>Vyklantice</v>
          </cell>
        </row>
        <row r="5908">
          <cell r="T5908" t="str">
            <v>Výkleky</v>
          </cell>
        </row>
        <row r="5909">
          <cell r="T5909" t="str">
            <v>Výprachtice</v>
          </cell>
        </row>
        <row r="5910">
          <cell r="T5910" t="str">
            <v>Výrava</v>
          </cell>
        </row>
        <row r="5911">
          <cell r="T5911" t="str">
            <v>Výrov</v>
          </cell>
        </row>
        <row r="5912">
          <cell r="T5912" t="str">
            <v>Výrovice</v>
          </cell>
        </row>
        <row r="5913">
          <cell r="T5913" t="str">
            <v>Vyskeř</v>
          </cell>
        </row>
        <row r="5914">
          <cell r="T5914" t="str">
            <v>Vyskytná</v>
          </cell>
        </row>
        <row r="5915">
          <cell r="T5915" t="str">
            <v>Vyskytná nad Jihlavou</v>
          </cell>
        </row>
        <row r="5916">
          <cell r="T5916" t="str">
            <v>Výsluní</v>
          </cell>
        </row>
        <row r="5917">
          <cell r="T5917" t="str">
            <v>Vysočany</v>
          </cell>
        </row>
        <row r="5918">
          <cell r="T5918" t="str">
            <v>Vysočany</v>
          </cell>
        </row>
        <row r="5919">
          <cell r="T5919" t="str">
            <v>Vysočina</v>
          </cell>
        </row>
        <row r="5920">
          <cell r="T5920" t="str">
            <v>Vysoká</v>
          </cell>
        </row>
        <row r="5921">
          <cell r="T5921" t="str">
            <v>Vysoká</v>
          </cell>
        </row>
        <row r="5922">
          <cell r="T5922" t="str">
            <v>Vysoká</v>
          </cell>
        </row>
        <row r="5923">
          <cell r="T5923" t="str">
            <v>Vysoká</v>
          </cell>
        </row>
        <row r="5924">
          <cell r="T5924" t="str">
            <v>Vysoká Lhota</v>
          </cell>
        </row>
        <row r="5925">
          <cell r="T5925" t="str">
            <v>Vysoká Libyně</v>
          </cell>
        </row>
        <row r="5926">
          <cell r="T5926" t="str">
            <v>Vysoká nad Labem</v>
          </cell>
        </row>
        <row r="5927">
          <cell r="T5927" t="str">
            <v>Vysoká Pec</v>
          </cell>
        </row>
        <row r="5928">
          <cell r="T5928" t="str">
            <v>Vysoká Pec</v>
          </cell>
        </row>
        <row r="5929">
          <cell r="T5929" t="str">
            <v>Vysoká Srbská</v>
          </cell>
        </row>
        <row r="5930">
          <cell r="T5930" t="str">
            <v>Vysoká u Příbramě</v>
          </cell>
        </row>
        <row r="5931">
          <cell r="T5931" t="str">
            <v>Vysoké</v>
          </cell>
        </row>
        <row r="5932">
          <cell r="T5932" t="str">
            <v>Vysoké Chvojno</v>
          </cell>
        </row>
        <row r="5933">
          <cell r="T5933" t="str">
            <v>Vysoké Mýto</v>
          </cell>
        </row>
        <row r="5934">
          <cell r="T5934" t="str">
            <v>Vysoké nad Jizerou</v>
          </cell>
        </row>
        <row r="5935">
          <cell r="T5935" t="str">
            <v>Vysoké Pole</v>
          </cell>
        </row>
        <row r="5936">
          <cell r="T5936" t="str">
            <v>Vysoké Popovice</v>
          </cell>
        </row>
        <row r="5937">
          <cell r="T5937" t="str">
            <v>Vysoké Studnice</v>
          </cell>
        </row>
        <row r="5938">
          <cell r="T5938" t="str">
            <v>Vysoké Veselí</v>
          </cell>
        </row>
        <row r="5939">
          <cell r="T5939" t="str">
            <v>Vysokov</v>
          </cell>
        </row>
        <row r="5940">
          <cell r="T5940" t="str">
            <v>Vysoký Chlumec</v>
          </cell>
        </row>
        <row r="5941">
          <cell r="T5941" t="str">
            <v>Vysoký Újezd</v>
          </cell>
        </row>
        <row r="5942">
          <cell r="T5942" t="str">
            <v>Vysoký Újezd</v>
          </cell>
        </row>
        <row r="5943">
          <cell r="T5943" t="str">
            <v>Vysoký Újezd</v>
          </cell>
        </row>
        <row r="5944">
          <cell r="T5944" t="str">
            <v>Vystrčenovice</v>
          </cell>
        </row>
        <row r="5945">
          <cell r="T5945" t="str">
            <v>Vystrkov</v>
          </cell>
        </row>
        <row r="5946">
          <cell r="T5946" t="str">
            <v>Vyšehněvice</v>
          </cell>
        </row>
        <row r="5947">
          <cell r="T5947" t="str">
            <v>Vyšehoří</v>
          </cell>
        </row>
        <row r="5948">
          <cell r="T5948" t="str">
            <v>Vyšehořovice</v>
          </cell>
        </row>
        <row r="5949">
          <cell r="T5949" t="str">
            <v>Vyškov</v>
          </cell>
        </row>
        <row r="5950">
          <cell r="T5950" t="str">
            <v>Výškov</v>
          </cell>
        </row>
        <row r="5951">
          <cell r="T5951" t="str">
            <v>Vyškovec</v>
          </cell>
        </row>
        <row r="5952">
          <cell r="T5952" t="str">
            <v>Vyšní Lhoty</v>
          </cell>
        </row>
        <row r="5953">
          <cell r="T5953" t="str">
            <v>Výšovice</v>
          </cell>
        </row>
        <row r="5954">
          <cell r="T5954" t="str">
            <v>Vyšší Brod</v>
          </cell>
        </row>
        <row r="5955">
          <cell r="T5955" t="str">
            <v>Výžerky</v>
          </cell>
        </row>
        <row r="5956">
          <cell r="T5956" t="str">
            <v>Vyžice</v>
          </cell>
        </row>
        <row r="5957">
          <cell r="T5957" t="str">
            <v>Vyžlovka</v>
          </cell>
        </row>
        <row r="5958">
          <cell r="T5958" t="str">
            <v>Xaverov</v>
          </cell>
        </row>
        <row r="5959">
          <cell r="T5959" t="str">
            <v>Zábeštní Lhota</v>
          </cell>
        </row>
        <row r="5960">
          <cell r="T5960" t="str">
            <v>Záblatí</v>
          </cell>
        </row>
        <row r="5961">
          <cell r="T5961" t="str">
            <v>Záblatí</v>
          </cell>
        </row>
        <row r="5962">
          <cell r="T5962" t="str">
            <v>Záblatí</v>
          </cell>
        </row>
        <row r="5963">
          <cell r="T5963" t="str">
            <v>Záborná</v>
          </cell>
        </row>
        <row r="5964">
          <cell r="T5964" t="str">
            <v>Záboří</v>
          </cell>
        </row>
        <row r="5965">
          <cell r="T5965" t="str">
            <v>Záboří</v>
          </cell>
        </row>
        <row r="5966">
          <cell r="T5966" t="str">
            <v>Záboří nad Labem</v>
          </cell>
        </row>
        <row r="5967">
          <cell r="T5967" t="str">
            <v>Zábrdí</v>
          </cell>
        </row>
        <row r="5968">
          <cell r="T5968" t="str">
            <v>Zábrodí</v>
          </cell>
        </row>
        <row r="5969">
          <cell r="T5969" t="str">
            <v>Zabrušany</v>
          </cell>
        </row>
        <row r="5970">
          <cell r="T5970" t="str">
            <v>Zábřeh</v>
          </cell>
        </row>
        <row r="5971">
          <cell r="T5971" t="str">
            <v>Zábřezí-Řečice</v>
          </cell>
        </row>
        <row r="5972">
          <cell r="T5972" t="str">
            <v>Zadní Chodov</v>
          </cell>
        </row>
        <row r="5973">
          <cell r="T5973" t="str">
            <v>Zadní Střítež</v>
          </cell>
        </row>
        <row r="5974">
          <cell r="T5974" t="str">
            <v>Zadní Třebaň</v>
          </cell>
        </row>
        <row r="5975">
          <cell r="T5975" t="str">
            <v>Zadní Vydří</v>
          </cell>
        </row>
        <row r="5976">
          <cell r="T5976" t="str">
            <v>Zadní Zhořec</v>
          </cell>
        </row>
        <row r="5977">
          <cell r="T5977" t="str">
            <v>Zádolí</v>
          </cell>
        </row>
        <row r="5978">
          <cell r="T5978" t="str">
            <v>Zádub-Závišín</v>
          </cell>
        </row>
        <row r="5979">
          <cell r="T5979" t="str">
            <v>Zádveřice-Raková</v>
          </cell>
        </row>
        <row r="5980">
          <cell r="T5980" t="str">
            <v>Zahájí</v>
          </cell>
        </row>
        <row r="5981">
          <cell r="T5981" t="str">
            <v>Zahnašovice</v>
          </cell>
        </row>
        <row r="5982">
          <cell r="T5982" t="str">
            <v>Zahorčice</v>
          </cell>
        </row>
        <row r="5983">
          <cell r="T5983" t="str">
            <v>Záhornice</v>
          </cell>
        </row>
        <row r="5984">
          <cell r="T5984" t="str">
            <v>Záhorovice</v>
          </cell>
        </row>
        <row r="5985">
          <cell r="T5985" t="str">
            <v>Zahořany</v>
          </cell>
        </row>
        <row r="5986">
          <cell r="T5986" t="str">
            <v>Zahořany</v>
          </cell>
        </row>
        <row r="5987">
          <cell r="T5987" t="str">
            <v>Záhoří</v>
          </cell>
        </row>
        <row r="5988">
          <cell r="T5988" t="str">
            <v>Záhoří</v>
          </cell>
        </row>
        <row r="5989">
          <cell r="T5989" t="str">
            <v>Záhoří</v>
          </cell>
        </row>
        <row r="5990">
          <cell r="T5990" t="str">
            <v>Záhoří</v>
          </cell>
        </row>
        <row r="5991">
          <cell r="T5991" t="str">
            <v>Zahrádka</v>
          </cell>
        </row>
        <row r="5992">
          <cell r="T5992" t="str">
            <v>Zahrádka</v>
          </cell>
        </row>
        <row r="5993">
          <cell r="T5993" t="str">
            <v>Zahrádky</v>
          </cell>
        </row>
        <row r="5994">
          <cell r="T5994" t="str">
            <v>Zahrádky</v>
          </cell>
        </row>
        <row r="5995">
          <cell r="T5995" t="str">
            <v>Záchlumí</v>
          </cell>
        </row>
        <row r="5996">
          <cell r="T5996" t="str">
            <v>Záchlumí</v>
          </cell>
        </row>
        <row r="5997">
          <cell r="T5997" t="str">
            <v>Zachotín</v>
          </cell>
        </row>
        <row r="5998">
          <cell r="T5998" t="str">
            <v>Zachrašťany</v>
          </cell>
        </row>
        <row r="5999">
          <cell r="T5999" t="str">
            <v>Zaječí</v>
          </cell>
        </row>
        <row r="6000">
          <cell r="T6000" t="str">
            <v>Zaječice</v>
          </cell>
        </row>
        <row r="6001">
          <cell r="T6001" t="str">
            <v>Zaječov</v>
          </cell>
        </row>
        <row r="6002">
          <cell r="T6002" t="str">
            <v>Zájezd</v>
          </cell>
        </row>
        <row r="6003">
          <cell r="T6003" t="str">
            <v>Zájezdec</v>
          </cell>
        </row>
        <row r="6004">
          <cell r="T6004" t="str">
            <v>Zajíčkov</v>
          </cell>
        </row>
        <row r="6005">
          <cell r="T6005" t="str">
            <v>Zákolany</v>
          </cell>
        </row>
        <row r="6006">
          <cell r="T6006" t="str">
            <v>Zakřany</v>
          </cell>
        </row>
        <row r="6007">
          <cell r="T6007" t="str">
            <v>Zákupy</v>
          </cell>
        </row>
        <row r="6008">
          <cell r="T6008" t="str">
            <v>Zálesí</v>
          </cell>
        </row>
        <row r="6009">
          <cell r="T6009" t="str">
            <v>Zálesná Zhoř</v>
          </cell>
        </row>
        <row r="6010">
          <cell r="T6010" t="str">
            <v>Zalešany</v>
          </cell>
        </row>
        <row r="6011">
          <cell r="T6011" t="str">
            <v>Zálezlice</v>
          </cell>
        </row>
        <row r="6012">
          <cell r="T6012" t="str">
            <v>Zálezly</v>
          </cell>
        </row>
        <row r="6013">
          <cell r="T6013" t="str">
            <v>Zaloňov</v>
          </cell>
        </row>
        <row r="6014">
          <cell r="T6014" t="str">
            <v>Zálší</v>
          </cell>
        </row>
        <row r="6015">
          <cell r="T6015" t="str">
            <v>Zálší</v>
          </cell>
        </row>
        <row r="6016">
          <cell r="T6016" t="str">
            <v>Zalužany</v>
          </cell>
        </row>
        <row r="6017">
          <cell r="T6017" t="str">
            <v>Záluží</v>
          </cell>
        </row>
        <row r="6018">
          <cell r="T6018" t="str">
            <v>Záluží</v>
          </cell>
        </row>
        <row r="6019">
          <cell r="T6019" t="str">
            <v>Zálužice</v>
          </cell>
        </row>
        <row r="6020">
          <cell r="T6020" t="str">
            <v>Záměl</v>
          </cell>
        </row>
        <row r="6021">
          <cell r="T6021" t="str">
            <v>Zámostí-Blata</v>
          </cell>
        </row>
        <row r="6022">
          <cell r="T6022" t="str">
            <v>Zámrsk</v>
          </cell>
        </row>
        <row r="6023">
          <cell r="T6023" t="str">
            <v>Zámrsky</v>
          </cell>
        </row>
        <row r="6024">
          <cell r="T6024" t="str">
            <v>Zápy</v>
          </cell>
        </row>
        <row r="6025">
          <cell r="T6025" t="str">
            <v>Zárubice</v>
          </cell>
        </row>
        <row r="6026">
          <cell r="T6026" t="str">
            <v>Záryby</v>
          </cell>
        </row>
        <row r="6027">
          <cell r="T6027" t="str">
            <v>Zářecká Lhota</v>
          </cell>
        </row>
        <row r="6028">
          <cell r="T6028" t="str">
            <v>Záříčí</v>
          </cell>
        </row>
        <row r="6029">
          <cell r="T6029" t="str">
            <v>Zásada</v>
          </cell>
        </row>
        <row r="6030">
          <cell r="T6030" t="str">
            <v>Zásmuky</v>
          </cell>
        </row>
        <row r="6031">
          <cell r="T6031" t="str">
            <v>Zastávka</v>
          </cell>
        </row>
        <row r="6032">
          <cell r="T6032" t="str">
            <v>Zástřizly</v>
          </cell>
        </row>
        <row r="6033">
          <cell r="T6033" t="str">
            <v>Zašová</v>
          </cell>
        </row>
        <row r="6034">
          <cell r="T6034" t="str">
            <v>Zašovice</v>
          </cell>
        </row>
        <row r="6035">
          <cell r="T6035" t="str">
            <v>Zátor</v>
          </cell>
        </row>
        <row r="6036">
          <cell r="T6036" t="str">
            <v>Závada</v>
          </cell>
        </row>
        <row r="6037">
          <cell r="T6037" t="str">
            <v>Zavidov</v>
          </cell>
        </row>
        <row r="6038">
          <cell r="T6038" t="str">
            <v>Závist</v>
          </cell>
        </row>
        <row r="6039">
          <cell r="T6039" t="str">
            <v>Závišice</v>
          </cell>
        </row>
        <row r="6040">
          <cell r="T6040" t="str">
            <v>Zavlekov</v>
          </cell>
        </row>
        <row r="6041">
          <cell r="T6041" t="str">
            <v>Závraty</v>
          </cell>
        </row>
        <row r="6042">
          <cell r="T6042" t="str">
            <v>Zbečno</v>
          </cell>
        </row>
        <row r="6043">
          <cell r="T6043" t="str">
            <v>Zbelítov</v>
          </cell>
        </row>
        <row r="6044">
          <cell r="T6044" t="str">
            <v>Zbenice</v>
          </cell>
        </row>
        <row r="6045">
          <cell r="T6045" t="str">
            <v>Zběšičky</v>
          </cell>
        </row>
        <row r="6046">
          <cell r="T6046" t="str">
            <v>Zbilidy</v>
          </cell>
        </row>
        <row r="6047">
          <cell r="T6047" t="str">
            <v>Zbinohy</v>
          </cell>
        </row>
        <row r="6048">
          <cell r="T6048" t="str">
            <v>Zbiroh</v>
          </cell>
        </row>
        <row r="6049">
          <cell r="T6049" t="str">
            <v>Zbizuby</v>
          </cell>
        </row>
        <row r="6050">
          <cell r="T6050" t="str">
            <v>Zblovice</v>
          </cell>
        </row>
        <row r="6051">
          <cell r="T6051" t="str">
            <v>Zborov</v>
          </cell>
        </row>
        <row r="6052">
          <cell r="T6052" t="str">
            <v>Zborovice</v>
          </cell>
        </row>
        <row r="6053">
          <cell r="T6053" t="str">
            <v>Zborovy</v>
          </cell>
        </row>
        <row r="6054">
          <cell r="T6054" t="str">
            <v>Zbožíčko</v>
          </cell>
        </row>
        <row r="6055">
          <cell r="T6055" t="str">
            <v>Zbraslav</v>
          </cell>
        </row>
        <row r="6056">
          <cell r="T6056" t="str">
            <v>Zbraslavec</v>
          </cell>
        </row>
        <row r="6057">
          <cell r="T6057" t="str">
            <v>Zbraslavice</v>
          </cell>
        </row>
        <row r="6058">
          <cell r="T6058" t="str">
            <v>Zbrašín</v>
          </cell>
        </row>
        <row r="6059">
          <cell r="T6059" t="str">
            <v>Zbůch</v>
          </cell>
        </row>
        <row r="6060">
          <cell r="T6060" t="str">
            <v>Zbuzany</v>
          </cell>
        </row>
        <row r="6061">
          <cell r="T6061" t="str">
            <v>Zbyslavice</v>
          </cell>
        </row>
        <row r="6062">
          <cell r="T6062" t="str">
            <v>Zbýšov</v>
          </cell>
        </row>
        <row r="6063">
          <cell r="T6063" t="str">
            <v>Zbýšov</v>
          </cell>
        </row>
        <row r="6064">
          <cell r="T6064" t="str">
            <v>Zbýšov</v>
          </cell>
        </row>
        <row r="6065">
          <cell r="T6065" t="str">
            <v>Zbytiny</v>
          </cell>
        </row>
        <row r="6066">
          <cell r="T6066" t="str">
            <v>Zděchov</v>
          </cell>
        </row>
        <row r="6067">
          <cell r="T6067" t="str">
            <v>Zdechovice</v>
          </cell>
        </row>
        <row r="6068">
          <cell r="T6068" t="str">
            <v>Zdechovice</v>
          </cell>
        </row>
        <row r="6069">
          <cell r="T6069" t="str">
            <v>Zdelov</v>
          </cell>
        </row>
        <row r="6070">
          <cell r="T6070" t="str">
            <v>Zdemyslice</v>
          </cell>
        </row>
        <row r="6071">
          <cell r="T6071" t="str">
            <v>Zdeňkov</v>
          </cell>
        </row>
        <row r="6072">
          <cell r="T6072" t="str">
            <v>Zderaz</v>
          </cell>
        </row>
        <row r="6073">
          <cell r="T6073" t="str">
            <v>Zdětín</v>
          </cell>
        </row>
        <row r="6074">
          <cell r="T6074" t="str">
            <v>Zdětín</v>
          </cell>
        </row>
        <row r="6075">
          <cell r="T6075" t="str">
            <v>Zdiby</v>
          </cell>
        </row>
        <row r="6076">
          <cell r="T6076" t="str">
            <v>Zdice</v>
          </cell>
        </row>
        <row r="6077">
          <cell r="T6077" t="str">
            <v>Zdíkov</v>
          </cell>
        </row>
        <row r="6078">
          <cell r="T6078" t="str">
            <v>Zdislava</v>
          </cell>
        </row>
        <row r="6079">
          <cell r="T6079" t="str">
            <v>Zdislavice</v>
          </cell>
        </row>
        <row r="6080">
          <cell r="T6080" t="str">
            <v>Zdobín</v>
          </cell>
        </row>
        <row r="6081">
          <cell r="T6081" t="str">
            <v>Zdobnice</v>
          </cell>
        </row>
        <row r="6082">
          <cell r="T6082" t="str">
            <v>Zdounky</v>
          </cell>
        </row>
        <row r="6083">
          <cell r="T6083" t="str">
            <v>Zduchovice</v>
          </cell>
        </row>
        <row r="6084">
          <cell r="T6084" t="str">
            <v>Zelená Hora</v>
          </cell>
        </row>
        <row r="6085">
          <cell r="T6085" t="str">
            <v>Zelenecká Lhota</v>
          </cell>
        </row>
        <row r="6086">
          <cell r="T6086" t="str">
            <v>Zeleneč</v>
          </cell>
        </row>
        <row r="6087">
          <cell r="T6087" t="str">
            <v>Zemětice</v>
          </cell>
        </row>
        <row r="6088">
          <cell r="T6088" t="str">
            <v>Zhoř</v>
          </cell>
        </row>
        <row r="6089">
          <cell r="T6089" t="str">
            <v>Zhoř</v>
          </cell>
        </row>
        <row r="6090">
          <cell r="T6090" t="str">
            <v>Zhoř</v>
          </cell>
        </row>
        <row r="6091">
          <cell r="T6091" t="str">
            <v>Zhoř</v>
          </cell>
        </row>
        <row r="6092">
          <cell r="T6092" t="str">
            <v>Zhoř u Mladé Vožice</v>
          </cell>
        </row>
        <row r="6093">
          <cell r="T6093" t="str">
            <v>Zhoř u Tábora</v>
          </cell>
        </row>
        <row r="6094">
          <cell r="T6094" t="str">
            <v>Zhořec</v>
          </cell>
        </row>
        <row r="6095">
          <cell r="T6095" t="str">
            <v>Zichovec</v>
          </cell>
        </row>
        <row r="6096">
          <cell r="T6096" t="str">
            <v>Zlámanec</v>
          </cell>
        </row>
        <row r="6097">
          <cell r="T6097" t="str">
            <v>Zlatá</v>
          </cell>
        </row>
        <row r="6098">
          <cell r="T6098" t="str">
            <v>Zlatá Koruna</v>
          </cell>
        </row>
        <row r="6099">
          <cell r="T6099" t="str">
            <v>Zlatá Olešnice</v>
          </cell>
        </row>
        <row r="6100">
          <cell r="T6100" t="str">
            <v>Zlatá Olešnice</v>
          </cell>
        </row>
        <row r="6101">
          <cell r="T6101" t="str">
            <v>Zlaté Hory</v>
          </cell>
        </row>
        <row r="6102">
          <cell r="T6102" t="str">
            <v>Zlátenka</v>
          </cell>
        </row>
        <row r="6103">
          <cell r="T6103" t="str">
            <v>Zlatníky-Hodkovice</v>
          </cell>
        </row>
        <row r="6104">
          <cell r="T6104" t="str">
            <v>Zlechov</v>
          </cell>
        </row>
        <row r="6105">
          <cell r="T6105" t="str">
            <v>Zlín</v>
          </cell>
        </row>
        <row r="6106">
          <cell r="T6106" t="str">
            <v>Zliv</v>
          </cell>
        </row>
        <row r="6107">
          <cell r="T6107" t="str">
            <v>Zlobice</v>
          </cell>
        </row>
        <row r="6108">
          <cell r="T6108" t="str">
            <v>Zlončice</v>
          </cell>
        </row>
        <row r="6109">
          <cell r="T6109" t="str">
            <v>Zlonice</v>
          </cell>
        </row>
        <row r="6110">
          <cell r="T6110" t="str">
            <v>Zlonín</v>
          </cell>
        </row>
        <row r="6111">
          <cell r="T6111" t="str">
            <v>Zlosyň</v>
          </cell>
        </row>
        <row r="6112">
          <cell r="T6112" t="str">
            <v>Zlukov</v>
          </cell>
        </row>
        <row r="6113">
          <cell r="T6113" t="str">
            <v>Znětínek</v>
          </cell>
        </row>
        <row r="6114">
          <cell r="T6114" t="str">
            <v>Znojmo</v>
          </cell>
        </row>
        <row r="6115">
          <cell r="T6115" t="str">
            <v>Zruč nad Sázavou</v>
          </cell>
        </row>
        <row r="6116">
          <cell r="T6116" t="str">
            <v>Zruč-Senec</v>
          </cell>
        </row>
        <row r="6117">
          <cell r="T6117" t="str">
            <v>Zubčice</v>
          </cell>
        </row>
        <row r="6118">
          <cell r="T6118" t="str">
            <v>Zubrnice</v>
          </cell>
        </row>
        <row r="6119">
          <cell r="T6119" t="str">
            <v>Zubří</v>
          </cell>
        </row>
        <row r="6120">
          <cell r="T6120" t="str">
            <v>Zubří</v>
          </cell>
        </row>
        <row r="6121">
          <cell r="T6121" t="str">
            <v>Zvánovice</v>
          </cell>
        </row>
        <row r="6122">
          <cell r="T6122" t="str">
            <v>Zvěrkovice</v>
          </cell>
        </row>
        <row r="6123">
          <cell r="T6123" t="str">
            <v>Zvěrotice</v>
          </cell>
        </row>
        <row r="6124">
          <cell r="T6124" t="str">
            <v>Zvěřínek</v>
          </cell>
        </row>
        <row r="6125">
          <cell r="T6125" t="str">
            <v>Zvěstov</v>
          </cell>
        </row>
        <row r="6126">
          <cell r="T6126" t="str">
            <v>Zvěstovice</v>
          </cell>
        </row>
        <row r="6127">
          <cell r="T6127" t="str">
            <v>Zvíkov</v>
          </cell>
        </row>
        <row r="6128">
          <cell r="T6128" t="str">
            <v>Zvíkov</v>
          </cell>
        </row>
        <row r="6129">
          <cell r="T6129" t="str">
            <v>Zvíkovec</v>
          </cell>
        </row>
        <row r="6130">
          <cell r="T6130" t="str">
            <v>Zvíkovské Podhradí</v>
          </cell>
        </row>
        <row r="6131">
          <cell r="T6131" t="str">
            <v>Zvole</v>
          </cell>
        </row>
        <row r="6132">
          <cell r="T6132" t="str">
            <v>Zvole</v>
          </cell>
        </row>
        <row r="6133">
          <cell r="T6133" t="str">
            <v>Zvole</v>
          </cell>
        </row>
        <row r="6134">
          <cell r="T6134" t="str">
            <v>Zvoleněves</v>
          </cell>
        </row>
        <row r="6135">
          <cell r="T6135" t="str">
            <v>Zvolenovice</v>
          </cell>
        </row>
        <row r="6136">
          <cell r="T6136" t="str">
            <v>Zvotoky</v>
          </cell>
        </row>
        <row r="6137">
          <cell r="T6137" t="str">
            <v>Žabčice</v>
          </cell>
        </row>
        <row r="6138">
          <cell r="T6138" t="str">
            <v>Žabeň</v>
          </cell>
        </row>
        <row r="6139">
          <cell r="T6139" t="str">
            <v>Žabonosy</v>
          </cell>
        </row>
        <row r="6140">
          <cell r="T6140" t="str">
            <v>Žabovřesky</v>
          </cell>
        </row>
        <row r="6141">
          <cell r="T6141" t="str">
            <v>Žabovřesky nad Ohří</v>
          </cell>
        </row>
        <row r="6142">
          <cell r="T6142" t="str">
            <v>Žacléř</v>
          </cell>
        </row>
        <row r="6143">
          <cell r="T6143" t="str">
            <v>Žádovice</v>
          </cell>
        </row>
        <row r="6144">
          <cell r="T6144" t="str">
            <v>Žákava</v>
          </cell>
        </row>
        <row r="6145">
          <cell r="T6145" t="str">
            <v>Žákovice</v>
          </cell>
        </row>
        <row r="6146">
          <cell r="T6146" t="str">
            <v>Žáky</v>
          </cell>
        </row>
        <row r="6147">
          <cell r="T6147" t="str">
            <v>Žalany</v>
          </cell>
        </row>
        <row r="6148">
          <cell r="T6148" t="str">
            <v>Žalhostice</v>
          </cell>
        </row>
        <row r="6149">
          <cell r="T6149" t="str">
            <v>Žalkovice</v>
          </cell>
        </row>
        <row r="6150">
          <cell r="T6150" t="str">
            <v>Žamberk</v>
          </cell>
        </row>
        <row r="6151">
          <cell r="T6151" t="str">
            <v>Žampach</v>
          </cell>
        </row>
        <row r="6152">
          <cell r="T6152" t="str">
            <v>Žandov</v>
          </cell>
        </row>
        <row r="6153">
          <cell r="T6153" t="str">
            <v>Žár</v>
          </cell>
        </row>
        <row r="6154">
          <cell r="T6154" t="str">
            <v>Žáravice</v>
          </cell>
        </row>
        <row r="6155">
          <cell r="T6155" t="str">
            <v>Žarošice</v>
          </cell>
        </row>
        <row r="6156">
          <cell r="T6156" t="str">
            <v>Žárovná</v>
          </cell>
        </row>
        <row r="6157">
          <cell r="T6157" t="str">
            <v>Žatčany</v>
          </cell>
        </row>
        <row r="6158">
          <cell r="T6158" t="str">
            <v>Žatec</v>
          </cell>
        </row>
        <row r="6159">
          <cell r="T6159" t="str">
            <v>Žatec</v>
          </cell>
        </row>
        <row r="6160">
          <cell r="T6160" t="str">
            <v>Ždánice</v>
          </cell>
        </row>
        <row r="6161">
          <cell r="T6161" t="str">
            <v>Ždánice</v>
          </cell>
        </row>
        <row r="6162">
          <cell r="T6162" t="str">
            <v>Ždánice</v>
          </cell>
        </row>
        <row r="6163">
          <cell r="T6163" t="str">
            <v>Ždánov</v>
          </cell>
        </row>
        <row r="6164">
          <cell r="T6164" t="str">
            <v>Žďár</v>
          </cell>
        </row>
        <row r="6165">
          <cell r="T6165" t="str">
            <v>Žďár</v>
          </cell>
        </row>
        <row r="6166">
          <cell r="T6166" t="str">
            <v>Žďár</v>
          </cell>
        </row>
        <row r="6167">
          <cell r="T6167" t="str">
            <v>Žďár</v>
          </cell>
        </row>
        <row r="6168">
          <cell r="T6168" t="str">
            <v>Žďár</v>
          </cell>
        </row>
        <row r="6169">
          <cell r="T6169" t="str">
            <v>Žďár nad Metují</v>
          </cell>
        </row>
        <row r="6170">
          <cell r="T6170" t="str">
            <v>Žďár nad Orlicí</v>
          </cell>
        </row>
        <row r="6171">
          <cell r="T6171" t="str">
            <v>Žďár nad Sázavou</v>
          </cell>
        </row>
        <row r="6172">
          <cell r="T6172" t="str">
            <v>Žďárec</v>
          </cell>
        </row>
        <row r="6173">
          <cell r="T6173" t="str">
            <v>Žďárek</v>
          </cell>
        </row>
        <row r="6174">
          <cell r="T6174" t="str">
            <v>Žďárky</v>
          </cell>
        </row>
        <row r="6175">
          <cell r="T6175" t="str">
            <v>Žďárná</v>
          </cell>
        </row>
        <row r="6176">
          <cell r="T6176" t="str">
            <v>Ždírec</v>
          </cell>
        </row>
        <row r="6177">
          <cell r="T6177" t="str">
            <v>Ždírec</v>
          </cell>
        </row>
        <row r="6178">
          <cell r="T6178" t="str">
            <v>Ždírec</v>
          </cell>
        </row>
        <row r="6179">
          <cell r="T6179" t="str">
            <v>Ždírec</v>
          </cell>
        </row>
        <row r="6180">
          <cell r="T6180" t="str">
            <v>Ždírec nad Doubravou</v>
          </cell>
        </row>
        <row r="6181">
          <cell r="T6181" t="str">
            <v>Žebrák</v>
          </cell>
        </row>
        <row r="6182">
          <cell r="T6182" t="str">
            <v>Žehuň</v>
          </cell>
        </row>
        <row r="6183">
          <cell r="T6183" t="str">
            <v>Žehušice</v>
          </cell>
        </row>
        <row r="6184">
          <cell r="T6184" t="str">
            <v>Želatovice</v>
          </cell>
        </row>
        <row r="6185">
          <cell r="T6185" t="str">
            <v>Želeč</v>
          </cell>
        </row>
        <row r="6186">
          <cell r="T6186" t="str">
            <v>Želeč</v>
          </cell>
        </row>
        <row r="6187">
          <cell r="T6187" t="str">
            <v>Želechovice</v>
          </cell>
        </row>
        <row r="6188">
          <cell r="T6188" t="str">
            <v>Želechovice nad Dřevnicí</v>
          </cell>
        </row>
        <row r="6189">
          <cell r="T6189" t="str">
            <v>Želenice</v>
          </cell>
        </row>
        <row r="6190">
          <cell r="T6190" t="str">
            <v>Želenice</v>
          </cell>
        </row>
        <row r="6191">
          <cell r="T6191" t="str">
            <v>Želešice</v>
          </cell>
        </row>
        <row r="6192">
          <cell r="T6192" t="str">
            <v>Želetava</v>
          </cell>
        </row>
        <row r="6193">
          <cell r="T6193" t="str">
            <v>Želetice</v>
          </cell>
        </row>
        <row r="6194">
          <cell r="T6194" t="str">
            <v>Želetice</v>
          </cell>
        </row>
        <row r="6195">
          <cell r="T6195" t="str">
            <v>Železná</v>
          </cell>
        </row>
        <row r="6196">
          <cell r="T6196" t="str">
            <v>Železná Ruda</v>
          </cell>
        </row>
        <row r="6197">
          <cell r="T6197" t="str">
            <v>Železné</v>
          </cell>
        </row>
        <row r="6198">
          <cell r="T6198" t="str">
            <v>Železnice</v>
          </cell>
        </row>
        <row r="6199">
          <cell r="T6199" t="str">
            <v>Železný Brod</v>
          </cell>
        </row>
        <row r="6200">
          <cell r="T6200" t="str">
            <v>Želiv</v>
          </cell>
        </row>
        <row r="6201">
          <cell r="T6201" t="str">
            <v>Želivsko</v>
          </cell>
        </row>
        <row r="6202">
          <cell r="T6202" t="str">
            <v>Želízy</v>
          </cell>
        </row>
        <row r="6203">
          <cell r="T6203" t="str">
            <v>Želkovice</v>
          </cell>
        </row>
        <row r="6204">
          <cell r="T6204" t="str">
            <v>Želnava</v>
          </cell>
        </row>
        <row r="6205">
          <cell r="T6205" t="str">
            <v>Ženklava</v>
          </cell>
        </row>
        <row r="6206">
          <cell r="T6206" t="str">
            <v>Žeranovice</v>
          </cell>
        </row>
        <row r="6207">
          <cell r="T6207" t="str">
            <v>Žeravice</v>
          </cell>
        </row>
        <row r="6208">
          <cell r="T6208" t="str">
            <v>Žeraviny</v>
          </cell>
        </row>
        <row r="6209">
          <cell r="T6209" t="str">
            <v>Žerčice</v>
          </cell>
        </row>
        <row r="6210">
          <cell r="T6210" t="str">
            <v>Žeretice</v>
          </cell>
        </row>
        <row r="6211">
          <cell r="T6211" t="str">
            <v>Žermanice</v>
          </cell>
        </row>
        <row r="6212">
          <cell r="T6212" t="str">
            <v>Žernov</v>
          </cell>
        </row>
        <row r="6213">
          <cell r="T6213" t="str">
            <v>Žernov</v>
          </cell>
        </row>
        <row r="6214">
          <cell r="T6214" t="str">
            <v>Žernovice</v>
          </cell>
        </row>
        <row r="6215">
          <cell r="T6215" t="str">
            <v>Žernovník</v>
          </cell>
        </row>
        <row r="6216">
          <cell r="T6216" t="str">
            <v>Žerotice</v>
          </cell>
        </row>
        <row r="6217">
          <cell r="T6217" t="str">
            <v>Žerotín</v>
          </cell>
        </row>
        <row r="6218">
          <cell r="T6218" t="str">
            <v>Žerotín</v>
          </cell>
        </row>
        <row r="6219">
          <cell r="T6219" t="str">
            <v>Žerůtky</v>
          </cell>
        </row>
        <row r="6220">
          <cell r="T6220" t="str">
            <v>Žerůtky</v>
          </cell>
        </row>
        <row r="6221">
          <cell r="T6221" t="str">
            <v>Židlochovice</v>
          </cell>
        </row>
        <row r="6222">
          <cell r="T6222" t="str">
            <v>Židněves</v>
          </cell>
        </row>
        <row r="6223">
          <cell r="T6223" t="str">
            <v>Židovice</v>
          </cell>
        </row>
        <row r="6224">
          <cell r="T6224" t="str">
            <v>Židovice</v>
          </cell>
        </row>
        <row r="6225">
          <cell r="T6225" t="str">
            <v>Žihle</v>
          </cell>
        </row>
        <row r="6226">
          <cell r="T6226" t="str">
            <v>Žihobce</v>
          </cell>
        </row>
        <row r="6227">
          <cell r="T6227" t="str">
            <v>Žichlínek</v>
          </cell>
        </row>
        <row r="6228">
          <cell r="T6228" t="str">
            <v>Žichovice</v>
          </cell>
        </row>
        <row r="6229">
          <cell r="T6229" t="str">
            <v>Žilina</v>
          </cell>
        </row>
        <row r="6230">
          <cell r="T6230" t="str">
            <v>Žilov</v>
          </cell>
        </row>
        <row r="6231">
          <cell r="T6231" t="str">
            <v>Žim</v>
          </cell>
        </row>
        <row r="6232">
          <cell r="T6232" t="str">
            <v>Žimutice</v>
          </cell>
        </row>
        <row r="6233">
          <cell r="T6233" t="str">
            <v>Žinkovy</v>
          </cell>
        </row>
        <row r="6234">
          <cell r="T6234" t="str">
            <v>Žirov</v>
          </cell>
        </row>
        <row r="6235">
          <cell r="T6235" t="str">
            <v>Žirovnice</v>
          </cell>
        </row>
        <row r="6236">
          <cell r="T6236" t="str">
            <v>Žíšov</v>
          </cell>
        </row>
        <row r="6237">
          <cell r="T6237" t="str">
            <v>Žitenice</v>
          </cell>
        </row>
        <row r="6238">
          <cell r="T6238" t="str">
            <v>Žítková</v>
          </cell>
        </row>
        <row r="6239">
          <cell r="T6239" t="str">
            <v>Žitovlice</v>
          </cell>
        </row>
        <row r="6240">
          <cell r="T6240" t="str">
            <v>Živanice</v>
          </cell>
        </row>
        <row r="6241">
          <cell r="T6241" t="str">
            <v>Životice</v>
          </cell>
        </row>
        <row r="6242">
          <cell r="T6242" t="str">
            <v>Životice u Nového Jičína</v>
          </cell>
        </row>
        <row r="6243">
          <cell r="T6243" t="str">
            <v>Žiželice</v>
          </cell>
        </row>
        <row r="6244">
          <cell r="T6244" t="str">
            <v>Žiželice</v>
          </cell>
        </row>
        <row r="6245">
          <cell r="T6245" t="str">
            <v>Žižice</v>
          </cell>
        </row>
        <row r="6246">
          <cell r="T6246" t="str">
            <v>Žižkovo Pole</v>
          </cell>
        </row>
        <row r="6247">
          <cell r="T6247" t="str">
            <v>Žlebské Chvalovice</v>
          </cell>
        </row>
        <row r="6248">
          <cell r="T6248" t="str">
            <v>Žleby</v>
          </cell>
        </row>
        <row r="6249">
          <cell r="T6249" t="str">
            <v>Žlunice</v>
          </cell>
        </row>
        <row r="6250">
          <cell r="T6250" t="str">
            <v>Žlutava</v>
          </cell>
        </row>
        <row r="6251">
          <cell r="T6251" t="str">
            <v>Žlutice</v>
          </cell>
        </row>
        <row r="6252">
          <cell r="T6252" t="str">
            <v>Žulová</v>
          </cell>
        </row>
        <row r="6253">
          <cell r="T6253" t="str">
            <v>Žumberk</v>
          </cell>
        </row>
        <row r="6254">
          <cell r="T6254" t="str">
            <v>Županovice</v>
          </cell>
        </row>
        <row r="6255">
          <cell r="T6255" t="str">
            <v>Županovice</v>
          </cell>
        </row>
      </sheetData>
      <sheetData sheetId="1"/>
      <sheetData sheetId="2"/>
      <sheetData sheetId="3"/>
      <sheetData sheetId="4">
        <row r="42">
          <cell r="L42" t="str">
            <v>XXX I ne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ables/table1.xml><?xml version="1.0" encoding="utf-8"?>
<table xmlns="http://schemas.openxmlformats.org/spreadsheetml/2006/main" id="170" name="Tabulka170" displayName="Tabulka170" ref="R1:AA5" totalsRowShown="0" headerRowDxfId="90">
  <autoFilter ref="R1:AA5"/>
  <tableColumns count="10">
    <tableColumn id="1" name="vyzdite_d_nar" dataDxfId="89">
      <calculatedColumnFormula>IF(#REF!&lt;&gt;"",CONCATENATE(MID(#REF!,5,2),".",IF(VALUE(MID(#REF!,3,2))&lt;13,MID(#REF!,3,2),MID(#REF!,3,2)-50),".",IF(MID(#REF!,1,2)&lt;"50","20","19"),MID(#REF!,1,2)),"")</calculatedColumnFormula>
    </tableColumn>
    <tableColumn id="2" name="vyzdite_jmeno" dataDxfId="88">
      <calculatedColumnFormula>IF(#REF!&lt;&gt;"XXX",MID(#REF!,(FIND(" ",#REF!,1))+1,LEN(#REF!)),"")</calculatedColumnFormula>
    </tableColumn>
    <tableColumn id="3" name="vyzdite_pocmes" dataDxfId="87">
      <calculatedColumnFormula>IF(#REF!&lt;&gt;"",#REF!,"")</calculatedColumnFormula>
    </tableColumn>
    <tableColumn id="4" name="vyzdite_pocmes2" dataDxfId="86">
      <calculatedColumnFormula>IF(#REF!&lt;&gt;"",#REF!,"")</calculatedColumnFormula>
    </tableColumn>
    <tableColumn id="5" name="vyzdite_pocmes3" dataDxfId="85">
      <calculatedColumnFormula>IF(#REF!&lt;&gt;"",#REF!,"")</calculatedColumnFormula>
    </tableColumn>
    <tableColumn id="6" name="vyzdite_prijmeni" dataDxfId="84">
      <calculatedColumnFormula>IF(#REF!&lt;&gt;"XXX",LEFT(#REF!,(FIND(" ",#REF!,1))-1),"")</calculatedColumnFormula>
    </tableColumn>
    <tableColumn id="7" name="vyzdite_r_cislo" dataDxfId="83">
      <calculatedColumnFormula>IF(#REF!&lt;&gt;"",#REF!,"")</calculatedColumnFormula>
    </tableColumn>
    <tableColumn id="8" name="vyzdite_ztpp" dataDxfId="82">
      <calculatedColumnFormula>IF(#REF!&lt;&gt;"",#REF!,"")</calculatedColumnFormula>
    </tableColumn>
    <tableColumn id="9" name="vyzdite_ztpp2" dataDxfId="81">
      <calculatedColumnFormula>IF(#REF!&lt;&gt;"",#REF!,"")</calculatedColumnFormula>
    </tableColumn>
    <tableColumn id="10" name="vyzdite_ztpp3" dataDxfId="80">
      <calculatedColumnFormula>IF(#REF!&lt;&gt;"",#REF!,"")</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insertRow="1" totalsRowShown="0" headerRowDxfId="44">
  <autoFilter ref="R110:T111"/>
  <tableColumns count="3">
    <tableColumn id="1" name="kod_sekce"/>
    <tableColumn id="2" name="poradi"/>
    <tableColumn id="3" name="t_prilohy"/>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B121" totalsRowShown="0" headerRowDxfId="43">
  <autoFilter ref="R120:AB121"/>
  <tableColumns count="11">
    <tableColumn id="1" name="da_uznzap">
      <calculatedColumnFormula>#REF!</calculatedColumnFormula>
    </tableColumn>
    <tableColumn id="2" name="da_zahr">
      <calculatedColumnFormula>#REF!</calculatedColumnFormula>
    </tableColumn>
    <tableColumn id="3" name="kc_10prij">
      <calculatedColumnFormula>#REF!</calculatedColumnFormula>
    </tableColumn>
    <tableColumn id="4" name="kc_10vyd">
      <calculatedColumnFormula>#REF!</calculatedColumnFormula>
    </tableColumn>
    <tableColumn id="5" name="kc_k_zapzahr">
      <calculatedColumnFormula>#REF!</calculatedColumnFormula>
    </tableColumn>
    <tableColumn id="6" name="kc_prijzap">
      <calculatedColumnFormula>#REF!</calculatedColumnFormula>
    </tableColumn>
    <tableColumn id="7" name="kc_vydzap">
      <calculatedColumnFormula>#REF!</calculatedColumnFormula>
    </tableColumn>
    <tableColumn id="8" name="kod_statu" dataDxfId="42">
      <calculatedColumnFormula>IF(#REF!&lt;&gt;"",#REF!,"")</calculatedColumnFormula>
    </tableColumn>
    <tableColumn id="9" name="proczahr" dataDxfId="41">
      <calculatedColumnFormula>#REF!*100</calculatedColumnFormula>
    </tableColumn>
    <tableColumn id="10" name="roz_od12">
      <calculatedColumnFormula>#REF!</calculatedColumnFormula>
    </tableColumn>
    <tableColumn id="11" name="kc_10dan" dataDxfId="40">
      <calculatedColumnFormula>#REF!</calculatedColumnFormula>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otalsRowShown="0" headerRowDxfId="39">
  <autoFilter ref="R130:V138"/>
  <tableColumns count="5">
    <tableColumn id="1" name="prilztr_sl1" dataDxfId="38">
      <calculatedColumnFormula>IF(#REF!&lt;&gt;"",#REF!,"")</calculatedColumnFormula>
    </tableColumn>
    <tableColumn id="2" name="prilztr_sl2" dataDxfId="37">
      <calculatedColumnFormula>IF(#REF!&lt;&gt;"",#REF!,"")</calculatedColumnFormula>
    </tableColumn>
    <tableColumn id="3" name="prilztr_sl3" dataDxfId="36">
      <calculatedColumnFormula>IF(#REF!&lt;&gt;"",#REF!,"")</calculatedColumnFormula>
    </tableColumn>
    <tableColumn id="4" name="prilztr_sl4" dataDxfId="35">
      <calculatedColumnFormula>IF(#REF!&lt;&gt;"",#REF!,"")</calculatedColumnFormula>
    </tableColumn>
    <tableColumn id="5" name="prilztr_sl5" dataDxfId="34">
      <calculatedColumnFormula>IF(#REF!&lt;&gt;"",#REF!,"")</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insertRow="1" totalsRowShown="0" headerRowDxfId="33">
  <autoFilter ref="R143:W144"/>
  <tableColumns count="6">
    <tableColumn id="1" name="kc_poj6p"/>
    <tableColumn id="2" name="kc_prij6p"/>
    <tableColumn id="3" name="kc_srazp"/>
    <tableColumn id="4" name="kc_vyplbonusp"/>
    <tableColumn id="5" name="kc_zalzavcp"/>
    <tableColumn id="6" name="kc_sraz368p"/>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otalsRowShown="0" headerRowDxfId="32">
  <autoFilter ref="R153:V169"/>
  <tableColumns count="5">
    <tableColumn id="1" name="dan_seznam" dataDxfId="31">
      <calculatedColumnFormula>IF(#REF!&lt;&gt;"",#REF!,"")</calculatedColumnFormula>
    </tableColumn>
    <tableColumn id="2" name="ident_udaje" dataDxfId="30">
      <calculatedColumnFormula>IF(AND(#REF!&lt;&gt;"",#REF!&lt;&gt;0),#REF!,"")</calculatedColumnFormula>
    </tableColumn>
    <tableColumn id="3" name="k_stat_zdroj" dataDxfId="29">
      <calculatedColumnFormula>IF(AND(#REF!&lt;&gt;"",#REF!&lt;&gt;0),VLOOKUP(#REF!,FU!$J$3:$K$253,2,FALSE),"")</calculatedColumnFormula>
    </tableColumn>
    <tableColumn id="4" name="prijmy_seznam" dataDxfId="28">
      <calculatedColumnFormula>IF(#REF!&lt;&gt;"",#REF!,"")</calculatedColumnFormula>
    </tableColumn>
    <tableColumn id="5" name="zapl_dan" dataDxfId="27">
      <calculatedColumnFormula>IF(#REF!&lt;&gt;"",#REF!,"")</calculatedColumnFormula>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54" totalsRowShown="0" headerRowDxfId="26">
  <autoFilter ref="R177:W254"/>
  <tableColumns count="6">
    <tableColumn id="1" name="c_listu" dataDxfId="25">
      <calculatedColumnFormula>$Q$178</calculatedColumnFormula>
    </tableColumn>
    <tableColumn id="2" name="c_radku" dataDxfId="24">
      <calculatedColumnFormula>IF($B$38="P",Y178,IF($B$38="Z",IF(Z178&lt;&gt;"",Z178,""),IF($B$38="M",IF(AA178&lt;&gt;"",AA178,""),Y178)))</calculatedColumnFormula>
    </tableColumn>
    <tableColumn id="3" name="kc_brutto" dataDxfId="23"/>
    <tableColumn id="4" name="kc_korekce" dataDxfId="22"/>
    <tableColumn id="5" name="kc_netto" dataDxfId="21"/>
    <tableColumn id="6" name="kc_netto_min" dataDxfId="20"/>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AB177:AE233" totalsRowShown="0" headerRowDxfId="19">
  <autoFilter ref="AB177:AE233"/>
  <tableColumns count="4">
    <tableColumn id="1" name="c_listu" dataDxfId="18">
      <calculatedColumnFormula>$AB$176</calculatedColumnFormula>
    </tableColumn>
    <tableColumn id="2" name="c_radku" dataDxfId="17">
      <calculatedColumnFormula>IF($B$38="P",AG178,IF(AH178&lt;&gt;"",AH178,""))</calculatedColumnFormula>
    </tableColumn>
    <tableColumn id="3" name="kc_min" dataDxfId="16"/>
    <tableColumn id="4" name="kc_sled" dataDxfId="15"/>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J177:AM178" insertRow="1" totalsRowShown="0" headerRowDxfId="14">
  <autoFilter ref="AJ177:AM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Q177:AT243" totalsRowShown="0" headerRowDxfId="13">
  <autoFilter ref="AQ177:AT243"/>
  <tableColumns count="4">
    <tableColumn id="1" name="c_listu" dataDxfId="12">
      <calculatedColumnFormula>$AP$178</calculatedColumnFormula>
    </tableColumn>
    <tableColumn id="2" name="c_radku" dataDxfId="11">
      <calculatedColumnFormula>IF($B$38="P",AV178,IF($B$38="Z",IF(AW178&lt;&gt;"",AW178,""),IF($B$38="M",IF(AX178&lt;&gt;"",AX178,""),AV178)))</calculatedColumnFormula>
    </tableColumn>
    <tableColumn id="3" name="kc_min" dataDxfId="10"/>
    <tableColumn id="4" name="kc_sled" dataDxfId="9"/>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Z177:BC178" insertRow="1" totalsRowShown="0" headerRowDxfId="8">
  <autoFilter ref="AZ177:BC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otalsRowShown="0" headerRowDxfId="79">
  <autoFilter ref="R20:U23"/>
  <tableColumns count="4">
    <tableColumn id="1" name="c_nace_dal" dataDxfId="78">
      <calculatedColumnFormula>IF(ISNUMBER(W21),IF(VALUE(W21)&gt;99999,VALUE(W21),IF(VALUE(W21)&gt;9999,VALUE(W21)*10,IF(VALUE(W21)&gt;999,VALUE(W21)*100,IF(VALUE(W21)&gt;99,VALUE(W21)*1000,IF(VALUE(W21)&gt;9,VALUE(W21)*10000,VALUE(W21)*100000))))),"")</calculatedColumnFormula>
    </tableColumn>
    <tableColumn id="2" name="prijmy7" dataDxfId="77">
      <calculatedColumnFormula>IF(#REF!&lt;&gt;0,#REF!,"")</calculatedColumnFormula>
    </tableColumn>
    <tableColumn id="3" name="sazba_dal" dataDxfId="76">
      <calculatedColumnFormula>IF(AND(#REF!&lt;&gt;0,#REF!&lt;&gt;""),100*#REF!,"")</calculatedColumnFormula>
    </tableColumn>
    <tableColumn id="4" name="vydaje7" dataDxfId="75">
      <calculatedColumnFormula>IF(ISNUMBER(W21),#REF!,"")</calculatedColumnFormula>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otalsRowShown="0" headerRowDxfId="5">
  <autoFilter ref="R291:U292"/>
  <tableColumns count="4">
    <tableColumn id="1" name="c_porlist" dataDxfId="4">
      <calculatedColumnFormula>IF(#REF!&lt;&gt;"",MID(#REF!,FIND("-",#REF!,1)+1,FIND("/",#REF!,1)-FIND("-",#REF!,1)-1),"")</calculatedColumnFormula>
    </tableColumn>
    <tableColumn id="2" name="c_prac_ku" dataDxfId="3">
      <calculatedColumnFormula>IF(#REF!&lt;&gt;"",MID(#REF!,FIND("-",#REF!,3)+1,LEN(#REF!)-FIND("-",#REF!,3)),"")</calculatedColumnFormula>
    </tableColumn>
    <tableColumn id="3" name="rok_list" dataDxfId="2">
      <calculatedColumnFormula>IF(#REF!&lt;&gt;"",MID(#REF!,FIND("/",#REF!,1)+1,4),"")</calculatedColumnFormula>
    </tableColumn>
    <tableColumn id="4" name="typ_list" dataDxfId="1">
      <calculatedColumnFormula>IF(#REF!&lt;&gt;"",LEFT(#REF!,1),"")</calculatedColumnFormula>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otalsRowShown="0" headerRowDxfId="74">
  <autoFilter ref="R40:S44"/>
  <tableColumns count="2">
    <tableColumn id="1" name="kc_uprzvys_235" dataDxfId="73">
      <calculatedColumnFormula>IF(#REF!&lt;&gt;"",#REF!,"")</calculatedColumnFormula>
    </tableColumn>
    <tableColumn id="2" name="uprzvys_235" dataDxfId="72">
      <calculatedColumnFormula>IF(#REF!&lt;&gt;"",#REF!,"")</calculatedColumnFormula>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otalsRowShown="0" headerRowDxfId="71">
  <autoFilter ref="R50:S54"/>
  <tableColumns count="2">
    <tableColumn id="1" name="kc_uprsniz_235" dataDxfId="70">
      <calculatedColumnFormula>IF(#REF!&lt;&gt;"",#REF!,"")</calculatedColumnFormula>
    </tableColumn>
    <tableColumn id="2" name="uprsniz_235" dataDxfId="69">
      <calculatedColumnFormula>IF(#REF!&lt;&gt;"",#REF!,"")</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otalsRowShown="0" headerRowDxfId="68">
  <autoFilter ref="R60:V63"/>
  <tableColumns count="5">
    <tableColumn id="1" name="ucsdruz_dic" dataDxfId="67">
      <calculatedColumnFormula>IF(#REF!&lt;&gt;"",MID(#REF!,3,LEN(#REF!)-2),"")</calculatedColumnFormula>
    </tableColumn>
    <tableColumn id="2" name="ucsdruz_jmeno" dataDxfId="66">
      <calculatedColumnFormula>IF(#REF!&lt;&gt;"",#REF!,"")</calculatedColumnFormula>
    </tableColumn>
    <tableColumn id="3" name="ucsdruz_podprij" dataDxfId="65">
      <calculatedColumnFormula>IF(#REF!&lt;&gt;"",#REF!*100,"")</calculatedColumnFormula>
    </tableColumn>
    <tableColumn id="4" name="ucsdruz_podvyd" dataDxfId="64">
      <calculatedColumnFormula>IF(#REF!&lt;&gt;"",#REF!*100,"")</calculatedColumnFormula>
    </tableColumn>
    <tableColumn id="5" name="ucsdruz_prijmeni" dataDxfId="63">
      <calculatedColumnFormula>IF(#REF!&lt;&gt;"",#REF!,"")</calculatedColumnFormula>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otalsRowShown="0" headerRowDxfId="62">
  <autoFilter ref="R70:U72"/>
  <tableColumns count="4">
    <tableColumn id="1" name="spolos_dic" dataDxfId="61">
      <calculatedColumnFormula>IF(#REF!&lt;&gt;"",IF(OR(ISNUMBER(#REF!),ISNUMBER(FIND("/",(#REF!)))),#REF!,MID(#REF!,3,(LEN(#REF!)-2))),"")</calculatedColumnFormula>
    </tableColumn>
    <tableColumn id="2" name="spolos_jmeno" dataDxfId="60">
      <calculatedColumnFormula>IF(#REF!&lt;&gt;"",#REF!,"")</calculatedColumnFormula>
    </tableColumn>
    <tableColumn id="3" name="spolos_podil" dataDxfId="59">
      <calculatedColumnFormula>IF(#REF!&lt;&gt;"",(#REF!)*100,"")</calculatedColumnFormula>
    </tableColumn>
    <tableColumn id="4" name="spolos_prijmeni" dataDxfId="58">
      <calculatedColumnFormula>IF(#REF!&lt;&gt;"",#REF!,"")</calculatedColumnFormula>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otalsRowShown="0" headerRowDxfId="57">
  <autoFilter ref="R80:U81"/>
  <tableColumns count="4">
    <tableColumn id="1" name="rozdos_dic" dataDxfId="56">
      <calculatedColumnFormula>IF(#REF!&lt;&gt;"",MID(#REF!,3,LEN(#REF!)-2),"")</calculatedColumnFormula>
    </tableColumn>
    <tableColumn id="2" name="rozdos_jmeno" dataDxfId="55">
      <calculatedColumnFormula>IF(#REF!&lt;&gt;"",#REF!,"")</calculatedColumnFormula>
    </tableColumn>
    <tableColumn id="3" name="rozdos_podil">
      <calculatedColumnFormula>IF(#REF!&lt;&gt;"",#REF!*100,"")</calculatedColumnFormula>
    </tableColumn>
    <tableColumn id="4" name="rozdos_prijmeni" dataDxfId="54">
      <calculatedColumnFormula>IF(#REF!&lt;&gt;"",#REF!,"")</calculatedColumnFormula>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otalsRowShown="0" headerRowDxfId="53">
  <autoFilter ref="R90:S91"/>
  <tableColumns count="2">
    <tableColumn id="1" name="vos_ks_dic" dataDxfId="52">
      <calculatedColumnFormula>IF(#REF!&lt;&gt;"",MID(#REF!,3,LEN(#REF!)-2),"")</calculatedColumnFormula>
    </tableColumn>
    <tableColumn id="2" name="vos_ks_podil">
      <calculatedColumnFormula>IF(#REF!&lt;&gt;"",#REF!*100,"")</calculatedColumnFormula>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otalsRowShown="0" headerRowDxfId="51">
  <autoFilter ref="R100:W104"/>
  <tableColumns count="6">
    <tableColumn id="1" name="druh_prij10" dataDxfId="50">
      <calculatedColumnFormula>IF(#REF!&lt;&gt;"",#REF!,"")</calculatedColumnFormula>
    </tableColumn>
    <tableColumn id="2" name="kod10" dataDxfId="49">
      <calculatedColumnFormula>IF(#REF!&lt;&gt;"",#REF!,"")</calculatedColumnFormula>
    </tableColumn>
    <tableColumn id="3" name="kod_dr_prij10" dataDxfId="48">
      <calculatedColumnFormula>IF(#REF!&lt;&gt;"",MID(#REF!,1,1),"")</calculatedColumnFormula>
    </tableColumn>
    <tableColumn id="4" name="prijmy10" dataDxfId="47">
      <calculatedColumnFormula>IF(AND(#REF!&lt;&gt;"",#REF!&lt;&gt;0),#REF!,"")</calculatedColumnFormula>
    </tableColumn>
    <tableColumn id="5" name="rozdil10" dataDxfId="46">
      <calculatedColumnFormula>IF(#REF!&lt;&gt;"",#REF!,"")</calculatedColumnFormula>
    </tableColumn>
    <tableColumn id="6" name="vydaje10" dataDxfId="45">
      <calculatedColumnFormula>IF(AND(#REF!&lt;&gt;"",#REF!&lt;&gt;0),#REF!,"")</calculatedColumnFormula>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F1" connectionId="0">
    <xmlCellPr id="1" uniqueName="for">
      <xmlPr mapId="12" xpath="/ns1:OSVC/ns1:prehledosvc/@for" xmlDataType="string"/>
    </xmlCellPr>
  </singleXmlCell>
  <singleXmlCell id="3" r="D4" connectionId="0">
    <xmlCellPr id="1" uniqueName="vsdp">
      <xmlPr mapId="12" xpath="/ns1:OSVC/ns1:prehledosvc/@vsdp" xmlDataType="string"/>
    </xmlCellPr>
  </singleXmlCell>
  <singleXmlCell id="4" r="F2" connectionId="0">
    <xmlCellPr id="1" uniqueName="rok">
      <xmlPr mapId="12" xpath="/ns1:OSVC/ns1:prehledosvc/@rok" xmlDataType="string"/>
    </xmlCellPr>
  </singleXmlCell>
  <singleXmlCell id="5" r="G1" connectionId="0">
    <xmlCellPr id="1" uniqueName="typ">
      <xmlPr mapId="12" xpath="/ns1:OSVC/ns1:prehledosvc/@typ" xmlDataType="string"/>
    </xmlCellPr>
  </singleXmlCell>
  <singleXmlCell id="6" r="D5" connectionId="0">
    <xmlCellPr id="1" uniqueName="sur">
      <xmlPr mapId="12" xpath="/ns1:OSVC/ns1:prehledosvc/ns1:client/ns1:name/@sur" xmlDataType="string"/>
    </xmlCellPr>
  </singleXmlCell>
  <singleXmlCell id="7" r="D6" connectionId="0">
    <xmlCellPr id="1" uniqueName="fir">
      <xmlPr mapId="12" xpath="/ns1:OSVC/ns1:prehledosvc/ns1:client/ns1:name/@fir" xmlDataType="string"/>
    </xmlCellPr>
  </singleXmlCell>
  <singleXmlCell id="8" r="D7" connectionId="0">
    <xmlCellPr id="1" uniqueName="tit">
      <xmlPr mapId="12" xpath="/ns1:OSVC/ns1:prehledosvc/ns1:client/ns1:name/@tit" xmlDataType="string"/>
    </xmlCellPr>
  </singleXmlCell>
  <singleXmlCell id="9" r="D8" connectionId="0">
    <xmlCellPr id="1" uniqueName="bno">
      <xmlPr mapId="12" xpath="/ns1:OSVC/ns1:prehledosvc/ns1:client/ns1:birth/@bno" xmlDataType="string"/>
    </xmlCellPr>
  </singleXmlCell>
  <singleXmlCell id="10" r="D9" connectionId="0">
    <xmlCellPr id="1" uniqueName="den">
      <xmlPr mapId="12" xpath="/ns1:OSVC/ns1:prehledosvc/ns1:client/ns1:birth/@den" xmlDataType="string"/>
    </xmlCellPr>
  </singleXmlCell>
  <singleXmlCell id="11" r="D10" connectionId="0">
    <xmlCellPr id="1" uniqueName="str">
      <xmlPr mapId="12" xpath="/ns1:OSVC/ns1:prehledosvc/ns1:client/ns1:adr/@str" xmlDataType="string"/>
    </xmlCellPr>
  </singleXmlCell>
  <singleXmlCell id="12" r="D11" connectionId="0">
    <xmlCellPr id="1" uniqueName="num">
      <xmlPr mapId="12" xpath="/ns1:OSVC/ns1:prehledosvc/ns1:client/ns1:adr/@num" xmlDataType="string"/>
    </xmlCellPr>
  </singleXmlCell>
  <singleXmlCell id="13" r="D13" connectionId="0">
    <xmlCellPr id="1" uniqueName="pnu">
      <xmlPr mapId="12" xpath="/ns1:OSVC/ns1:prehledosvc/ns1:client/ns1:adr/@pnu" xmlDataType="string"/>
    </xmlCellPr>
  </singleXmlCell>
  <singleXmlCell id="14" r="D12" connectionId="0">
    <xmlCellPr id="1" uniqueName="cit">
      <xmlPr mapId="12" xpath="/ns1:OSVC/ns1:prehledosvc/ns1:client/ns1:adr/@cit" xmlDataType="string"/>
    </xmlCellPr>
  </singleXmlCell>
  <singleXmlCell id="15" r="D14" connectionId="0">
    <xmlCellPr id="1" uniqueName="cnt">
      <xmlPr mapId="12" xpath="/ns1:OSVC/ns1:prehledosvc/ns1:client/ns1:adr/@cnt" xmlDataType="string"/>
    </xmlCellPr>
  </singleXmlCell>
  <singleXmlCell id="16" r="F15" connectionId="0">
    <xmlCellPr id="1" uniqueName="ns1:idds">
      <xmlPr mapId="12" xpath="/ns1:OSVC/ns1:prehledosvc/ns1:client/ns1:idds" xmlDataType="string"/>
    </xmlCellPr>
  </singleXmlCell>
  <singleXmlCell id="17" r="G15" connectionId="0">
    <xmlCellPr id="1" uniqueName="ns1:email">
      <xmlPr mapId="12" xpath="/ns1:OSVC/ns1:prehledosvc/ns1:client/ns1:email" xmlDataType="string"/>
    </xmlCellPr>
  </singleXmlCell>
  <singleXmlCell id="18" r="D16" connectionId="0">
    <xmlCellPr id="1" uniqueName="ns1:tel">
      <xmlPr mapId="12" xpath="/ns1:OSVC/ns1:prehledosvc/ns1:client/ns1:tel" xmlDataType="string"/>
    </xmlCellPr>
  </singleXmlCell>
  <singleXmlCell id="19" r="H17" connectionId="0">
    <xmlCellPr id="1" uniqueName="ns1:druc">
      <xmlPr mapId="12" xpath="/ns1:OSVC/ns1:prehledosvc/ns1:client/ns1:druc" xmlDataType="string"/>
    </xmlCellPr>
  </singleXmlCell>
  <singleXmlCell id="20" r="D18" connectionId="0">
    <xmlCellPr id="1" uniqueName="ns1:m1">
      <xmlPr mapId="12" xpath="/ns1:OSVC/ns1:prehledosvc/ns1:client/ns1:hlavc/ns1:m1" xmlDataType="string"/>
    </xmlCellPr>
  </singleXmlCell>
  <singleXmlCell id="21" r="E18" connectionId="0">
    <xmlCellPr id="1" uniqueName="ns1:m2">
      <xmlPr mapId="12" xpath="/ns1:OSVC/ns1:prehledosvc/ns1:client/ns1:hlavc/ns1:m2" xmlDataType="string"/>
    </xmlCellPr>
  </singleXmlCell>
  <singleXmlCell id="22" r="F18" connectionId="0">
    <xmlCellPr id="1" uniqueName="ns1:m3">
      <xmlPr mapId="12" xpath="/ns1:OSVC/ns1:prehledosvc/ns1:client/ns1:hlavc/ns1:m3" xmlDataType="string"/>
    </xmlCellPr>
  </singleXmlCell>
  <singleXmlCell id="23" r="G18" connectionId="0">
    <xmlCellPr id="1" uniqueName="ns1:m4">
      <xmlPr mapId="12" xpath="/ns1:OSVC/ns1:prehledosvc/ns1:client/ns1:hlavc/ns1:m4" xmlDataType="string"/>
    </xmlCellPr>
  </singleXmlCell>
  <singleXmlCell id="24" r="H18" connectionId="0">
    <xmlCellPr id="1" uniqueName="ns1:m5">
      <xmlPr mapId="12" xpath="/ns1:OSVC/ns1:prehledosvc/ns1:client/ns1:hlavc/ns1:m5" xmlDataType="string"/>
    </xmlCellPr>
  </singleXmlCell>
  <singleXmlCell id="25" r="I18" connectionId="0">
    <xmlCellPr id="1" uniqueName="ns1:m6">
      <xmlPr mapId="12" xpath="/ns1:OSVC/ns1:prehledosvc/ns1:client/ns1:hlavc/ns1:m6" xmlDataType="string"/>
    </xmlCellPr>
  </singleXmlCell>
  <singleXmlCell id="26" r="J18" connectionId="0">
    <xmlCellPr id="1" uniqueName="ns1:m7">
      <xmlPr mapId="12" xpath="/ns1:OSVC/ns1:prehledosvc/ns1:client/ns1:hlavc/ns1:m7" xmlDataType="string"/>
    </xmlCellPr>
  </singleXmlCell>
  <singleXmlCell id="27" r="K18" connectionId="0">
    <xmlCellPr id="1" uniqueName="ns1:m8">
      <xmlPr mapId="12" xpath="/ns1:OSVC/ns1:prehledosvc/ns1:client/ns1:hlavc/ns1:m8" xmlDataType="string"/>
    </xmlCellPr>
  </singleXmlCell>
  <singleXmlCell id="28" r="L18" connectionId="0">
    <xmlCellPr id="1" uniqueName="ns1:m9">
      <xmlPr mapId="12" xpath="/ns1:OSVC/ns1:prehledosvc/ns1:client/ns1:hlavc/ns1:m9" xmlDataType="string"/>
    </xmlCellPr>
  </singleXmlCell>
  <singleXmlCell id="30" r="M18" connectionId="0">
    <xmlCellPr id="1" uniqueName="ns1:m10">
      <xmlPr mapId="12" xpath="/ns1:OSVC/ns1:prehledosvc/ns1:client/ns1:hlavc/ns1:m10" xmlDataType="string"/>
    </xmlCellPr>
  </singleXmlCell>
  <singleXmlCell id="31" r="N18" connectionId="0">
    <xmlCellPr id="1" uniqueName="ns1:m11">
      <xmlPr mapId="12" xpath="/ns1:OSVC/ns1:prehledosvc/ns1:client/ns1:hlavc/ns1:m11" xmlDataType="string"/>
    </xmlCellPr>
  </singleXmlCell>
  <singleXmlCell id="32" r="O18" connectionId="0">
    <xmlCellPr id="1" uniqueName="ns1:m12">
      <xmlPr mapId="12" xpath="/ns1:OSVC/ns1:prehledosvc/ns1:client/ns1:hlavc/ns1:m12" xmlDataType="string"/>
    </xmlCellPr>
  </singleXmlCell>
  <singleXmlCell id="33" r="P18" connectionId="0">
    <xmlCellPr id="1" uniqueName="ns1:m13">
      <xmlPr mapId="12" xpath="/ns1:OSVC/ns1:prehledosvc/ns1:client/ns1:hlavc/ns1:m13" xmlDataType="string"/>
    </xmlCellPr>
  </singleXmlCell>
  <singleXmlCell id="34" r="D19" connectionId="0">
    <xmlCellPr id="1" uniqueName="ns1:m1">
      <xmlPr mapId="12" xpath="/ns1:OSVC/ns1:prehledosvc/ns1:client/ns1:vedc/ns1:m1" xmlDataType="string"/>
    </xmlCellPr>
  </singleXmlCell>
  <singleXmlCell id="35" r="E19" connectionId="0">
    <xmlCellPr id="1" uniqueName="ns1:m2">
      <xmlPr mapId="12" xpath="/ns1:OSVC/ns1:prehledosvc/ns1:client/ns1:vedc/ns1:m2" xmlDataType="string"/>
    </xmlCellPr>
  </singleXmlCell>
  <singleXmlCell id="36" r="F19" connectionId="0">
    <xmlCellPr id="1" uniqueName="ns1:m3">
      <xmlPr mapId="12" xpath="/ns1:OSVC/ns1:prehledosvc/ns1:client/ns1:vedc/ns1:m3" xmlDataType="string"/>
    </xmlCellPr>
  </singleXmlCell>
  <singleXmlCell id="37" r="G19" connectionId="0">
    <xmlCellPr id="1" uniqueName="ns1:m4">
      <xmlPr mapId="12" xpath="/ns1:OSVC/ns1:prehledosvc/ns1:client/ns1:vedc/ns1:m4" xmlDataType="string"/>
    </xmlCellPr>
  </singleXmlCell>
  <singleXmlCell id="38" r="H19" connectionId="0">
    <xmlCellPr id="1" uniqueName="ns1:m5">
      <xmlPr mapId="12" xpath="/ns1:OSVC/ns1:prehledosvc/ns1:client/ns1:vedc/ns1:m5" xmlDataType="string"/>
    </xmlCellPr>
  </singleXmlCell>
  <singleXmlCell id="39" r="I19" connectionId="0">
    <xmlCellPr id="1" uniqueName="ns1:m6">
      <xmlPr mapId="12" xpath="/ns1:OSVC/ns1:prehledosvc/ns1:client/ns1:vedc/ns1:m6" xmlDataType="string"/>
    </xmlCellPr>
  </singleXmlCell>
  <singleXmlCell id="40" r="J19" connectionId="0">
    <xmlCellPr id="1" uniqueName="ns1:m7">
      <xmlPr mapId="12" xpath="/ns1:OSVC/ns1:prehledosvc/ns1:client/ns1:vedc/ns1:m7" xmlDataType="string"/>
    </xmlCellPr>
  </singleXmlCell>
  <singleXmlCell id="41" r="K19" connectionId="0">
    <xmlCellPr id="1" uniqueName="ns1:m8">
      <xmlPr mapId="12" xpath="/ns1:OSVC/ns1:prehledosvc/ns1:client/ns1:vedc/ns1:m8" xmlDataType="string"/>
    </xmlCellPr>
  </singleXmlCell>
  <singleXmlCell id="42" r="L19" connectionId="0">
    <xmlCellPr id="1" uniqueName="ns1:m9">
      <xmlPr mapId="12" xpath="/ns1:OSVC/ns1:prehledosvc/ns1:client/ns1:vedc/ns1:m9" xmlDataType="string"/>
    </xmlCellPr>
  </singleXmlCell>
  <singleXmlCell id="43" r="M19" connectionId="0">
    <xmlCellPr id="1" uniqueName="ns1:m10">
      <xmlPr mapId="12" xpath="/ns1:OSVC/ns1:prehledosvc/ns1:client/ns1:vedc/ns1:m10" xmlDataType="string"/>
    </xmlCellPr>
  </singleXmlCell>
  <singleXmlCell id="44" r="N19" connectionId="0">
    <xmlCellPr id="1" uniqueName="ns1:m11">
      <xmlPr mapId="12" xpath="/ns1:OSVC/ns1:prehledosvc/ns1:client/ns1:vedc/ns1:m11" xmlDataType="string"/>
    </xmlCellPr>
  </singleXmlCell>
  <singleXmlCell id="45" r="O19" connectionId="0">
    <xmlCellPr id="1" uniqueName="ns1:m12">
      <xmlPr mapId="12" xpath="/ns1:OSVC/ns1:prehledosvc/ns1:client/ns1:vedc/ns1:m12" xmlDataType="string"/>
    </xmlCellPr>
  </singleXmlCell>
  <singleXmlCell id="46" r="P19" connectionId="0">
    <xmlCellPr id="1" uniqueName="ns1:m13">
      <xmlPr mapId="12" xpath="/ns1:OSVC/ns1:prehledosvc/ns1:client/ns1:vedc/ns1:m13" xmlDataType="string"/>
    </xmlCellPr>
  </singleXmlCell>
  <singleXmlCell id="47" r="D20" connectionId="0">
    <xmlCellPr id="1" uniqueName="ns1:m1">
      <xmlPr mapId="12" xpath="/ns1:OSVC/ns1:prehledosvc/ns1:client/ns1:narok/ns1:m1" xmlDataType="string"/>
    </xmlCellPr>
  </singleXmlCell>
  <singleXmlCell id="48" r="E20" connectionId="0">
    <xmlCellPr id="1" uniqueName="ns1:m2">
      <xmlPr mapId="12" xpath="/ns1:OSVC/ns1:prehledosvc/ns1:client/ns1:narok/ns1:m2" xmlDataType="string"/>
    </xmlCellPr>
  </singleXmlCell>
  <singleXmlCell id="49" r="F20" connectionId="0">
    <xmlCellPr id="1" uniqueName="ns1:m3">
      <xmlPr mapId="12" xpath="/ns1:OSVC/ns1:prehledosvc/ns1:client/ns1:narok/ns1:m3" xmlDataType="string"/>
    </xmlCellPr>
  </singleXmlCell>
  <singleXmlCell id="50" r="G20" connectionId="0">
    <xmlCellPr id="1" uniqueName="ns1:m4">
      <xmlPr mapId="12" xpath="/ns1:OSVC/ns1:prehledosvc/ns1:client/ns1:narok/ns1:m4" xmlDataType="string"/>
    </xmlCellPr>
  </singleXmlCell>
  <singleXmlCell id="51" r="H20" connectionId="0">
    <xmlCellPr id="1" uniqueName="ns1:m5">
      <xmlPr mapId="12" xpath="/ns1:OSVC/ns1:prehledosvc/ns1:client/ns1:narok/ns1:m5" xmlDataType="string"/>
    </xmlCellPr>
  </singleXmlCell>
  <singleXmlCell id="52" r="I20" connectionId="0">
    <xmlCellPr id="1" uniqueName="ns1:m6">
      <xmlPr mapId="12" xpath="/ns1:OSVC/ns1:prehledosvc/ns1:client/ns1:narok/ns1:m6" xmlDataType="string"/>
    </xmlCellPr>
  </singleXmlCell>
  <singleXmlCell id="53" r="J20" connectionId="0">
    <xmlCellPr id="1" uniqueName="ns1:m7">
      <xmlPr mapId="12" xpath="/ns1:OSVC/ns1:prehledosvc/ns1:client/ns1:narok/ns1:m7" xmlDataType="string"/>
    </xmlCellPr>
  </singleXmlCell>
  <singleXmlCell id="54" r="K20" connectionId="0">
    <xmlCellPr id="1" uniqueName="ns1:m8">
      <xmlPr mapId="12" xpath="/ns1:OSVC/ns1:prehledosvc/ns1:client/ns1:narok/ns1:m8" xmlDataType="string"/>
    </xmlCellPr>
  </singleXmlCell>
  <singleXmlCell id="55" r="L20" connectionId="0">
    <xmlCellPr id="1" uniqueName="ns1:m9">
      <xmlPr mapId="12" xpath="/ns1:OSVC/ns1:prehledosvc/ns1:client/ns1:narok/ns1:m9" xmlDataType="string"/>
    </xmlCellPr>
  </singleXmlCell>
  <singleXmlCell id="56" r="M20" connectionId="0">
    <xmlCellPr id="1" uniqueName="ns1:m10">
      <xmlPr mapId="12" xpath="/ns1:OSVC/ns1:prehledosvc/ns1:client/ns1:narok/ns1:m10" xmlDataType="string"/>
    </xmlCellPr>
  </singleXmlCell>
  <singleXmlCell id="57" r="N20" connectionId="0">
    <xmlCellPr id="1" uniqueName="ns1:m11">
      <xmlPr mapId="12" xpath="/ns1:OSVC/ns1:prehledosvc/ns1:client/ns1:narok/ns1:m11" xmlDataType="string"/>
    </xmlCellPr>
  </singleXmlCell>
  <singleXmlCell id="58" r="O20" connectionId="0">
    <xmlCellPr id="1" uniqueName="ns1:m12">
      <xmlPr mapId="12" xpath="/ns1:OSVC/ns1:prehledosvc/ns1:client/ns1:narok/ns1:m12" xmlDataType="string"/>
    </xmlCellPr>
  </singleXmlCell>
  <singleXmlCell id="59" r="P20" connectionId="0">
    <xmlCellPr id="1" uniqueName="ns1:m13">
      <xmlPr mapId="12" xpath="/ns1:OSVC/ns1:prehledosvc/ns1:client/ns1:narok/ns1:m13" xmlDataType="string"/>
    </xmlCellPr>
  </singleXmlCell>
  <singleXmlCell id="60" r="D21" connectionId="0">
    <xmlCellPr id="1" uniqueName="ns1:m1">
      <xmlPr mapId="12" xpath="/ns1:OSVC/ns1:prehledosvc/ns1:client/ns1:sleva/ns1:m1" xmlDataType="string"/>
    </xmlCellPr>
  </singleXmlCell>
  <singleXmlCell id="61" r="E21" connectionId="0">
    <xmlCellPr id="1" uniqueName="ns1:m2">
      <xmlPr mapId="12" xpath="/ns1:OSVC/ns1:prehledosvc/ns1:client/ns1:sleva/ns1:m2" xmlDataType="string"/>
    </xmlCellPr>
  </singleXmlCell>
  <singleXmlCell id="62" r="F21" connectionId="0">
    <xmlCellPr id="1" uniqueName="ns1:m3">
      <xmlPr mapId="12" xpath="/ns1:OSVC/ns1:prehledosvc/ns1:client/ns1:sleva/ns1:m3" xmlDataType="string"/>
    </xmlCellPr>
  </singleXmlCell>
  <singleXmlCell id="63" r="G21" connectionId="0">
    <xmlCellPr id="1" uniqueName="ns1:m4">
      <xmlPr mapId="12" xpath="/ns1:OSVC/ns1:prehledosvc/ns1:client/ns1:sleva/ns1:m4" xmlDataType="string"/>
    </xmlCellPr>
  </singleXmlCell>
  <singleXmlCell id="64" r="H21" connectionId="0">
    <xmlCellPr id="1" uniqueName="ns1:m5">
      <xmlPr mapId="12" xpath="/ns1:OSVC/ns1:prehledosvc/ns1:client/ns1:sleva/ns1:m5" xmlDataType="string"/>
    </xmlCellPr>
  </singleXmlCell>
  <singleXmlCell id="65" r="I21" connectionId="0">
    <xmlCellPr id="1" uniqueName="ns1:m6">
      <xmlPr mapId="12" xpath="/ns1:OSVC/ns1:prehledosvc/ns1:client/ns1:sleva/ns1:m6" xmlDataType="string"/>
    </xmlCellPr>
  </singleXmlCell>
  <singleXmlCell id="66" r="J21" connectionId="0">
    <xmlCellPr id="1" uniqueName="ns1:m7">
      <xmlPr mapId="12" xpath="/ns1:OSVC/ns1:prehledosvc/ns1:client/ns1:sleva/ns1:m7" xmlDataType="string"/>
    </xmlCellPr>
  </singleXmlCell>
  <singleXmlCell id="67" r="K21" connectionId="0">
    <xmlCellPr id="1" uniqueName="ns1:m8">
      <xmlPr mapId="12" xpath="/ns1:OSVC/ns1:prehledosvc/ns1:client/ns1:sleva/ns1:m8" xmlDataType="string"/>
    </xmlCellPr>
  </singleXmlCell>
  <singleXmlCell id="68" r="L21" connectionId="0">
    <xmlCellPr id="1" uniqueName="ns1:m9">
      <xmlPr mapId="12" xpath="/ns1:OSVC/ns1:prehledosvc/ns1:client/ns1:sleva/ns1:m9" xmlDataType="string"/>
    </xmlCellPr>
  </singleXmlCell>
  <singleXmlCell id="69" r="M21" connectionId="0">
    <xmlCellPr id="1" uniqueName="ns1:m10">
      <xmlPr mapId="12" xpath="/ns1:OSVC/ns1:prehledosvc/ns1:client/ns1:sleva/ns1:m10" xmlDataType="string"/>
    </xmlCellPr>
  </singleXmlCell>
  <singleXmlCell id="70" r="N21" connectionId="0">
    <xmlCellPr id="1" uniqueName="ns1:m11">
      <xmlPr mapId="12" xpath="/ns1:OSVC/ns1:prehledosvc/ns1:client/ns1:sleva/ns1:m11" xmlDataType="string"/>
    </xmlCellPr>
  </singleXmlCell>
  <singleXmlCell id="71" r="O21" connectionId="0">
    <xmlCellPr id="1" uniqueName="ns1:m12">
      <xmlPr mapId="12" xpath="/ns1:OSVC/ns1:prehledosvc/ns1:client/ns1:sleva/ns1:m12" xmlDataType="string"/>
    </xmlCellPr>
  </singleXmlCell>
  <singleXmlCell id="72" r="P21" connectionId="0">
    <xmlCellPr id="1" uniqueName="ns1:m13">
      <xmlPr mapId="12" xpath="/ns1:OSVC/ns1:prehledosvc/ns1:client/ns1:sleva/ns1:m13" xmlDataType="string"/>
    </xmlCellPr>
  </singleXmlCell>
  <singleXmlCell id="73" r="D23" connectionId="0">
    <xmlCellPr id="1" uniqueName="ns1:zam">
      <xmlPr mapId="12" xpath="/ns1:OSVC/ns1:prehledosvc/ns1:client/ns1:vedc/ns1:zam" xmlDataType="string"/>
    </xmlCellPr>
  </singleXmlCell>
  <singleXmlCell id="74" r="D24" connectionId="0">
    <xmlCellPr id="1" uniqueName="ns1:duchod">
      <xmlPr mapId="12" xpath="/ns1:OSVC/ns1:prehledosvc/ns1:client/ns1:vedc/ns1:duchod" xmlDataType="string"/>
    </xmlCellPr>
  </singleXmlCell>
  <singleXmlCell id="75" r="D25" connectionId="0">
    <xmlCellPr id="1" uniqueName="ns1:pdite">
      <xmlPr mapId="12" xpath="/ns1:OSVC/ns1:prehledosvc/ns1:client/ns1:vedc/ns1:pdite" xmlDataType="string"/>
    </xmlCellPr>
  </singleXmlCell>
  <singleXmlCell id="76" r="D26" connectionId="0">
    <xmlCellPr id="1" uniqueName="ns1:ppm">
      <xmlPr mapId="12" xpath="/ns1:OSVC/ns1:prehledosvc/ns1:client/ns1:vedc/ns1:ppm" xmlDataType="string"/>
    </xmlCellPr>
  </singleXmlCell>
  <singleXmlCell id="77" r="D27" connectionId="0">
    <xmlCellPr id="1" uniqueName="ns1:pece">
      <xmlPr mapId="12" xpath="/ns1:OSVC/ns1:prehledosvc/ns1:client/ns1:vedc/ns1:pece" xmlDataType="string"/>
    </xmlCellPr>
  </singleXmlCell>
  <singleXmlCell id="78" r="D28" connectionId="0">
    <xmlCellPr id="1" uniqueName="ns1:ndite">
      <xmlPr mapId="12" xpath="/ns1:OSVC/ns1:prehledosvc/ns1:client/ns1:vedc/ns1:ndite" xmlDataType="string"/>
    </xmlCellPr>
  </singleXmlCell>
  <singleXmlCell id="79" r="D22" connectionId="0">
    <xmlCellPr id="1" uniqueName="ns1:vzpm">
      <xmlPr mapId="12" xpath="/ns1:OSVC/ns1:prehledosvc/ns1:client/ns1:vzpm" xmlDataType="string"/>
    </xmlCellPr>
  </singleXmlCell>
  <singleXmlCell id="80" r="D29" connectionId="0">
    <xmlCellPr id="1" uniqueName="pri">
      <xmlPr mapId="12" xpath="/ns1:OSVC/ns1:prehledosvc/ns1:pvv/@pri" xmlDataType="string"/>
    </xmlCellPr>
  </singleXmlCell>
  <singleXmlCell id="81" r="D30" connectionId="0">
    <xmlCellPr id="1" uniqueName="h">
      <xmlPr mapId="12" xpath="/ns1:OSVC/ns1:prehledosvc/ns1:pvv/ns1:mesc/@h" xmlDataType="string"/>
    </xmlCellPr>
  </singleXmlCell>
  <singleXmlCell id="82" r="E30" connectionId="0">
    <xmlCellPr id="1" uniqueName="v">
      <xmlPr mapId="12" xpath="/ns1:OSVC/ns1:prehledosvc/ns1:pvv/ns1:mesc/@v" xmlDataType="string"/>
    </xmlCellPr>
  </singleXmlCell>
  <singleXmlCell id="83" r="D31" connectionId="0">
    <xmlCellPr id="1" uniqueName="h">
      <xmlPr mapId="12" xpath="/ns1:OSVC/ns1:prehledosvc/ns1:pvv/ns1:mesv/@h" xmlDataType="string"/>
    </xmlCellPr>
  </singleXmlCell>
  <singleXmlCell id="84" r="E31" connectionId="0">
    <xmlCellPr id="1" uniqueName="v">
      <xmlPr mapId="12" xpath="/ns1:OSVC/ns1:prehledosvc/ns1:pvv/ns1:mesv/@v" xmlDataType="string"/>
    </xmlCellPr>
  </singleXmlCell>
  <singleXmlCell id="85" r="D32" connectionId="0">
    <xmlCellPr id="1" uniqueName="ns1:mesp">
      <xmlPr mapId="12" xpath="/ns1:OSVC/ns1:prehledosvc/ns1:pvv/ns1:mesp" xmlDataType="string"/>
    </xmlCellPr>
  </singleXmlCell>
  <singleXmlCell id="86" r="D33" connectionId="0">
    <xmlCellPr id="1" uniqueName="h">
      <xmlPr mapId="12" xpath="/ns1:OSVC/ns1:prehledosvc/ns1:pvv/ns1:rdza/@h" xmlDataType="string"/>
    </xmlCellPr>
  </singleXmlCell>
  <singleXmlCell id="87" r="E33" connectionId="0">
    <xmlCellPr id="1" uniqueName="v">
      <xmlPr mapId="12" xpath="/ns1:OSVC/ns1:prehledosvc/ns1:pvv/ns1:rdza/@v" xmlDataType="string"/>
    </xmlCellPr>
  </singleXmlCell>
  <singleXmlCell id="88" r="D34" connectionId="0">
    <xmlCellPr id="1" uniqueName="h">
      <xmlPr mapId="12" xpath="/ns1:OSVC/ns1:prehledosvc/ns1:pvv/ns1:vvz/@h" xmlDataType="string"/>
    </xmlCellPr>
  </singleXmlCell>
  <singleXmlCell id="89" r="E34" connectionId="0">
    <xmlCellPr id="1" uniqueName="v">
      <xmlPr mapId="12" xpath="/ns1:OSVC/ns1:prehledosvc/ns1:pvv/ns1:vvz/@v" xmlDataType="string"/>
    </xmlCellPr>
  </singleXmlCell>
  <singleXmlCell id="90" r="D35" connectionId="0">
    <xmlCellPr id="1" uniqueName="h">
      <xmlPr mapId="12" xpath="/ns1:OSVC/ns1:prehledosvc/ns1:pvv/ns1:dvz/@h" xmlDataType="string"/>
    </xmlCellPr>
  </singleXmlCell>
  <singleXmlCell id="91" r="E35" connectionId="0">
    <xmlCellPr id="1" uniqueName="v">
      <xmlPr mapId="12" xpath="/ns1:OSVC/ns1:prehledosvc/ns1:pvv/ns1:dvz/@v" xmlDataType="string"/>
    </xmlCellPr>
  </singleXmlCell>
  <singleXmlCell id="92" r="D36" connectionId="0">
    <xmlCellPr id="1" uniqueName="ns1:mvz">
      <xmlPr mapId="12" xpath="/ns1:OSVC/ns1:prehledosvc/ns1:pvv/ns1:mvz" xmlDataType="string"/>
    </xmlCellPr>
  </singleXmlCell>
  <singleXmlCell id="93" r="D37" connectionId="0">
    <xmlCellPr id="1" uniqueName="ns1:uvz">
      <xmlPr mapId="12" xpath="/ns1:OSVC/ns1:prehledosvc/ns1:pvv/ns1:uvz" xmlDataType="string"/>
    </xmlCellPr>
  </singleXmlCell>
  <singleXmlCell id="94" r="D38" connectionId="0">
    <xmlCellPr id="1" uniqueName="ns1:vzza">
      <xmlPr mapId="12" xpath="/ns1:OSVC/ns1:prehledosvc/ns1:pvv/ns1:vzza" xmlDataType="string"/>
    </xmlCellPr>
  </singleXmlCell>
  <singleXmlCell id="95" r="D39" connectionId="0">
    <xmlCellPr id="1" uniqueName="ns1:vzsu">
      <xmlPr mapId="12" xpath="/ns1:OSVC/ns1:prehledosvc/ns1:pvv/ns1:vzsu" xmlDataType="string"/>
    </xmlCellPr>
  </singleXmlCell>
  <singleXmlCell id="96" r="D40" connectionId="0">
    <xmlCellPr id="1" uniqueName="ns1:vzsvc">
      <xmlPr mapId="12" xpath="/ns1:OSVC/ns1:prehledosvc/ns1:pvv/ns1:vzsvc" xmlDataType="string"/>
    </xmlCellPr>
  </singleXmlCell>
  <singleXmlCell id="97" r="D41" connectionId="0">
    <xmlCellPr id="1" uniqueName="ns1:poj">
      <xmlPr mapId="12" xpath="/ns1:OSVC/ns1:prehledosvc/ns1:pvv/ns1:poj" xmlDataType="string"/>
    </xmlCellPr>
  </singleXmlCell>
  <singleXmlCell id="100" r="F41" connectionId="0">
    <xmlCellPr id="1" uniqueName="ns1:slev">
      <xmlPr mapId="12" xpath="/ns1:OSVC/ns1:prehledosvc/ns1:pvv/ns1:slev" xmlDataType="string"/>
    </xmlCellPr>
  </singleXmlCell>
  <singleXmlCell id="101" r="D42" connectionId="0">
    <xmlCellPr id="1" uniqueName="ns1:pojposlev">
      <xmlPr mapId="12" xpath="/ns1:OSVC/ns1:prehledosvc/ns1:pvv/ns1:pojposlev" xmlDataType="string"/>
    </xmlCellPr>
  </singleXmlCell>
  <singleXmlCell id="102" r="F42" connectionId="0">
    <xmlCellPr id="1" uniqueName="ns1:zal">
      <xmlPr mapId="12" xpath="/ns1:OSVC/ns1:prehledosvc/ns1:pvv/ns1:zal" xmlDataType="string"/>
    </xmlCellPr>
  </singleXmlCell>
  <singleXmlCell id="103" r="D43" connectionId="0">
    <xmlCellPr id="1" uniqueName="ns1:ned">
      <xmlPr mapId="12" xpath="/ns1:OSVC/ns1:prehledosvc/ns1:pvv/ns1:ned" xmlDataType="string"/>
    </xmlCellPr>
  </singleXmlCell>
  <singleXmlCell id="104" r="D44" connectionId="0">
    <xmlCellPr id="1" uniqueName="ns1:prihldp">
      <xmlPr mapId="12" xpath="/ns1:OSVC/ns1:prehledosvc/ns1:prihldp" xmlDataType="string"/>
    </xmlCellPr>
  </singleXmlCell>
  <singleXmlCell id="105" r="G45" connectionId="0">
    <xmlCellPr id="1" uniqueName="ved">
      <xmlPr mapId="12" xpath="/ns1:OSVC/ns1:prehledosvc/ns1:zal/@ved" xmlDataType="string"/>
    </xmlCellPr>
  </singleXmlCell>
  <singleXmlCell id="106" r="F45" connectionId="0">
    <xmlCellPr id="1" uniqueName="pau">
      <xmlPr mapId="12" xpath="/ns1:OSVC/ns1:prehledosvc/ns1:zal/@pau" xmlDataType="string"/>
    </xmlCellPr>
  </singleXmlCell>
  <singleXmlCell id="107" r="D46" connectionId="0">
    <xmlCellPr id="1" uniqueName="vzpm">
      <xmlPr mapId="12" xpath="/ns1:OSVC/ns1:prehledosvc/ns1:zal/@vzpm" xmlDataType="string"/>
    </xmlCellPr>
  </singleXmlCell>
  <singleXmlCell id="108" r="E46" connectionId="0">
    <xmlCellPr id="1" uniqueName="duch">
      <xmlPr mapId="12" xpath="/ns1:OSVC/ns1:prehledosvc/ns1:zal/@duch" xmlDataType="string"/>
    </xmlCellPr>
  </singleXmlCell>
  <singleXmlCell id="109" r="D47" connectionId="0">
    <xmlCellPr id="1" uniqueName="vz">
      <xmlPr mapId="12" xpath="/ns1:OSVC/ns1:prehledosvc/ns1:zal/@vz" xmlDataType="string"/>
    </xmlCellPr>
  </singleXmlCell>
  <singleXmlCell id="110" r="D48" connectionId="0">
    <xmlCellPr id="1" uniqueName="dp">
      <xmlPr mapId="12" xpath="/ns1:OSVC/ns1:prehledosvc/ns1:zal/@dp" xmlDataType="string"/>
    </xmlCellPr>
  </singleXmlCell>
  <singleXmlCell id="111" r="D49" connectionId="0">
    <xmlCellPr id="1" uniqueName="np">
      <xmlPr mapId="12" xpath="/ns1:OSVC/ns1:prehledosvc/ns1:zal/@np" xmlDataType="string"/>
    </xmlCellPr>
  </singleXmlCell>
  <singleXmlCell id="112" r="D50" connectionId="0">
    <xmlCellPr id="1" uniqueName="vra">
      <xmlPr mapId="12" xpath="/ns1:OSVC/ns1:prehledosvc/ns1:pre/@vra" xmlDataType="string"/>
    </xmlCellPr>
  </singleXmlCell>
  <singleXmlCell id="113" r="M51" connectionId="0">
    <xmlCellPr id="1" uniqueName="kam">
      <xmlPr mapId="12" xpath="/ns1:OSVC/ns1:prehledosvc/ns1:pre/@kam" xmlDataType="string"/>
    </xmlCellPr>
  </singleXmlCell>
  <singleXmlCell id="114" r="F50" connectionId="0">
    <xmlCellPr id="1" uniqueName="ns1:rok">
      <xmlPr mapId="12" xpath="/ns1:OSVC/ns1:prehledosvc/ns1:pre/ns1:rok" xmlDataType="string"/>
    </xmlCellPr>
  </singleXmlCell>
  <singleXmlCell id="115" r="E51" connectionId="0">
    <xmlCellPr id="1" uniqueName="ns1:iban">
      <xmlPr mapId="12" xpath="/ns1:OSVC/ns1:prehledosvc/ns1:pre/ns1:iban" xmlDataType="string"/>
    </xmlCellPr>
  </singleXmlCell>
  <singleXmlCell id="116" r="F51" connectionId="0">
    <xmlCellPr id="1" uniqueName="pu">
      <xmlPr mapId="12" xpath="/ns1:OSVC/ns1:prehledosvc/ns1:pre/ns1:bs/@pu" xmlDataType="string"/>
    </xmlCellPr>
  </singleXmlCell>
  <singleXmlCell id="117" r="G51" connectionId="0">
    <xmlCellPr id="1" uniqueName="cu">
      <xmlPr mapId="12" xpath="/ns1:OSVC/ns1:prehledosvc/ns1:pre/ns1:bs/@cu" xmlDataType="string"/>
    </xmlCellPr>
  </singleXmlCell>
  <singleXmlCell id="118" r="H51" connectionId="0">
    <xmlCellPr id="1" uniqueName="kb">
      <xmlPr mapId="12" xpath="/ns1:OSVC/ns1:prehledosvc/ns1:pre/ns1:bs/@kb" xmlDataType="string"/>
    </xmlCellPr>
  </singleXmlCell>
  <singleXmlCell id="119" r="I51" connectionId="0">
    <xmlCellPr id="1" uniqueName="ss">
      <xmlPr mapId="12" xpath="/ns1:OSVC/ns1:prehledosvc/ns1:pre/ns1:bs/@ss" xmlDataType="string"/>
    </xmlCellPr>
  </singleXmlCell>
  <singleXmlCell id="120" r="J51" connectionId="0">
    <xmlCellPr id="1" uniqueName="vs">
      <xmlPr mapId="12" xpath="/ns1:OSVC/ns1:prehledosvc/ns1:pre/ns1:bs/@vs" xmlDataType="string"/>
    </xmlCellPr>
  </singleXmlCell>
  <singleXmlCell id="121" r="E52" connectionId="0">
    <xmlCellPr id="1" uniqueName="str">
      <xmlPr mapId="12" xpath="/ns1:OSVC/ns1:prehledosvc/ns1:pre/ns1:adr/@str" xmlDataType="string"/>
    </xmlCellPr>
  </singleXmlCell>
  <singleXmlCell id="122" r="F52" connectionId="0">
    <xmlCellPr id="1" uniqueName="num">
      <xmlPr mapId="12" xpath="/ns1:OSVC/ns1:prehledosvc/ns1:pre/ns1:adr/@num" xmlDataType="string"/>
    </xmlCellPr>
  </singleXmlCell>
  <singleXmlCell id="124" r="G52" connectionId="0">
    <xmlCellPr id="1" uniqueName="cit">
      <xmlPr mapId="12" xpath="/ns1:OSVC/ns1:prehledosvc/ns1:pre/ns1:adr/@cit" xmlDataType="string"/>
    </xmlCellPr>
  </singleXmlCell>
  <singleXmlCell id="125" r="H52" connectionId="0">
    <xmlCellPr id="1" uniqueName="pnu">
      <xmlPr mapId="12" xpath="/ns1:OSVC/ns1:prehledosvc/ns1:pre/ns1:adr/@pnu" xmlDataType="string"/>
    </xmlCellPr>
  </singleXmlCell>
  <singleXmlCell id="126" r="I52" connectionId="0">
    <xmlCellPr id="1" uniqueName="cnt">
      <xmlPr mapId="12" xpath="/ns1:OSVC/ns1:prehledosvc/ns1:pre/ns1:adr/@cnt" xmlDataType="string"/>
    </xmlCellPr>
  </singleXmlCell>
  <singleXmlCell id="127" r="M53" connectionId="0">
    <xmlCellPr id="1" uniqueName="ns1:pau">
      <xmlPr mapId="12" xpath="/ns1:OSVC/ns1:prehledosvc/ns1:prizn/ns1:pau" xmlDataType="string"/>
    </xmlCellPr>
  </singleXmlCell>
  <singleXmlCell id="128" r="D54" connectionId="0">
    <xmlCellPr id="1" uniqueName="ns1:pov">
      <xmlPr mapId="12" xpath="/ns1:OSVC/ns1:prehledosvc/ns1:prizn/ns1:pov" xmlDataType="string"/>
    </xmlCellPr>
  </singleXmlCell>
  <singleXmlCell id="129" r="E54" connectionId="0">
    <xmlCellPr id="1" uniqueName="ns1:elektr">
      <xmlPr mapId="12" xpath="/ns1:OSVC/ns1:prehledosvc/ns1:prizn/ns1:elektr" xmlDataType="string"/>
    </xmlCellPr>
  </singleXmlCell>
  <singleXmlCell id="130" r="D55" connectionId="0">
    <xmlCellPr id="1" uniqueName="ns1:por">
      <xmlPr mapId="12" xpath="/ns1:OSVC/ns1:prehledosvc/ns1:prizn/ns1:por" xmlDataType="string"/>
    </xmlCellPr>
  </singleXmlCell>
  <singleXmlCell id="131" r="E55" connectionId="0">
    <xmlCellPr id="1" uniqueName="ns1:meldat">
      <xmlPr mapId="12" xpath="/ns1:OSVC/ns1:prehledosvc/ns1:prizn/ns1:meldat" xmlDataType="string"/>
    </xmlCellPr>
  </singleXmlCell>
  <singleXmlCell id="132" r="D56" connectionId="0">
    <xmlCellPr id="1" uniqueName="datopr">
      <xmlPr mapId="12" xpath="/ns1:OSVC/ns1:prehledosvc/ns1:opr/@datopr" xmlDataType="string"/>
    </xmlCellPr>
  </singleXmlCell>
  <singleXmlCell id="133" r="E56" connectionId="0">
    <xmlCellPr id="1" uniqueName="duvod">
      <xmlPr mapId="12" xpath="/ns1:OSVC/ns1:prehledosvc/ns1:opr/@duvod" xmlDataType="string"/>
    </xmlCellPr>
  </singleXmlCell>
  <singleXmlCell id="134" r="G57" connectionId="0">
    <xmlCellPr id="1" uniqueName="bno">
      <xmlPr mapId="12" xpath="/ns1:OSVC/ns1:prehledosvc/ns1:spo/@bno" xmlDataType="string"/>
    </xmlCellPr>
  </singleXmlCell>
  <singleXmlCell id="135" r="H57" connectionId="0">
    <xmlCellPr id="1" uniqueName="den">
      <xmlPr mapId="12" xpath="/ns1:OSVC/ns1:prehledosvc/ns1:spo/@den" xmlDataType="string"/>
    </xmlCellPr>
  </singleXmlCell>
  <singleXmlCell id="136" r="D57" connectionId="0">
    <xmlCellPr id="1" uniqueName="sur">
      <xmlPr mapId="12" xpath="/ns1:OSVC/ns1:prehledosvc/ns1:spo/ns1:name/@sur" xmlDataType="string"/>
    </xmlCellPr>
  </singleXmlCell>
  <singleXmlCell id="137" r="E57" connectionId="0">
    <xmlCellPr id="1" uniqueName="fir">
      <xmlPr mapId="12" xpath="/ns1:OSVC/ns1:prehledosvc/ns1:spo/ns1:name/@fir" xmlDataType="string"/>
    </xmlCellPr>
  </singleXmlCell>
  <singleXmlCell id="138" r="F57" connectionId="0">
    <xmlCellPr id="1" uniqueName="tit">
      <xmlPr mapId="12" xpath="/ns1:OSVC/ns1:prehledosvc/ns1:spo/ns1:name/@tit" xmlDataType="string"/>
    </xmlCellPr>
  </singleXmlCell>
  <singleXmlCell id="139" r="D58" connectionId="0">
    <xmlCellPr id="1" uniqueName="str">
      <xmlPr mapId="12" xpath="/ns1:OSVC/ns1:prehledosvc/ns1:spo/ns1:adr/@str" xmlDataType="string"/>
    </xmlCellPr>
  </singleXmlCell>
  <singleXmlCell id="140" r="E58" connectionId="0">
    <xmlCellPr id="1" uniqueName="num">
      <xmlPr mapId="12" xpath="/ns1:OSVC/ns1:prehledosvc/ns1:spo/ns1:adr/@num" xmlDataType="string"/>
    </xmlCellPr>
  </singleXmlCell>
  <singleXmlCell id="141" r="F58" connectionId="0">
    <xmlCellPr id="1" uniqueName="cit">
      <xmlPr mapId="12" xpath="/ns1:OSVC/ns1:prehledosvc/ns1:spo/ns1:adr/@cit" xmlDataType="string"/>
    </xmlCellPr>
  </singleXmlCell>
  <singleXmlCell id="142" r="G58" connectionId="0">
    <xmlCellPr id="1" uniqueName="pnu">
      <xmlPr mapId="12" xpath="/ns1:OSVC/ns1:prehledosvc/ns1:spo/ns1:adr/@pnu" xmlDataType="string"/>
    </xmlCellPr>
  </singleXmlCell>
  <singleXmlCell id="143" r="H58" connectionId="0">
    <xmlCellPr id="1" uniqueName="cnt">
      <xmlPr mapId="12" xpath="/ns1:OSVC/ns1:prehledosvc/ns1:spo/ns1:adr/@cnt" xmlDataType="string"/>
    </xmlCellPr>
  </singleXmlCell>
  <singleXmlCell id="144" r="D59" connectionId="0">
    <xmlCellPr id="1" uniqueName="plnamoc">
      <xmlPr mapId="12" xpath="/ns1:OSVC/ns1:prehledosvc/ns1:prilo/@plnamoc" xmlDataType="string"/>
    </xmlCellPr>
  </singleXmlCell>
  <singleXmlCell id="145" r="D60" connectionId="0">
    <xmlCellPr id="1" uniqueName="jina">
      <xmlPr mapId="12" xpath="/ns1:OSVC/ns1:prehledosvc/ns1:prilo/@jina" xmlDataType="string"/>
    </xmlCellPr>
  </singleXmlCell>
  <singleXmlCell id="146" r="D61" connectionId="0">
    <xmlCellPr id="1" uniqueName="coun">
      <xmlPr mapId="12" xpath="/ns1:OSVC/ns1:prehledosvc/ns1:prilo/@coun" xmlDataType="string"/>
    </xmlCellPr>
  </singleXmlCell>
  <singleXmlCell id="147" r="D62" connectionId="0">
    <xmlCellPr id="1" uniqueName="dre">
      <xmlPr mapId="12" xpath="/ns1:OSVC/ns1:prehledosvc/ns1:dat/@dre" xmlDataType="string"/>
    </xmlCellPr>
  </singleXmlCell>
  <singleXmlCell id="2" r="D3" connectionId="0">
    <xmlCellPr id="1" uniqueName="dep">
      <xmlPr mapId="12" xpath="/ns1:OSVC/ns1:prehledosvc/@dep" xmlDataType="nonNegativeInteger"/>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5" Type="http://schemas.openxmlformats.org/officeDocument/2006/relationships/printerSettings" Target="../printerSettings/printerSettings1.bin"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eportal.cssz.cz/web/portal/-/tiskopisy/osvc-2025"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comments" Target="../comments7.xml"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tableSingleCells" Target="../tables/tableSingleCells1.xml" /><Relationship Id="rId2"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9"/>
  <dimension ref="A1:BC312"/>
  <sheetViews>
    <sheetView zoomScale="90" zoomScaleNormal="90" workbookViewId="0" topLeftCell="A6">
      <selection pane="topLeft" activeCell="B40" sqref="B40"/>
    </sheetView>
  </sheetViews>
  <sheetFormatPr defaultColWidth="10.144285714285713" defaultRowHeight="12.75"/>
  <cols>
    <col min="1" max="1" width="16.142857142857142" bestFit="1" customWidth="1"/>
    <col min="2" max="2" width="11" bestFit="1" customWidth="1"/>
    <col min="3" max="3" width="13" bestFit="1" customWidth="1"/>
    <col min="4" max="4" width="5.571428571428571" customWidth="1"/>
    <col min="5" max="5" width="15.714285714285714" bestFit="1" customWidth="1"/>
    <col min="6" max="6" width="5.285714285714286" bestFit="1" customWidth="1"/>
    <col min="7" max="7" width="3.857142857142857" bestFit="1" customWidth="1"/>
    <col min="8" max="8" width="5.428571428571429" customWidth="1"/>
    <col min="9" max="9" width="15" bestFit="1" customWidth="1"/>
    <col min="10" max="10" width="2.5714285714285716" bestFit="1" customWidth="1"/>
    <col min="11" max="11" width="18.285714285714285" customWidth="1"/>
    <col min="12" max="12" width="6.428571428571429" bestFit="1" customWidth="1"/>
    <col min="13" max="13" width="15.428571428571429" bestFit="1" customWidth="1"/>
    <col min="14" max="14" width="6.714285714285714" bestFit="1" customWidth="1"/>
    <col min="15" max="15" width="16.571428571428573" customWidth="1"/>
    <col min="16" max="16" width="5.285714285714286" customWidth="1"/>
    <col min="17" max="17" width="18.285714285714285" bestFit="1" customWidth="1"/>
    <col min="18" max="18" width="21.857142857142858" bestFit="1" customWidth="1"/>
    <col min="19" max="19" width="20" bestFit="1" customWidth="1"/>
    <col min="20" max="20" width="21.142857142857142" bestFit="1" customWidth="1"/>
    <col min="21" max="21" width="21.285714285714285" bestFit="1" customWidth="1"/>
    <col min="22" max="22" width="22.428571428571427" bestFit="1" customWidth="1"/>
    <col min="23" max="23" width="19.857142857142858" bestFit="1" customWidth="1"/>
    <col min="24" max="24" width="18.285714285714285" bestFit="1" customWidth="1"/>
    <col min="25" max="25" width="17.571428571428573" bestFit="1" customWidth="1"/>
    <col min="26" max="27" width="19" bestFit="1" customWidth="1"/>
    <col min="28" max="28" width="16.857142857142858" customWidth="1"/>
    <col min="29" max="29" width="12.285714285714286" bestFit="1" customWidth="1"/>
    <col min="30" max="30" width="11.285714285714286" bestFit="1" customWidth="1"/>
    <col min="31" max="31" width="11.857142857142858" bestFit="1" customWidth="1"/>
    <col min="33" max="34" width="3.2857142857142856" bestFit="1" customWidth="1"/>
    <col min="35" max="35" width="8.285714285714286" bestFit="1" customWidth="1"/>
    <col min="36" max="36" width="10.857142857142858" bestFit="1" customWidth="1"/>
    <col min="37" max="37" width="12.285714285714286" bestFit="1" customWidth="1"/>
    <col min="38" max="38" width="11.285714285714286" bestFit="1" customWidth="1"/>
    <col min="39" max="39" width="11.857142857142858" bestFit="1" customWidth="1"/>
    <col min="42" max="42" width="8.285714285714286" bestFit="1" customWidth="1"/>
    <col min="43" max="43" width="10.857142857142858" bestFit="1" customWidth="1"/>
    <col min="44" max="44" width="12.285714285714286" bestFit="1" customWidth="1"/>
    <col min="45" max="45" width="11.285714285714286" bestFit="1" customWidth="1"/>
    <col min="46" max="46" width="11.857142857142858" bestFit="1" customWidth="1"/>
    <col min="48" max="50" width="3.2857142857142856" bestFit="1" customWidth="1"/>
    <col min="51" max="51" width="8.142857142857142" bestFit="1" customWidth="1"/>
    <col min="52" max="52" width="10.857142857142858" bestFit="1" customWidth="1"/>
    <col min="53" max="53" width="12.285714285714286" bestFit="1" customWidth="1"/>
    <col min="54" max="54" width="11.285714285714286" bestFit="1" customWidth="1"/>
    <col min="55" max="55" width="11.857142857142858" bestFit="1" customWidth="1"/>
  </cols>
  <sheetData>
    <row r="1" spans="1:27" ht="14.25">
      <c r="A1" s="119" t="s">
        <v>75</v>
      </c>
      <c r="E1" t="s">
        <v>145</v>
      </c>
      <c r="I1" t="s">
        <v>192</v>
      </c>
      <c r="M1" t="s">
        <v>213</v>
      </c>
      <c r="Q1" t="s">
        <v>231</v>
      </c>
      <c r="R1" s="131" t="s">
        <v>3176</v>
      </c>
      <c r="S1" s="131" t="s">
        <v>230</v>
      </c>
      <c r="T1" s="124" t="s">
        <v>232</v>
      </c>
      <c r="U1" s="124" t="s">
        <v>3177</v>
      </c>
      <c r="V1" s="124" t="s">
        <v>3178</v>
      </c>
      <c r="W1" s="131" t="s">
        <v>233</v>
      </c>
      <c r="X1" s="131" t="s">
        <v>234</v>
      </c>
      <c r="Y1" s="64" t="s">
        <v>235</v>
      </c>
      <c r="Z1" s="64" t="s">
        <v>3175</v>
      </c>
      <c r="AA1" s="64" t="s">
        <v>3174</v>
      </c>
    </row>
    <row r="2" spans="1:27" ht="14.25">
      <c r="A2" s="64" t="s">
        <v>76</v>
      </c>
      <c r="B2" s="120" t="e">
        <f>IF(#REF!&lt;&gt;"","A",IF(#REF!&lt;&gt;"","N",""))</f>
        <v>#REF!</v>
      </c>
      <c r="C2" s="71" t="s">
        <v>3148</v>
      </c>
      <c r="E2" s="64" t="s">
        <v>146</v>
      </c>
      <c r="F2" s="120" t="str">
        <f>IF(ZAKL_DATA!B26&lt;&gt;"",ZAKL_DATA!B26,"")</f>
        <v/>
      </c>
      <c r="G2" s="71" t="s">
        <v>3149</v>
      </c>
      <c r="I2" s="64" t="s">
        <v>193</v>
      </c>
      <c r="J2" s="122" t="e">
        <f>#REF!</f>
        <v>#REF!</v>
      </c>
      <c r="M2" s="64" t="s">
        <v>214</v>
      </c>
      <c r="N2" s="122" t="e">
        <f>#REF!</f>
        <v>#REF!</v>
      </c>
      <c r="O2" s="71" t="s">
        <v>3149</v>
      </c>
      <c r="R2" s="120" t="e">
        <f>IF(#REF!&lt;&gt;"",CONCATENATE(MID(#REF!,5,2),".",IF(VALUE(MID(#REF!,3,2))&lt;13,MID(#REF!,3,2),MID(#REF!,3,2)-50),".",IF(MID(#REF!,1,2)&lt;"50","20","19"),MID(#REF!,1,2)),"")</f>
        <v>#REF!</v>
      </c>
      <c r="S2" s="120" t="e">
        <f>IF(#REF!&lt;&gt;"XXX",MID(#REF!,(FIND(" ",#REF!,1))+1,LEN(#REF!)),"")</f>
        <v>#REF!</v>
      </c>
      <c r="T2" s="71" t="e">
        <f>IF(#REF!&lt;&gt;"",#REF!,"")</f>
        <v>#REF!</v>
      </c>
      <c r="U2" s="71" t="e">
        <f>IF(#REF!&lt;&gt;"",#REF!,"")</f>
        <v>#REF!</v>
      </c>
      <c r="V2" t="e">
        <f>IF(#REF!&lt;&gt;"",#REF!,"")</f>
        <v>#REF!</v>
      </c>
      <c r="W2" s="120" t="e">
        <f>IF(#REF!&lt;&gt;"XXX",LEFT(#REF!,(FIND(" ",#REF!,1))-1),"")</f>
        <v>#REF!</v>
      </c>
      <c r="X2" s="65" t="e">
        <f>IF(#REF!&lt;&gt;"",#REF!,"")</f>
        <v>#REF!</v>
      </c>
      <c r="Y2" t="e">
        <f>IF(#REF!&lt;&gt;"",#REF!,"")</f>
        <v>#REF!</v>
      </c>
      <c r="Z2" t="e">
        <f>IF(#REF!&lt;&gt;"",#REF!,"")</f>
        <v>#REF!</v>
      </c>
      <c r="AA2" t="e">
        <f>IF(#REF!&lt;&gt;"",#REF!,"")</f>
        <v>#REF!</v>
      </c>
    </row>
    <row r="3" spans="1:27" ht="14.25">
      <c r="A3" s="64" t="s">
        <v>77</v>
      </c>
      <c r="B3" t="e">
        <f>VLOOKUP(ZAKL_DATA!B13,FU!B3:C17,2,FALSE)</f>
        <v>#N/A</v>
      </c>
      <c r="E3" s="64" t="s">
        <v>147</v>
      </c>
      <c r="I3" s="64" t="s">
        <v>194</v>
      </c>
      <c r="J3" s="122" t="e">
        <f>#REF!</f>
        <v>#REF!</v>
      </c>
      <c r="M3" s="64" t="s">
        <v>215</v>
      </c>
      <c r="N3" s="122" t="e">
        <f>#REF!</f>
        <v>#REF!</v>
      </c>
      <c r="O3" s="71" t="s">
        <v>3149</v>
      </c>
      <c r="R3" s="65" t="e">
        <f>IF(#REF!&lt;&gt;"",CONCATENATE(MID(#REF!,5,2),".",IF(VALUE(MID(#REF!,3,2))&lt;13,MID(#REF!,3,2),MID(#REF!,3,2)-50),".",IF(MID(#REF!,1,2)&lt;"50","20","19"),MID(#REF!,1,2)),"")</f>
        <v>#REF!</v>
      </c>
      <c r="S3" s="65" t="e">
        <f>IF(#REF!&lt;&gt;"XXX",MID(#REF!,(FIND(" ",#REF!,1))+1,LEN(#REF!)),"")</f>
        <v>#REF!</v>
      </c>
      <c r="T3" t="e">
        <f>IF(#REF!&lt;&gt;"",#REF!,"")</f>
        <v>#REF!</v>
      </c>
      <c r="U3" t="e">
        <f>IF(#REF!&lt;&gt;"",#REF!,"")</f>
        <v>#REF!</v>
      </c>
      <c r="V3" t="e">
        <f>IF(#REF!&lt;&gt;"",#REF!,"")</f>
        <v>#REF!</v>
      </c>
      <c r="W3" s="65" t="e">
        <f>IF(#REF!&lt;&gt;"XXX",LEFT(#REF!,(FIND(" ",#REF!,1))-1),"")</f>
        <v>#REF!</v>
      </c>
      <c r="X3" s="65" t="e">
        <f>IF(#REF!&lt;&gt;"",#REF!,"")</f>
        <v>#REF!</v>
      </c>
      <c r="Y3" t="e">
        <f>IF(#REF!&lt;&gt;"",#REF!,"")</f>
        <v>#REF!</v>
      </c>
      <c r="Z3" t="e">
        <f>IF(#REF!&lt;&gt;"",#REF!,"")</f>
        <v>#REF!</v>
      </c>
      <c r="AA3" t="e">
        <f>IF(#REF!&lt;&gt;"",#REF!,"")</f>
        <v>#REF!</v>
      </c>
    </row>
    <row r="4" spans="1:27" ht="14.25">
      <c r="A4" s="64" t="s">
        <v>78</v>
      </c>
      <c r="B4" s="65" t="e">
        <f>IF(#REF!&lt;&gt;"",TEXT(#REF!,"DD.MM.RRRR"),"")</f>
        <v>#REF!</v>
      </c>
      <c r="C4" s="127"/>
      <c r="E4" s="64" t="s">
        <v>148</v>
      </c>
      <c r="F4" s="120" t="str">
        <f>IF(ISNUMBER(FIND("/",ZAKL_DATA!B17)),MID(ZAKL_DATA!B17,(FIND("/",ZAKL_DATA!B17,1))+1,LEN(ZAKL_DATA!B17)),"")</f>
        <v/>
      </c>
      <c r="G4" s="71" t="s">
        <v>3149</v>
      </c>
      <c r="I4" s="64" t="s">
        <v>195</v>
      </c>
      <c r="J4" s="122" t="e">
        <f>#REF!</f>
        <v>#REF!</v>
      </c>
      <c r="K4" s="71" t="s">
        <v>3149</v>
      </c>
      <c r="M4" s="64" t="s">
        <v>216</v>
      </c>
      <c r="N4" s="122" t="e">
        <f>#REF!</f>
        <v>#REF!</v>
      </c>
      <c r="O4" s="71" t="s">
        <v>3149</v>
      </c>
      <c r="R4" s="65" t="e">
        <f>IF(#REF!&lt;&gt;"",CONCATENATE(MID(#REF!,5,2),".",IF(VALUE(MID(#REF!,3,2))&lt;13,MID(#REF!,3,2),MID(#REF!,3,2)-50),".",IF(MID(#REF!,1,2)&lt;"50","20","19"),MID(#REF!,1,2)),"")</f>
        <v>#REF!</v>
      </c>
      <c r="S4" s="65" t="e">
        <f>IF(#REF!&lt;&gt;"XXX",MID(#REF!,(FIND(" ",#REF!,1))+1,LEN(#REF!)),"")</f>
        <v>#REF!</v>
      </c>
      <c r="T4" t="e">
        <f>IF(#REF!&lt;&gt;"",#REF!,"")</f>
        <v>#REF!</v>
      </c>
      <c r="U4" t="e">
        <f>IF(#REF!&lt;&gt;"",#REF!,"")</f>
        <v>#REF!</v>
      </c>
      <c r="V4" t="e">
        <f>IF(#REF!&lt;&gt;"",#REF!,"")</f>
        <v>#REF!</v>
      </c>
      <c r="W4" s="65" t="e">
        <f>IF(#REF!&lt;&gt;"XXX",LEFT(#REF!,(FIND(" ",#REF!,1))-1),"")</f>
        <v>#REF!</v>
      </c>
      <c r="X4" s="65" t="e">
        <f>IF(#REF!&lt;&gt;"",#REF!,"")</f>
        <v>#REF!</v>
      </c>
      <c r="Y4" t="e">
        <f>IF(#REF!&lt;&gt;"",#REF!,"")</f>
        <v>#REF!</v>
      </c>
      <c r="Z4" t="e">
        <f>IF(#REF!&lt;&gt;"",#REF!,"")</f>
        <v>#REF!</v>
      </c>
      <c r="AA4" t="e">
        <f>IF(#REF!&lt;&gt;"",#REF!,"")</f>
        <v>#REF!</v>
      </c>
    </row>
    <row r="5" spans="1:27" ht="14.25">
      <c r="A5" s="64" t="s">
        <v>79</v>
      </c>
      <c r="B5" s="120" t="e">
        <f>TEXT(#REF!,"DD.MM.RRRR")</f>
        <v>#REF!</v>
      </c>
      <c r="C5" s="71" t="s">
        <v>3149</v>
      </c>
      <c r="E5" s="64" t="s">
        <v>149</v>
      </c>
      <c r="F5" s="120" t="e">
        <f>IF(#REF!&lt;&gt;"",#REF!,"")</f>
        <v>#REF!</v>
      </c>
      <c r="G5" s="71" t="s">
        <v>3149</v>
      </c>
      <c r="I5" s="64" t="s">
        <v>196</v>
      </c>
      <c r="J5" s="122" t="e">
        <f>#REF!</f>
        <v>#REF!</v>
      </c>
      <c r="K5" s="71" t="s">
        <v>3149</v>
      </c>
      <c r="M5" s="64" t="s">
        <v>217</v>
      </c>
      <c r="N5" s="122" t="e">
        <f>#REF!</f>
        <v>#REF!</v>
      </c>
      <c r="O5" s="71" t="s">
        <v>3149</v>
      </c>
      <c r="R5" s="65" t="e">
        <f>IF(#REF!&lt;&gt;"",CONCATENATE(MID(#REF!,5,2),".",IF(VALUE(MID(#REF!,3,2))&lt;13,MID(#REF!,3,2),MID(#REF!,3,2)-50),".",IF(MID(#REF!,1,2)&lt;"50","20","19"),MID(#REF!,1,2)),"")</f>
        <v>#REF!</v>
      </c>
      <c r="S5" s="65" t="e">
        <f>IF(#REF!&lt;&gt;"XXX",MID(#REF!,(FIND(" ",#REF!,1))+1,LEN(#REF!)),"")</f>
        <v>#REF!</v>
      </c>
      <c r="T5" t="e">
        <f>IF(#REF!&lt;&gt;"",#REF!,"")</f>
        <v>#REF!</v>
      </c>
      <c r="U5" t="e">
        <f>IF(#REF!&lt;&gt;"",#REF!,"")</f>
        <v>#REF!</v>
      </c>
      <c r="V5" t="e">
        <f>IF(#REF!&lt;&gt;"",#REF!,"")</f>
        <v>#REF!</v>
      </c>
      <c r="W5" s="65" t="e">
        <f>IF(#REF!&lt;&gt;"XXX",LEFT(#REF!,(FIND(" ",#REF!,1))-1),"")</f>
        <v>#REF!</v>
      </c>
      <c r="X5" s="65" t="e">
        <f>IF(#REF!&lt;&gt;"",#REF!,"")</f>
        <v>#REF!</v>
      </c>
      <c r="Y5" t="e">
        <f>IF(#REF!&lt;&gt;"",#REF!,"")</f>
        <v>#REF!</v>
      </c>
      <c r="Z5" t="e">
        <f>IF(#REF!&lt;&gt;"",#REF!,"")</f>
        <v>#REF!</v>
      </c>
      <c r="AA5" t="e">
        <f>IF(#REF!&lt;&gt;"",#REF!,"")</f>
        <v>#REF!</v>
      </c>
    </row>
    <row r="6" spans="1:15" ht="14.25">
      <c r="A6" s="64" t="s">
        <v>80</v>
      </c>
      <c r="B6" s="120" t="e">
        <f>IF(#REF!&gt;0,TEXT(#REF!,"DD.MM.RRRR"),"")</f>
        <v>#REF!</v>
      </c>
      <c r="C6" s="71" t="s">
        <v>3149</v>
      </c>
      <c r="E6" s="64" t="s">
        <v>150</v>
      </c>
      <c r="F6" t="str">
        <f>IF(IF(ISNUMBER(FIND("/",ZAKL_DATA!B17)),LEFT(ZAKL_DATA!B17,(FIND("/",ZAKL_DATA!B17,1))-1),ZAKL_DATA!B17)&lt;&gt;0,IF(ISNUMBER(FIND("/",ZAKL_DATA!B17)),LEFT(ZAKL_DATA!B17,(FIND("/",ZAKL_DATA!B17,1))-1),ZAKL_DATA!B17),"")</f>
        <v/>
      </c>
      <c r="G6" s="71" t="s">
        <v>3149</v>
      </c>
      <c r="I6" s="64" t="s">
        <v>197</v>
      </c>
      <c r="K6" s="71" t="s">
        <v>3152</v>
      </c>
      <c r="M6" s="64" t="s">
        <v>218</v>
      </c>
      <c r="N6" s="122" t="e">
        <f>#REF!</f>
        <v>#REF!</v>
      </c>
      <c r="O6" s="71" t="s">
        <v>3149</v>
      </c>
    </row>
    <row r="7" spans="1:22" ht="14.25">
      <c r="A7" s="64" t="s">
        <v>81</v>
      </c>
      <c r="B7" s="122" t="e">
        <f>#REF!</f>
        <v>#REF!</v>
      </c>
      <c r="C7" s="71" t="s">
        <v>3149</v>
      </c>
      <c r="E7" s="64" t="s">
        <v>151</v>
      </c>
      <c r="F7" t="e">
        <f>VLOOKUP(ZAKL_DATA!B14,FU!E3:F204,2,FALSE)</f>
        <v>#N/A</v>
      </c>
      <c r="G7" s="71" t="s">
        <v>3149</v>
      </c>
      <c r="I7" s="64" t="s">
        <v>198</v>
      </c>
      <c r="J7" s="122" t="e">
        <f>#REF!</f>
        <v>#REF!</v>
      </c>
      <c r="K7" s="71" t="s">
        <v>3149</v>
      </c>
      <c r="M7" s="64" t="s">
        <v>219</v>
      </c>
      <c r="N7" s="122" t="e">
        <f>#REF!</f>
        <v>#REF!</v>
      </c>
      <c r="O7" s="71" t="s">
        <v>3149</v>
      </c>
      <c r="R7" s="142"/>
      <c r="S7" s="71" t="s">
        <v>3149</v>
      </c>
      <c r="T7" s="71" t="s">
        <v>3149</v>
      </c>
      <c r="U7" s="71" t="s">
        <v>3149</v>
      </c>
      <c r="V7" s="71" t="s">
        <v>3149</v>
      </c>
    </row>
    <row r="8" spans="1:15" ht="14.25">
      <c r="A8" s="64" t="s">
        <v>82</v>
      </c>
      <c r="B8" s="122" t="e">
        <f>#REF!</f>
        <v>#REF!</v>
      </c>
      <c r="C8" s="71" t="s">
        <v>3149</v>
      </c>
      <c r="E8" s="64" t="s">
        <v>152</v>
      </c>
      <c r="F8" s="120" t="str">
        <f>IF(ZAKL_DATA!B25&lt;&gt;"",ZAKL_DATA!B25,"")</f>
        <v/>
      </c>
      <c r="G8" t="s">
        <v>3149</v>
      </c>
      <c r="I8" s="64" t="s">
        <v>199</v>
      </c>
      <c r="J8" s="122" t="e">
        <f>#REF!</f>
        <v>#REF!</v>
      </c>
      <c r="K8" s="71" t="s">
        <v>3149</v>
      </c>
      <c r="M8" s="64" t="s">
        <v>220</v>
      </c>
      <c r="N8" s="122" t="e">
        <f>#REF!</f>
        <v>#REF!</v>
      </c>
      <c r="O8" s="71" t="s">
        <v>3149</v>
      </c>
    </row>
    <row r="9" spans="1:15" ht="14.25">
      <c r="A9" s="64" t="s">
        <v>83</v>
      </c>
      <c r="B9" s="122" t="e">
        <f>#REF!</f>
        <v>#REF!</v>
      </c>
      <c r="C9" s="71" t="s">
        <v>3149</v>
      </c>
      <c r="E9" s="64" t="s">
        <v>153</v>
      </c>
      <c r="F9" s="65" t="str">
        <f>MID(ZAKL_DATA!D2,3,10)</f>
        <v/>
      </c>
      <c r="G9" t="s">
        <v>3149</v>
      </c>
      <c r="I9" s="64" t="s">
        <v>200</v>
      </c>
      <c r="J9" s="122" t="e">
        <f>#REF!</f>
        <v>#REF!</v>
      </c>
      <c r="K9" s="71" t="s">
        <v>3149</v>
      </c>
      <c r="M9" s="64" t="s">
        <v>221</v>
      </c>
      <c r="N9" s="122" t="e">
        <f>#REF!</f>
        <v>#REF!</v>
      </c>
      <c r="O9" s="71" t="s">
        <v>3149</v>
      </c>
    </row>
    <row r="10" spans="1:15" ht="14.25">
      <c r="A10" s="64" t="s">
        <v>84</v>
      </c>
      <c r="B10" s="122" t="e">
        <f>#REF!</f>
        <v>#REF!</v>
      </c>
      <c r="C10" s="71" t="s">
        <v>3149</v>
      </c>
      <c r="E10" s="64" t="s">
        <v>154</v>
      </c>
      <c r="F10" s="120" t="str">
        <f>IF(ZAKL_DATA!B27&lt;&gt;"",ZAKL_DATA!B27,"")</f>
        <v/>
      </c>
      <c r="G10" t="s">
        <v>3149</v>
      </c>
      <c r="I10" s="64" t="s">
        <v>201</v>
      </c>
      <c r="J10" s="122" t="e">
        <f>#REF!</f>
        <v>#REF!</v>
      </c>
      <c r="K10" s="71" t="s">
        <v>3149</v>
      </c>
      <c r="M10" s="64" t="s">
        <v>222</v>
      </c>
      <c r="N10" s="122" t="e">
        <f>#REF!</f>
        <v>#REF!</v>
      </c>
      <c r="O10" s="71" t="s">
        <v>3149</v>
      </c>
    </row>
    <row r="11" spans="1:24" ht="14.25">
      <c r="A11" s="64" t="s">
        <v>85</v>
      </c>
      <c r="B11" s="123" t="e">
        <f>#REF!</f>
        <v>#REF!</v>
      </c>
      <c r="C11" s="71" t="s">
        <v>3149</v>
      </c>
      <c r="E11" s="64" t="s">
        <v>155</v>
      </c>
      <c r="F11" s="120" t="str">
        <f>IF(ZAKL_DATA!B4&lt;&gt;"",ZAKL_DATA!B4,"")</f>
        <v/>
      </c>
      <c r="G11" t="s">
        <v>3149</v>
      </c>
      <c r="I11" s="64" t="s">
        <v>202</v>
      </c>
      <c r="J11" s="122" t="e">
        <f>#REF!</f>
        <v>#REF!</v>
      </c>
      <c r="K11" s="71" t="s">
        <v>3149</v>
      </c>
      <c r="M11" s="64" t="s">
        <v>223</v>
      </c>
      <c r="N11" s="122" t="e">
        <f>#REF!</f>
        <v>#REF!</v>
      </c>
      <c r="O11" s="71" t="s">
        <v>3149</v>
      </c>
      <c r="X11" s="71"/>
    </row>
    <row r="12" spans="1:15" ht="14.25">
      <c r="A12" s="64" t="s">
        <v>86</v>
      </c>
      <c r="B12" s="120" t="e">
        <f>IF(AND(#REF!&lt;&gt;"",#REF!&lt;&gt;"",#REF!=""),"O",IF(AND(#REF!&lt;&gt;"",#REF!="",#REF!=""),"B",IF(AND(#REF!="",#REF!&lt;&gt;"",#REF!&lt;&gt;""),"E",IF(AND(#REF!="",#REF!="",#REF!&lt;&gt;""),"D",""))))</f>
        <v>#REF!</v>
      </c>
      <c r="C12" s="71" t="s">
        <v>3149</v>
      </c>
      <c r="E12" s="64" t="s">
        <v>156</v>
      </c>
      <c r="F12" s="65" t="str">
        <f>IF(AND(ZAKL_DATA!B20&lt;&gt;"",ZAKL_DATA!B20&lt;&gt;0),IF(ZAKL_DATA!B20&lt;&gt;"ČESKÁ REPUBLIKA",VLOOKUP(ZAKL_DATA!B20,FU!J3:K253,2,FALSE),"CZ"),"CZ")</f>
        <v>CZ</v>
      </c>
      <c r="G12" t="s">
        <v>3149</v>
      </c>
      <c r="I12" s="64" t="s">
        <v>203</v>
      </c>
      <c r="J12" s="122" t="e">
        <f>#REF!</f>
        <v>#REF!</v>
      </c>
      <c r="K12" s="71" t="s">
        <v>3149</v>
      </c>
      <c r="M12" s="64" t="s">
        <v>224</v>
      </c>
      <c r="N12" s="122" t="e">
        <f>#REF!</f>
        <v>#REF!</v>
      </c>
      <c r="O12" s="71" t="s">
        <v>3149</v>
      </c>
    </row>
    <row r="13" spans="1:15" ht="14.25">
      <c r="A13" s="64" t="s">
        <v>87</v>
      </c>
      <c r="B13" s="131" t="s">
        <v>3296</v>
      </c>
      <c r="C13" s="71" t="s">
        <v>3150</v>
      </c>
      <c r="E13" s="64" t="s">
        <v>157</v>
      </c>
      <c r="I13" s="64" t="s">
        <v>204</v>
      </c>
      <c r="J13" s="122" t="e">
        <f>#REF!</f>
        <v>#REF!</v>
      </c>
      <c r="K13" s="71" t="s">
        <v>3149</v>
      </c>
      <c r="M13" s="64" t="s">
        <v>225</v>
      </c>
      <c r="N13" s="122" t="e">
        <f>#REF!</f>
        <v>#REF!</v>
      </c>
      <c r="O13" s="71" t="s">
        <v>3149</v>
      </c>
    </row>
    <row r="14" spans="1:25" ht="14.25">
      <c r="A14" s="64" t="s">
        <v>88</v>
      </c>
      <c r="B14" s="120" t="e">
        <f>IF(OR(#REF!="i",#REF!="I"),"I",IF(OR(#REF!="g",#REF!="G"),"G",""))</f>
        <v>#REF!</v>
      </c>
      <c r="C14" s="71" t="s">
        <v>3149</v>
      </c>
      <c r="E14" s="64" t="s">
        <v>158</v>
      </c>
      <c r="F14" s="120" t="str">
        <f>IF(ISNUMBER(FIND("/",#REF!)),MID(#REF!,(FIND("/",#REF!,1))+1,LEN(#REF!)),"")</f>
        <v/>
      </c>
      <c r="I14" s="64" t="s">
        <v>205</v>
      </c>
      <c r="J14" s="122" t="e">
        <f>#REF!</f>
        <v>#REF!</v>
      </c>
      <c r="K14" s="71" t="s">
        <v>3149</v>
      </c>
      <c r="M14" s="64" t="s">
        <v>226</v>
      </c>
      <c r="N14" s="122" t="e">
        <f>#REF!</f>
        <v>#REF!</v>
      </c>
      <c r="O14" s="71" t="s">
        <v>3149</v>
      </c>
      <c r="Y14" s="141"/>
    </row>
    <row r="15" spans="1:15" ht="14.25">
      <c r="A15" s="64" t="s">
        <v>89</v>
      </c>
      <c r="B15" s="120" t="s">
        <v>3151</v>
      </c>
      <c r="C15" s="71" t="s">
        <v>3150</v>
      </c>
      <c r="E15" s="64" t="s">
        <v>159</v>
      </c>
      <c r="F15" t="e">
        <f>IF(IF(ISNUMBER(FIND("/",#REF!)),LEFT(#REF!,(FIND("/",#REF!,1))-1),#REF!)&lt;&gt;0,IF(ISNUMBER(FIND("/",#REF!)),LEFT(#REF!,(FIND("/",#REF!,1))-1),#REF!),"")</f>
        <v>#REF!</v>
      </c>
      <c r="I15" s="64" t="s">
        <v>206</v>
      </c>
      <c r="J15" s="122" t="e">
        <f>#REF!</f>
        <v>#REF!</v>
      </c>
      <c r="K15" s="71" t="s">
        <v>3149</v>
      </c>
      <c r="M15" s="64" t="s">
        <v>227</v>
      </c>
      <c r="N15" t="e">
        <f>#REF!</f>
        <v>#REF!</v>
      </c>
      <c r="O15" s="71" t="s">
        <v>3149</v>
      </c>
    </row>
    <row r="16" spans="1:15" ht="14.25">
      <c r="A16" s="64" t="s">
        <v>90</v>
      </c>
      <c r="B16" t="e">
        <f>#REF!</f>
        <v>#REF!</v>
      </c>
      <c r="C16" s="71" t="s">
        <v>3149</v>
      </c>
      <c r="E16" s="64" t="s">
        <v>160</v>
      </c>
      <c r="F16" s="120" t="e">
        <f>IF(#REF!&lt;&gt;"",#REF!,"")</f>
        <v>#REF!</v>
      </c>
      <c r="I16" s="64" t="s">
        <v>207</v>
      </c>
      <c r="J16" s="122" t="e">
        <f>#REF!</f>
        <v>#REF!</v>
      </c>
      <c r="K16" s="71" t="s">
        <v>3149</v>
      </c>
      <c r="M16" s="64" t="s">
        <v>228</v>
      </c>
      <c r="N16" t="e">
        <f>#REF!</f>
        <v>#REF!</v>
      </c>
      <c r="O16" s="71" t="s">
        <v>3149</v>
      </c>
    </row>
    <row r="17" spans="1:15" ht="14.25">
      <c r="A17" s="64" t="s">
        <v>91</v>
      </c>
      <c r="B17" s="122" t="e">
        <f>#REF!</f>
        <v>#REF!</v>
      </c>
      <c r="C17" s="71" t="s">
        <v>3149</v>
      </c>
      <c r="E17" s="64" t="s">
        <v>161</v>
      </c>
      <c r="F17" s="120" t="e">
        <f>IF(#REF!&lt;&gt;"",#REF!,"")</f>
        <v>#REF!</v>
      </c>
      <c r="I17" s="64" t="s">
        <v>208</v>
      </c>
      <c r="J17" s="122" t="e">
        <f>#REF!</f>
        <v>#REF!</v>
      </c>
      <c r="K17" s="71" t="s">
        <v>3149</v>
      </c>
      <c r="M17" s="64" t="s">
        <v>229</v>
      </c>
      <c r="N17" s="65" t="e">
        <f>#REF!</f>
        <v>#REF!</v>
      </c>
      <c r="O17" s="71" t="s">
        <v>3149</v>
      </c>
    </row>
    <row r="18" spans="1:14" ht="14.25">
      <c r="A18" s="64" t="s">
        <v>92</v>
      </c>
      <c r="B18" s="122" t="e">
        <f>#REF!</f>
        <v>#REF!</v>
      </c>
      <c r="C18" s="71" t="s">
        <v>3149</v>
      </c>
      <c r="E18" s="64" t="s">
        <v>162</v>
      </c>
      <c r="F18" s="120" t="e">
        <f>IF(#REF!&lt;&gt;"",#REF!,"")</f>
        <v>#REF!</v>
      </c>
      <c r="I18" s="64" t="s">
        <v>209</v>
      </c>
      <c r="J18" s="122" t="e">
        <f>#REF!</f>
        <v>#REF!</v>
      </c>
      <c r="K18" s="71" t="s">
        <v>3149</v>
      </c>
      <c r="M18" s="64" t="s">
        <v>3298</v>
      </c>
      <c r="N18" s="122" t="e">
        <f>#REF!</f>
        <v>#REF!</v>
      </c>
    </row>
    <row r="19" spans="1:14" ht="14.25">
      <c r="A19" s="64" t="s">
        <v>93</v>
      </c>
      <c r="B19" s="122" t="e">
        <f>#REF!</f>
        <v>#REF!</v>
      </c>
      <c r="C19" s="71" t="s">
        <v>3149</v>
      </c>
      <c r="E19" s="64" t="s">
        <v>163</v>
      </c>
      <c r="F19" s="65" t="str">
        <f>IF(ZAKL_DATA!B18&lt;&gt;"",ZAKL_DATA!B18,"")</f>
        <v/>
      </c>
      <c r="G19" t="s">
        <v>3149</v>
      </c>
      <c r="I19" s="64" t="s">
        <v>210</v>
      </c>
      <c r="J19" s="122" t="e">
        <f>#REF!</f>
        <v>#REF!</v>
      </c>
      <c r="K19" s="71" t="s">
        <v>3149</v>
      </c>
      <c r="M19" s="64" t="s">
        <v>3299</v>
      </c>
      <c r="N19" s="122" t="e">
        <f>#REF!</f>
        <v>#REF!</v>
      </c>
    </row>
    <row r="20" spans="1:21" ht="14.25">
      <c r="A20" s="64" t="s">
        <v>94</v>
      </c>
      <c r="B20" s="122" t="e">
        <f>#REF!</f>
        <v>#REF!</v>
      </c>
      <c r="C20" s="71" t="s">
        <v>3149</v>
      </c>
      <c r="E20" s="64" t="s">
        <v>164</v>
      </c>
      <c r="F20" s="65" t="e">
        <f>IF(AND(ZAKL_DATA!D4&lt;&gt;"",ZAKL_DATA!D14&lt;&gt;"",#REF!&lt;&gt;"4a",#REF!&lt;&gt;"4b"),ZAKL_DATA!D14,"")</f>
        <v>#REF!</v>
      </c>
      <c r="G20" t="s">
        <v>3160</v>
      </c>
      <c r="I20" s="64" t="s">
        <v>211</v>
      </c>
      <c r="J20" s="122" t="e">
        <f>#REF!</f>
        <v>#REF!</v>
      </c>
      <c r="K20" s="71" t="s">
        <v>3149</v>
      </c>
      <c r="M20" s="64" t="s">
        <v>3300</v>
      </c>
      <c r="N20" s="122" t="e">
        <f>#REF!</f>
        <v>#REF!</v>
      </c>
      <c r="Q20" t="s">
        <v>311</v>
      </c>
      <c r="R20" s="64" t="s">
        <v>289</v>
      </c>
      <c r="S20" s="67" t="s">
        <v>290</v>
      </c>
      <c r="T20" s="67" t="s">
        <v>287</v>
      </c>
      <c r="U20" s="67" t="s">
        <v>291</v>
      </c>
    </row>
    <row r="21" spans="1:23" ht="14.25">
      <c r="A21" s="64" t="s">
        <v>95</v>
      </c>
      <c r="B21" s="122" t="e">
        <f>#REF!</f>
        <v>#REF!</v>
      </c>
      <c r="C21" s="71" t="s">
        <v>3149</v>
      </c>
      <c r="E21" s="64" t="s">
        <v>165</v>
      </c>
      <c r="F21" s="65" t="e">
        <f>IF(AND(ZAKL_DATA!D4&lt;&gt;"",ZAKL_DATA!D17&lt;&gt;"",#REF!&lt;&gt;"4a",#REF!&lt;&gt;"4b"),ZAKL_DATA!D17,"")</f>
        <v>#REF!</v>
      </c>
      <c r="G21" t="s">
        <v>3160</v>
      </c>
      <c r="I21" s="64" t="s">
        <v>212</v>
      </c>
      <c r="J21" s="122" t="e">
        <f>#REF!</f>
        <v>#REF!</v>
      </c>
      <c r="K21" s="71" t="s">
        <v>3149</v>
      </c>
      <c r="R21" t="str">
        <f t="shared" si="0" ref="R21:R23">IF(ISNUMBER(W21),IF(VALUE(W21)&gt;99999,VALUE(W21),IF(VALUE(W21)&gt;9999,VALUE(W21)*10,IF(VALUE(W21)&gt;999,VALUE(W21)*100,IF(VALUE(W21)&gt;99,VALUE(W21)*1000,IF(VALUE(W21)&gt;9,VALUE(W21)*10000,VALUE(W21)*100000))))),"")</f>
        <v/>
      </c>
      <c r="S21" s="122" t="e">
        <f>IF(#REF!&lt;&gt;0,#REF!,"")</f>
        <v>#REF!</v>
      </c>
      <c r="T21" t="e">
        <f>IF(AND(#REF!&lt;&gt;0,#REF!&lt;&gt;""),100*#REF!,"")</f>
        <v>#REF!</v>
      </c>
      <c r="U21" s="122" t="str">
        <f>IF(ISNUMBER(W21),#REF!,"")</f>
        <v/>
      </c>
      <c r="W21" t="e">
        <f>UPPER(VLOOKUP(#REF!,FU!N3:O992,2,FALSE))</f>
        <v>#REF!</v>
      </c>
    </row>
    <row r="22" spans="1:23" ht="14.25">
      <c r="A22" s="64" t="s">
        <v>96</v>
      </c>
      <c r="B22" s="122" t="e">
        <f>#REF!</f>
        <v>#REF!</v>
      </c>
      <c r="C22" s="71" t="s">
        <v>3149</v>
      </c>
      <c r="E22" s="64" t="s">
        <v>166</v>
      </c>
      <c r="F22" s="65" t="e">
        <f>IF(AND(ZAKL_DATA!D4&lt;&gt;"",ZAKL_DATA!D15&lt;&gt;"",#REF!&lt;&gt;"4a",#REF!&lt;&gt;"4b"),ZAKL_DATA!D15,"")</f>
        <v>#REF!</v>
      </c>
      <c r="G22" t="s">
        <v>3160</v>
      </c>
      <c r="R22" t="str">
        <f t="shared" si="0"/>
        <v/>
      </c>
      <c r="S22" s="122" t="e">
        <f>IF(#REF!&lt;&gt;0,#REF!,"")</f>
        <v>#REF!</v>
      </c>
      <c r="T22" t="e">
        <f>IF(AND(#REF!&lt;&gt;0,#REF!&lt;&gt;""),100*#REF!,"")</f>
        <v>#REF!</v>
      </c>
      <c r="U22" s="122" t="str">
        <f>IF(ISNUMBER(W22),#REF!,"")</f>
        <v/>
      </c>
      <c r="W22" t="e">
        <f>UPPER(VLOOKUP(#REF!,FU!N3:O992,2,FALSE))</f>
        <v>#REF!</v>
      </c>
    </row>
    <row r="23" spans="1:23" ht="14.25">
      <c r="A23" s="64" t="s">
        <v>97</v>
      </c>
      <c r="B23" s="122" t="e">
        <f>#REF!</f>
        <v>#REF!</v>
      </c>
      <c r="C23" s="71" t="s">
        <v>3149</v>
      </c>
      <c r="E23" s="64" t="s">
        <v>167</v>
      </c>
      <c r="F23" s="120" t="str">
        <f>IF(ZAKL_DATA!B5&lt;&gt;"",ZAKL_DATA!B5,"")</f>
        <v/>
      </c>
      <c r="G23" t="s">
        <v>3149</v>
      </c>
      <c r="R23" t="str">
        <f t="shared" si="0"/>
        <v/>
      </c>
      <c r="S23" s="122" t="e">
        <f>IF(#REF!&lt;&gt;0,#REF!,"")</f>
        <v>#REF!</v>
      </c>
      <c r="T23" t="e">
        <f>IF(AND(#REF!&lt;&gt;0,#REF!&lt;&gt;""),100*#REF!,"")</f>
        <v>#REF!</v>
      </c>
      <c r="U23" s="122" t="str">
        <f>IF(ISNUMBER(W23),#REF!,"")</f>
        <v/>
      </c>
      <c r="W23" t="e">
        <f>UPPER(VLOOKUP(#REF!,FU!N3:O992,2,FALSE))</f>
        <v>#REF!</v>
      </c>
    </row>
    <row r="24" spans="1:11" ht="14.25">
      <c r="A24" s="64" t="s">
        <v>98</v>
      </c>
      <c r="B24" s="122" t="e">
        <f>#REF!</f>
        <v>#REF!</v>
      </c>
      <c r="C24" s="71" t="s">
        <v>3149</v>
      </c>
      <c r="E24" s="64" t="s">
        <v>168</v>
      </c>
      <c r="F24" s="120" t="str">
        <f>IF(ZAKL_DATA!B19&lt;&gt;"",ZAKL_DATA!B19,"")</f>
        <v/>
      </c>
      <c r="G24" t="s">
        <v>3149</v>
      </c>
      <c r="K24" t="e">
        <f>LEN(LEFT(#REF!,(FIND(" ",#REF!,1))))</f>
        <v>#REF!</v>
      </c>
    </row>
    <row r="25" spans="1:21" ht="14.25">
      <c r="A25" s="64" t="s">
        <v>99</v>
      </c>
      <c r="B25" s="122" t="e">
        <f>#REF!</f>
        <v>#REF!</v>
      </c>
      <c r="C25" s="71" t="s">
        <v>3149</v>
      </c>
      <c r="E25" s="64" t="s">
        <v>169</v>
      </c>
      <c r="F25" s="120" t="str">
        <f>IF(ZAKL_DATA!B9&lt;&gt;"",ZAKL_DATA!B9,"")</f>
        <v/>
      </c>
      <c r="G25" t="s">
        <v>3149</v>
      </c>
      <c r="K25" t="e">
        <f>FIND(" ",#REF!,LEN(LEFT(#REF!,(FIND(" ",#REF!,1))))+1)-1</f>
        <v>#REF!</v>
      </c>
      <c r="L25" t="e">
        <f>LEN(#REF!)-LEN(LEFT(#REF!,(FIND(" ",#REF!,1))))</f>
        <v>#REF!</v>
      </c>
      <c r="R25" t="s">
        <v>3149</v>
      </c>
      <c r="S25" t="s">
        <v>3149</v>
      </c>
      <c r="T25" t="s">
        <v>3149</v>
      </c>
      <c r="U25" t="s">
        <v>3149</v>
      </c>
    </row>
    <row r="26" spans="1:12" ht="14.25">
      <c r="A26" s="64" t="s">
        <v>100</v>
      </c>
      <c r="B26" s="122" t="e">
        <f>#REF!</f>
        <v>#REF!</v>
      </c>
      <c r="C26" s="71" t="s">
        <v>3149</v>
      </c>
      <c r="E26" s="64" t="s">
        <v>170</v>
      </c>
      <c r="F26" s="120" t="str">
        <f>IF(ZAKL_DATA!B6&lt;&gt;"",ZAKL_DATA!B6,"")</f>
        <v/>
      </c>
      <c r="G26" t="s">
        <v>3149</v>
      </c>
      <c r="K26" t="e">
        <f>LEFT(#REF!,(FIND(" ",#REF!,1))-1)</f>
        <v>#REF!</v>
      </c>
      <c r="L26" t="e">
        <f>FIND(" ",#REF!,LEN(LEFT(#REF!,(FIND(" ",#REF!,1))))+1)-LEN(LEFT(#REF!,(FIND(" ",#REF!,1))))</f>
        <v>#REF!</v>
      </c>
    </row>
    <row r="27" spans="1:11" ht="14.25">
      <c r="A27" s="64" t="s">
        <v>101</v>
      </c>
      <c r="B27" s="122" t="e">
        <f>#REF!</f>
        <v>#REF!</v>
      </c>
      <c r="C27" s="71" t="s">
        <v>3149</v>
      </c>
      <c r="E27" s="64" t="s">
        <v>171</v>
      </c>
      <c r="F27" s="65"/>
      <c r="G27" s="71" t="s">
        <v>3153</v>
      </c>
      <c r="K27" t="e">
        <f>MID(#REF!,FIND(" ",#REF!,LEN(LEFT(#REF!,(FIND(" ",#REF!,1))))+1)+1,LEN(#REF!)-LEN(LEFT(#REF!,(FIND(" ",#REF!,1))))+1)</f>
        <v>#REF!</v>
      </c>
    </row>
    <row r="28" spans="1:7" ht="14.25">
      <c r="A28" s="64" t="s">
        <v>102</v>
      </c>
      <c r="B28" s="122" t="e">
        <f>#REF!</f>
        <v>#REF!</v>
      </c>
      <c r="C28" s="71" t="s">
        <v>3149</v>
      </c>
      <c r="E28" s="64" t="s">
        <v>172</v>
      </c>
      <c r="F28" s="120" t="str">
        <f>IF(AND(ZAKL_DATA!B20&lt;&gt;"ČESKÁ REPUBLIKA",ZAKL_DATA!B20&lt;&gt;""),VLOOKUP(ZAKL_DATA!B20,FU!J3:K253,2,FALSE),"")</f>
        <v/>
      </c>
      <c r="G28" s="71" t="s">
        <v>3149</v>
      </c>
    </row>
    <row r="29" spans="1:7" ht="14.25">
      <c r="A29" s="64" t="s">
        <v>103</v>
      </c>
      <c r="B29" s="122"/>
      <c r="C29" s="71" t="s">
        <v>3152</v>
      </c>
      <c r="E29" s="64" t="s">
        <v>173</v>
      </c>
      <c r="F29" s="120" t="str">
        <f>IF(ZAKL_DATA!B7&lt;&gt;"",ZAKL_DATA!B7,"")</f>
        <v/>
      </c>
      <c r="G29" s="71" t="s">
        <v>3149</v>
      </c>
    </row>
    <row r="30" spans="1:13" ht="14.25">
      <c r="A30" s="64" t="s">
        <v>104</v>
      </c>
      <c r="B30" s="122" t="e">
        <f>IF(AND(#REF!&lt;&gt;"",#REF!&lt;&gt;0),#REF!,"")</f>
        <v>#REF!</v>
      </c>
      <c r="C30" s="71" t="s">
        <v>3149</v>
      </c>
      <c r="E30" s="64" t="s">
        <v>174</v>
      </c>
      <c r="F30" s="120" t="str">
        <f>IF(ZAKL_DATA!B16&lt;&gt;"",ZAKL_DATA!B16,"")</f>
        <v/>
      </c>
      <c r="G30" s="71" t="s">
        <v>3149</v>
      </c>
      <c r="I30" t="s">
        <v>236</v>
      </c>
      <c r="M30" t="s">
        <v>258</v>
      </c>
    </row>
    <row r="31" spans="1:15" ht="14.25">
      <c r="A31" s="64" t="s">
        <v>105</v>
      </c>
      <c r="B31" s="122" t="e">
        <f>IF(AND(#REF!&lt;&gt;"",#REF!&lt;&gt;0),#REF!,"")</f>
        <v>#REF!</v>
      </c>
      <c r="C31" s="71" t="s">
        <v>3149</v>
      </c>
      <c r="E31" s="64" t="s">
        <v>175</v>
      </c>
      <c r="F31" s="120" t="str">
        <f>IF(ISNUMBER(#REF!),#REF!,"")</f>
        <v/>
      </c>
      <c r="I31" s="64" t="s">
        <v>237</v>
      </c>
      <c r="J31" t="e">
        <f>#REF!</f>
        <v>#REF!</v>
      </c>
      <c r="K31" t="s">
        <v>3149</v>
      </c>
      <c r="M31" s="64" t="s">
        <v>259</v>
      </c>
      <c r="N31" t="e">
        <f>IF(VALUE(O31)&gt;99999,VALUE(O31),IF(VALUE(O31)&gt;9999,VALUE(O31)*10,IF(VALUE(O31)&gt;999,VALUE(O31)*100,IF(VALUE(O31)&gt;99,VALUE(O31)*1000,IF(VALUE(O31)&gt;9,VALUE(O31)*10000,VALUE(O31)*100000)))))</f>
        <v>#N/A</v>
      </c>
      <c r="O31" t="e">
        <f>UPPER(VLOOKUP(ZAKL_DATA!B29,FU!N3:O1699,2,FALSE))</f>
        <v>#N/A</v>
      </c>
    </row>
    <row r="32" spans="1:15" ht="14.25">
      <c r="A32" s="64" t="s">
        <v>106</v>
      </c>
      <c r="B32" s="122" t="e">
        <f>#REF!</f>
        <v>#REF!</v>
      </c>
      <c r="C32" s="71" t="s">
        <v>3149</v>
      </c>
      <c r="E32" s="64" t="s">
        <v>176</v>
      </c>
      <c r="I32" s="64" t="s">
        <v>238</v>
      </c>
      <c r="J32" t="e">
        <f>#REF!</f>
        <v>#REF!</v>
      </c>
      <c r="K32" t="s">
        <v>3149</v>
      </c>
      <c r="M32" s="64" t="s">
        <v>260</v>
      </c>
      <c r="N32" s="122" t="e">
        <f>#REF!</f>
        <v>#REF!</v>
      </c>
      <c r="O32" s="71" t="s">
        <v>3149</v>
      </c>
    </row>
    <row r="33" spans="1:15" ht="14.25">
      <c r="A33" s="64" t="s">
        <v>107</v>
      </c>
      <c r="B33" s="122" t="e">
        <f>IF(AND(#REF!&lt;&gt;"",#REF!&lt;&gt;0),#REF!,"")</f>
        <v>#REF!</v>
      </c>
      <c r="C33" s="71" t="s">
        <v>3149</v>
      </c>
      <c r="E33" s="64" t="s">
        <v>177</v>
      </c>
      <c r="F33" s="120" t="str">
        <f>IF(ISNUMBER(FIND("/",#REF!)),MID(#REF!,(FIND("/",#REF!,1))+1,LEN(#REF!)),"")</f>
        <v/>
      </c>
      <c r="I33" s="64" t="s">
        <v>239</v>
      </c>
      <c r="J33" t="e">
        <f>#REF!</f>
        <v>#REF!</v>
      </c>
      <c r="K33" t="s">
        <v>3149</v>
      </c>
      <c r="M33" s="64" t="s">
        <v>261</v>
      </c>
      <c r="N33" s="122" t="e">
        <f>#REF!</f>
        <v>#REF!</v>
      </c>
      <c r="O33" s="71" t="s">
        <v>3149</v>
      </c>
    </row>
    <row r="34" spans="1:15" ht="14.25">
      <c r="A34" s="64" t="s">
        <v>108</v>
      </c>
      <c r="B34" s="122" t="e">
        <f>IF(AND(#REF!&lt;&gt;"",#REF!&lt;&gt;0),#REF!,"")</f>
        <v>#REF!</v>
      </c>
      <c r="C34" s="71" t="s">
        <v>3149</v>
      </c>
      <c r="E34" s="64" t="s">
        <v>178</v>
      </c>
      <c r="F34" t="e">
        <f>IF(IF(ISNUMBER(FIND("/",#REF!)),LEFT(#REF!,(FIND("/",#REF!,1))-1),#REF!)&lt;&gt;0,IF(ISNUMBER(FIND("/",#REF!)),LEFT(#REF!,(FIND("/",#REF!,1))-1),#REF!),"")</f>
        <v>#REF!</v>
      </c>
      <c r="I34" s="64" t="s">
        <v>240</v>
      </c>
      <c r="K34" s="71" t="s">
        <v>3217</v>
      </c>
      <c r="M34" s="64" t="s">
        <v>262</v>
      </c>
      <c r="N34" s="120" t="e">
        <f>IF(#REF!&lt;&gt;0,TEXT(#REF!,"DD.MM.RRRR"),"")</f>
        <v>#REF!</v>
      </c>
      <c r="O34" s="71" t="s">
        <v>3149</v>
      </c>
    </row>
    <row r="35" spans="1:15" ht="14.25">
      <c r="A35" s="64" t="s">
        <v>109</v>
      </c>
      <c r="B35" s="122" t="e">
        <f>#REF!</f>
        <v>#REF!</v>
      </c>
      <c r="C35" s="71" t="s">
        <v>3149</v>
      </c>
      <c r="E35" s="64" t="s">
        <v>179</v>
      </c>
      <c r="F35" s="120" t="e">
        <f>IF(#REF!&lt;&gt;"",#REF!,"")</f>
        <v>#REF!</v>
      </c>
      <c r="I35" s="64" t="s">
        <v>241</v>
      </c>
      <c r="J35" t="e">
        <f>#REF!</f>
        <v>#REF!</v>
      </c>
      <c r="K35" t="s">
        <v>3149</v>
      </c>
      <c r="M35" s="64" t="s">
        <v>263</v>
      </c>
      <c r="N35" s="120" t="e">
        <f>IF(#REF!&lt;&gt;0,TEXT(#REF!,"DD.MM.RRRR"),"")</f>
        <v>#REF!</v>
      </c>
      <c r="O35" s="71" t="s">
        <v>3149</v>
      </c>
    </row>
    <row r="36" spans="1:15" ht="14.25">
      <c r="A36" s="64" t="s">
        <v>110</v>
      </c>
      <c r="B36" s="123" t="e">
        <f>#REF!</f>
        <v>#REF!</v>
      </c>
      <c r="C36" s="71" t="s">
        <v>3149</v>
      </c>
      <c r="E36" s="64" t="s">
        <v>180</v>
      </c>
      <c r="F36" s="120" t="str">
        <f>IF(ISNUMBER(FIND("@",#REF!)),#REF!,"")</f>
        <v/>
      </c>
      <c r="I36" s="64" t="s">
        <v>242</v>
      </c>
      <c r="J36" t="e">
        <f>#REF!</f>
        <v>#REF!</v>
      </c>
      <c r="K36" t="s">
        <v>3149</v>
      </c>
      <c r="M36" s="64" t="s">
        <v>264</v>
      </c>
      <c r="N36" s="120" t="e">
        <f>IF(#REF!&lt;&gt;0,TEXT(#REF!,"DD.MM.RRRR"),"")</f>
        <v>#REF!</v>
      </c>
      <c r="O36" s="71" t="s">
        <v>3149</v>
      </c>
    </row>
    <row r="37" spans="1:15" ht="14.25">
      <c r="A37" s="64" t="s">
        <v>111</v>
      </c>
      <c r="B37" s="122" t="e">
        <f>#REF!</f>
        <v>#REF!</v>
      </c>
      <c r="C37" s="71" t="s">
        <v>3149</v>
      </c>
      <c r="E37" s="64" t="s">
        <v>181</v>
      </c>
      <c r="F37" s="120" t="e">
        <f>IF(#REF!&lt;&gt;"",#REF!,"")</f>
        <v>#REF!</v>
      </c>
      <c r="I37" s="64" t="s">
        <v>243</v>
      </c>
      <c r="J37" t="e">
        <f>#REF!</f>
        <v>#REF!</v>
      </c>
      <c r="K37" t="s">
        <v>3149</v>
      </c>
      <c r="M37" s="64" t="s">
        <v>265</v>
      </c>
      <c r="N37" s="120" t="e">
        <f>IF(#REF!&lt;&gt;0,TEXT(#REF!,"DD.MM.RRRR"),"")</f>
        <v>#REF!</v>
      </c>
      <c r="O37" s="71" t="s">
        <v>3149</v>
      </c>
    </row>
    <row r="38" spans="1:15" ht="14.25">
      <c r="A38" s="64"/>
      <c r="B38" s="122" t="e">
        <f>IF(#REF!&lt;&gt;"",IF(#REF!&gt;0,"P","Z"),"")</f>
        <v>#REF!</v>
      </c>
      <c r="C38" s="71" t="s">
        <v>3149</v>
      </c>
      <c r="E38" s="64" t="s">
        <v>182</v>
      </c>
      <c r="F38" s="120" t="e">
        <f>IF(#REF!&lt;&gt;"",#REF!,"")</f>
        <v>#REF!</v>
      </c>
      <c r="I38" s="64" t="s">
        <v>244</v>
      </c>
      <c r="J38" t="e">
        <f>#REF!</f>
        <v>#REF!</v>
      </c>
      <c r="K38" t="s">
        <v>3149</v>
      </c>
      <c r="M38" s="64" t="s">
        <v>266</v>
      </c>
      <c r="N38" s="122" t="e">
        <f>#REF!</f>
        <v>#REF!</v>
      </c>
      <c r="O38" s="71" t="s">
        <v>3222</v>
      </c>
    </row>
    <row r="39" spans="1:15" ht="14.25">
      <c r="A39" s="64" t="s">
        <v>113</v>
      </c>
      <c r="B39" s="122" t="e">
        <f>#REF!</f>
        <v>#REF!</v>
      </c>
      <c r="C39" s="71" t="s">
        <v>3149</v>
      </c>
      <c r="E39" s="64" t="s">
        <v>183</v>
      </c>
      <c r="F39" s="120" t="e">
        <f>IF(#REF!&lt;&gt;"",#REF!,"")</f>
        <v>#REF!</v>
      </c>
      <c r="I39" s="64" t="s">
        <v>245</v>
      </c>
      <c r="K39" s="71" t="s">
        <v>3152</v>
      </c>
      <c r="M39" s="64" t="s">
        <v>267</v>
      </c>
      <c r="N39" s="122" t="e">
        <f>#REF!</f>
        <v>#REF!</v>
      </c>
      <c r="O39" s="71" t="s">
        <v>3149</v>
      </c>
    </row>
    <row r="40" spans="1:19" ht="14.25">
      <c r="A40" s="64" t="s">
        <v>114</v>
      </c>
      <c r="B40" s="122" t="e">
        <f>#REF!</f>
        <v>#REF!</v>
      </c>
      <c r="C40" s="71" t="s">
        <v>3149</v>
      </c>
      <c r="E40" s="64" t="s">
        <v>184</v>
      </c>
      <c r="F40" s="65" t="e">
        <f>IF(AND(LEN(#REF!)&gt;6,ISNUMBER(SEARCH(".",#REF!))),#REF!,"")</f>
        <v>#REF!</v>
      </c>
      <c r="G40" s="71" t="s">
        <v>3160</v>
      </c>
      <c r="I40" s="64" t="s">
        <v>246</v>
      </c>
      <c r="J40" t="e">
        <f>#REF!</f>
        <v>#REF!</v>
      </c>
      <c r="K40" s="71" t="s">
        <v>3149</v>
      </c>
      <c r="M40" s="64" t="s">
        <v>268</v>
      </c>
      <c r="N40" s="122" t="e">
        <f>#REF!</f>
        <v>#REF!</v>
      </c>
      <c r="O40" s="71" t="s">
        <v>3149</v>
      </c>
      <c r="Q40" t="s">
        <v>288</v>
      </c>
      <c r="R40" s="64" t="s">
        <v>312</v>
      </c>
      <c r="S40" s="190" t="s">
        <v>310</v>
      </c>
    </row>
    <row r="41" spans="1:19" ht="14.25">
      <c r="A41" s="64" t="s">
        <v>115</v>
      </c>
      <c r="B41" s="122" t="e">
        <f>IF(AND(#REF!&lt;&gt;"",#REF!&lt;&gt;0),#REF!,"")</f>
        <v>#REF!</v>
      </c>
      <c r="C41" s="71" t="s">
        <v>3149</v>
      </c>
      <c r="E41" s="64" t="s">
        <v>185</v>
      </c>
      <c r="F41" s="65" t="e">
        <f>IF(AND(LEN(#REF!)&lt;=4,#REF!&lt;&gt;""),#REF!,"")</f>
        <v>#REF!</v>
      </c>
      <c r="G41" s="71" t="s">
        <v>3160</v>
      </c>
      <c r="I41" s="64" t="s">
        <v>247</v>
      </c>
      <c r="J41" t="e">
        <f>#REF!</f>
        <v>#REF!</v>
      </c>
      <c r="K41" s="71" t="s">
        <v>3149</v>
      </c>
      <c r="M41" s="64" t="s">
        <v>269</v>
      </c>
      <c r="N41" s="122" t="e">
        <f>#REF!</f>
        <v>#REF!</v>
      </c>
      <c r="O41" s="71" t="s">
        <v>3149</v>
      </c>
      <c r="R41" s="122" t="e">
        <f>IF(#REF!&lt;&gt;"",#REF!,"")</f>
        <v>#REF!</v>
      </c>
      <c r="S41" s="65" t="e">
        <f>IF(#REF!&lt;&gt;"",#REF!,"")</f>
        <v>#REF!</v>
      </c>
    </row>
    <row r="42" spans="1:19" ht="14.25">
      <c r="A42" s="64" t="s">
        <v>116</v>
      </c>
      <c r="B42" s="122" t="e">
        <f>#REF!</f>
        <v>#REF!</v>
      </c>
      <c r="C42" s="71" t="s">
        <v>3149</v>
      </c>
      <c r="E42" s="64" t="s">
        <v>186</v>
      </c>
      <c r="F42" s="65" t="e">
        <f>IF(AND(LEN(#REF!)&lt;9,LEN(#REF!)&gt;5),#REF!,"")</f>
        <v>#REF!</v>
      </c>
      <c r="G42" s="71" t="s">
        <v>3160</v>
      </c>
      <c r="I42" s="64" t="s">
        <v>248</v>
      </c>
      <c r="J42" t="e">
        <f>#REF!</f>
        <v>#REF!</v>
      </c>
      <c r="K42" s="71" t="s">
        <v>3149</v>
      </c>
      <c r="M42" s="64" t="s">
        <v>270</v>
      </c>
      <c r="N42" s="122" t="e">
        <f>#REF!</f>
        <v>#REF!</v>
      </c>
      <c r="O42" s="71" t="s">
        <v>3149</v>
      </c>
      <c r="R42" s="122" t="e">
        <f>IF(#REF!&lt;&gt;"",#REF!,"")</f>
        <v>#REF!</v>
      </c>
      <c r="S42" s="65" t="e">
        <f>IF(#REF!&lt;&gt;"",#REF!,"")</f>
        <v>#REF!</v>
      </c>
    </row>
    <row r="43" spans="1:19" ht="14.25">
      <c r="A43" s="64" t="s">
        <v>117</v>
      </c>
      <c r="B43" s="122" t="e">
        <f>#REF!</f>
        <v>#REF!</v>
      </c>
      <c r="C43" s="71" t="s">
        <v>3149</v>
      </c>
      <c r="E43" s="64" t="s">
        <v>187</v>
      </c>
      <c r="F43" s="65" t="e">
        <f>IF(AND(OR(F40&lt;&gt;"",F41&lt;&gt;""),ZAKL_DATA!D20&lt;&gt;""),ZAKL_DATA!D20,"")</f>
        <v>#REF!</v>
      </c>
      <c r="G43" s="71" t="s">
        <v>3160</v>
      </c>
      <c r="I43" s="64" t="s">
        <v>249</v>
      </c>
      <c r="J43" t="e">
        <f>#REF!</f>
        <v>#REF!</v>
      </c>
      <c r="K43" s="71" t="s">
        <v>3149</v>
      </c>
      <c r="M43" s="64" t="s">
        <v>271</v>
      </c>
      <c r="N43" s="122" t="e">
        <f>#REF!</f>
        <v>#REF!</v>
      </c>
      <c r="O43" s="71" t="s">
        <v>3149</v>
      </c>
      <c r="R43" s="122" t="e">
        <f>IF(#REF!&lt;&gt;"",#REF!,"")</f>
        <v>#REF!</v>
      </c>
      <c r="S43" s="65" t="e">
        <f>IF(#REF!&lt;&gt;"",#REF!,"")</f>
        <v>#REF!</v>
      </c>
    </row>
    <row r="44" spans="1:19" ht="14.25">
      <c r="A44" s="64" t="s">
        <v>118</v>
      </c>
      <c r="B44" s="122" t="e">
        <f>#REF!</f>
        <v>#REF!</v>
      </c>
      <c r="C44" s="71" t="s">
        <v>3149</v>
      </c>
      <c r="E44" s="64" t="s">
        <v>188</v>
      </c>
      <c r="F44" s="65" t="e">
        <f>IF(#REF!&lt;&gt;0,#REF!,"")</f>
        <v>#REF!</v>
      </c>
      <c r="G44" s="71" t="s">
        <v>3160</v>
      </c>
      <c r="I44" s="64" t="s">
        <v>250</v>
      </c>
      <c r="J44" t="e">
        <f>#REF!</f>
        <v>#REF!</v>
      </c>
      <c r="K44" s="71" t="s">
        <v>3149</v>
      </c>
      <c r="M44" s="64" t="s">
        <v>272</v>
      </c>
      <c r="N44" s="122" t="e">
        <f>#REF!</f>
        <v>#REF!</v>
      </c>
      <c r="O44" s="71" t="s">
        <v>3149</v>
      </c>
      <c r="R44" s="122" t="e">
        <f>IF(#REF!&lt;&gt;"",#REF!,"")</f>
        <v>#REF!</v>
      </c>
      <c r="S44" s="65" t="e">
        <f>IF(#REF!&lt;&gt;"",#REF!,"")</f>
        <v>#REF!</v>
      </c>
    </row>
    <row r="45" spans="1:15" ht="14.25">
      <c r="A45" s="64" t="s">
        <v>119</v>
      </c>
      <c r="B45" s="122" t="e">
        <f>#REF!</f>
        <v>#REF!</v>
      </c>
      <c r="C45" s="71" t="s">
        <v>3149</v>
      </c>
      <c r="E45" s="64" t="s">
        <v>189</v>
      </c>
      <c r="F45" s="65" t="e">
        <f>#REF!</f>
        <v>#REF!</v>
      </c>
      <c r="G45" s="71" t="s">
        <v>3160</v>
      </c>
      <c r="I45" s="64" t="s">
        <v>251</v>
      </c>
      <c r="J45">
        <v>0.0</v>
      </c>
      <c r="K45" s="127" t="s">
        <v>3221</v>
      </c>
      <c r="M45" s="64" t="s">
        <v>273</v>
      </c>
      <c r="N45" s="122" t="e">
        <f>#REF!</f>
        <v>#REF!</v>
      </c>
      <c r="O45" s="71" t="s">
        <v>3149</v>
      </c>
    </row>
    <row r="46" spans="1:19" ht="14.25">
      <c r="A46" s="64" t="s">
        <v>120</v>
      </c>
      <c r="B46" s="122" t="e">
        <f>#REF!</f>
        <v>#REF!</v>
      </c>
      <c r="C46" s="71" t="s">
        <v>3149</v>
      </c>
      <c r="E46" s="64" t="s">
        <v>190</v>
      </c>
      <c r="F46" s="65" t="e">
        <f>IF(AND(OR(F40&lt;&gt;"",F41&lt;&gt;""),ZAKL_DATA!D21&lt;&gt;""),ZAKL_DATA!D21,"")</f>
        <v>#REF!</v>
      </c>
      <c r="G46" s="71" t="s">
        <v>3160</v>
      </c>
      <c r="I46" s="64" t="s">
        <v>252</v>
      </c>
      <c r="J46" t="e">
        <f>IF((ABS(#REF!)+ABS(#REF!))&lt;&gt;0,"1","0")</f>
        <v>#REF!</v>
      </c>
      <c r="M46" s="64" t="s">
        <v>274</v>
      </c>
      <c r="N46" s="122" t="e">
        <f>#REF!</f>
        <v>#REF!</v>
      </c>
      <c r="O46" s="71" t="s">
        <v>3149</v>
      </c>
      <c r="R46" s="71" t="s">
        <v>3149</v>
      </c>
      <c r="S46" s="71" t="s">
        <v>3149</v>
      </c>
    </row>
    <row r="47" spans="1:15" ht="14.25">
      <c r="A47" s="64" t="s">
        <v>121</v>
      </c>
      <c r="B47" s="122" t="e">
        <f>IF(AND(#REF!&lt;&gt;"",#REF!&lt;&gt;0),#REF!,"")</f>
        <v>#REF!</v>
      </c>
      <c r="C47" s="71" t="s">
        <v>3149</v>
      </c>
      <c r="E47" s="64" t="s">
        <v>191</v>
      </c>
      <c r="F47" s="65" t="e">
        <f>IF(OR(#REF!="4a",#REF!="4b"),"F",IF(OR(#REF!="4c",#REF!="4d"),"P",""))</f>
        <v>#REF!</v>
      </c>
      <c r="G47" s="71" t="s">
        <v>3160</v>
      </c>
      <c r="I47" s="64" t="s">
        <v>253</v>
      </c>
      <c r="J47" t="e">
        <f>IF(#REF!&lt;&gt;"",#REF!,"")</f>
        <v>#REF!</v>
      </c>
      <c r="M47" s="64" t="s">
        <v>275</v>
      </c>
      <c r="N47" s="122" t="e">
        <f>#REF!</f>
        <v>#REF!</v>
      </c>
      <c r="O47" s="71" t="s">
        <v>3149</v>
      </c>
    </row>
    <row r="48" spans="1:15" ht="14.25">
      <c r="A48" s="64" t="s">
        <v>122</v>
      </c>
      <c r="B48" s="122" t="e">
        <f>IF(AND(#REF!&lt;&gt;"",#REF!&lt;&gt;0),#REF!,"")</f>
        <v>#REF!</v>
      </c>
      <c r="C48" s="71" t="s">
        <v>3149</v>
      </c>
      <c r="I48" s="64" t="s">
        <v>254</v>
      </c>
      <c r="J48" s="120" t="e">
        <f>#REF!</f>
        <v>#REF!</v>
      </c>
      <c r="K48" s="71" t="s">
        <v>3149</v>
      </c>
      <c r="M48" s="64" t="s">
        <v>276</v>
      </c>
      <c r="N48" s="122" t="e">
        <f>#REF!</f>
        <v>#REF!</v>
      </c>
      <c r="O48" s="71" t="s">
        <v>3149</v>
      </c>
    </row>
    <row r="49" spans="1:15" ht="14.25">
      <c r="A49" s="64" t="s">
        <v>123</v>
      </c>
      <c r="B49" s="120" t="e">
        <f>IF(#REF!&lt;&gt;"",#REF!,"")</f>
        <v>#REF!</v>
      </c>
      <c r="C49" s="71" t="s">
        <v>3149</v>
      </c>
      <c r="I49" s="64" t="s">
        <v>255</v>
      </c>
      <c r="J49" s="120" t="e">
        <f>#REF!</f>
        <v>#REF!</v>
      </c>
      <c r="K49" s="71" t="s">
        <v>3149</v>
      </c>
      <c r="M49" s="64" t="s">
        <v>277</v>
      </c>
      <c r="N49" s="122" t="e">
        <f>#REF!</f>
        <v>#REF!</v>
      </c>
      <c r="O49" s="71" t="s">
        <v>3149</v>
      </c>
    </row>
    <row r="50" spans="1:19" ht="14.25">
      <c r="A50" s="64" t="s">
        <v>124</v>
      </c>
      <c r="B50" t="e">
        <f>#REF!</f>
        <v>#REF!</v>
      </c>
      <c r="C50" s="71" t="s">
        <v>3149</v>
      </c>
      <c r="E50" s="64" t="s">
        <v>3216</v>
      </c>
      <c r="F50" s="65" t="e">
        <f>IF(#REF!&lt;&gt;"",IF(#REF!&gt;0,"P","Z"),"")</f>
        <v>#REF!</v>
      </c>
      <c r="I50" s="64" t="s">
        <v>256</v>
      </c>
      <c r="J50" t="e">
        <f>#REF!</f>
        <v>#REF!</v>
      </c>
      <c r="K50" s="71" t="s">
        <v>3149</v>
      </c>
      <c r="M50" s="64" t="s">
        <v>278</v>
      </c>
      <c r="N50" s="122" t="e">
        <f>#REF!</f>
        <v>#REF!</v>
      </c>
      <c r="O50" s="71" t="s">
        <v>3149</v>
      </c>
      <c r="Q50" t="s">
        <v>314</v>
      </c>
      <c r="R50" s="64" t="s">
        <v>315</v>
      </c>
      <c r="S50" s="190" t="s">
        <v>313</v>
      </c>
    </row>
    <row r="51" spans="1:19" ht="14.25">
      <c r="A51" s="64" t="s">
        <v>3169</v>
      </c>
      <c r="B51" t="e">
        <f>#REF!</f>
        <v>#REF!</v>
      </c>
      <c r="C51" s="71" t="s">
        <v>3149</v>
      </c>
      <c r="E51" s="64" t="s">
        <v>3216</v>
      </c>
      <c r="F51" s="65" t="e">
        <f>IF(#REF!&lt;&gt;"",IF(#REF!&gt;0,"P","Z"),"")</f>
        <v>#REF!</v>
      </c>
      <c r="I51" s="64" t="s">
        <v>257</v>
      </c>
      <c r="J51" t="e">
        <f>#REF!</f>
        <v>#REF!</v>
      </c>
      <c r="K51" s="71" t="s">
        <v>3149</v>
      </c>
      <c r="M51" s="64" t="s">
        <v>279</v>
      </c>
      <c r="N51" s="122" t="e">
        <f>#REF!</f>
        <v>#REF!</v>
      </c>
      <c r="O51" s="71" t="s">
        <v>3149</v>
      </c>
      <c r="R51" t="e">
        <f>IF(#REF!&lt;&gt;"",#REF!,"")</f>
        <v>#REF!</v>
      </c>
      <c r="S51" s="120" t="e">
        <f>IF(#REF!&lt;&gt;"",#REF!,"")</f>
        <v>#REF!</v>
      </c>
    </row>
    <row r="52" spans="1:19" ht="14.25">
      <c r="A52" s="64" t="s">
        <v>3170</v>
      </c>
      <c r="B52" t="e">
        <f>#REF!</f>
        <v>#REF!</v>
      </c>
      <c r="C52" s="71" t="s">
        <v>3149</v>
      </c>
      <c r="E52" s="64" t="s">
        <v>3216</v>
      </c>
      <c r="F52" s="65" t="e">
        <f>IF(#REF!&lt;&gt;"",IF(#REF!&gt;0,"P","Z"),"")</f>
        <v>#REF!</v>
      </c>
      <c r="I52" s="64" t="s">
        <v>3179</v>
      </c>
      <c r="J52" t="e">
        <f>IF(#REF!&lt;&gt;"",#REF!,"")</f>
        <v>#REF!</v>
      </c>
      <c r="K52" s="132"/>
      <c r="M52" s="64" t="s">
        <v>280</v>
      </c>
      <c r="N52" s="122" t="e">
        <f>#REF!</f>
        <v>#REF!</v>
      </c>
      <c r="O52" s="71" t="s">
        <v>3149</v>
      </c>
      <c r="R52" t="e">
        <f>IF(#REF!&lt;&gt;"",#REF!,"")</f>
        <v>#REF!</v>
      </c>
      <c r="S52" s="65" t="e">
        <f>IF(#REF!&lt;&gt;"",#REF!,"")</f>
        <v>#REF!</v>
      </c>
    </row>
    <row r="53" spans="1:19" ht="14.25">
      <c r="A53" s="64" t="s">
        <v>125</v>
      </c>
      <c r="B53" t="e">
        <f>#REF!</f>
        <v>#REF!</v>
      </c>
      <c r="C53" s="71" t="s">
        <v>3149</v>
      </c>
      <c r="I53" s="64" t="s">
        <v>3271</v>
      </c>
      <c r="J53" t="e">
        <f>#REF!</f>
        <v>#REF!</v>
      </c>
      <c r="M53" s="64" t="s">
        <v>281</v>
      </c>
      <c r="N53" t="e">
        <f>#REF!</f>
        <v>#REF!</v>
      </c>
      <c r="O53" s="71" t="s">
        <v>3149</v>
      </c>
      <c r="R53" t="e">
        <f>IF(#REF!&lt;&gt;"",#REF!,"")</f>
        <v>#REF!</v>
      </c>
      <c r="S53" s="65" t="e">
        <f>IF(#REF!&lt;&gt;"",#REF!,"")</f>
        <v>#REF!</v>
      </c>
    </row>
    <row r="54" spans="1:19" ht="14.25">
      <c r="A54" s="64" t="s">
        <v>126</v>
      </c>
      <c r="B54" t="e">
        <f>#REF!</f>
        <v>#REF!</v>
      </c>
      <c r="C54" s="71" t="s">
        <v>3149</v>
      </c>
      <c r="I54" s="64" t="s">
        <v>3272</v>
      </c>
      <c r="J54" t="e">
        <f>#REF!</f>
        <v>#REF!</v>
      </c>
      <c r="M54" s="64" t="s">
        <v>282</v>
      </c>
      <c r="N54" s="122" t="e">
        <f>#REF!</f>
        <v>#REF!</v>
      </c>
      <c r="O54" s="71" t="s">
        <v>3149</v>
      </c>
      <c r="R54" t="e">
        <f>IF(#REF!&lt;&gt;"",#REF!,"")</f>
        <v>#REF!</v>
      </c>
      <c r="S54" s="65" t="e">
        <f>IF(#REF!&lt;&gt;"",#REF!,"")</f>
        <v>#REF!</v>
      </c>
    </row>
    <row r="55" spans="1:15" ht="14.25">
      <c r="A55" s="64" t="s">
        <v>127</v>
      </c>
      <c r="B55" t="e">
        <f>#REF!</f>
        <v>#REF!</v>
      </c>
      <c r="C55" s="71" t="s">
        <v>3149</v>
      </c>
      <c r="I55" s="64" t="s">
        <v>3301</v>
      </c>
      <c r="J55" t="e">
        <f>#REF!</f>
        <v>#REF!</v>
      </c>
      <c r="M55" s="64" t="s">
        <v>283</v>
      </c>
      <c r="N55" s="126" t="e">
        <f>IF(AND(#REF!*100&lt;&gt;0,#REF!&lt;&gt;""),#REF!*100,"")</f>
        <v>#REF!</v>
      </c>
      <c r="O55" s="71" t="s">
        <v>3149</v>
      </c>
    </row>
    <row r="56" spans="1:19" ht="14.25">
      <c r="A56" s="64" t="s">
        <v>128</v>
      </c>
      <c r="B56" t="e">
        <f>#REF!</f>
        <v>#REF!</v>
      </c>
      <c r="C56" s="71" t="s">
        <v>3149</v>
      </c>
      <c r="I56" s="64" t="s">
        <v>3302</v>
      </c>
      <c r="J56" t="e">
        <f>#REF!</f>
        <v>#REF!</v>
      </c>
      <c r="M56" s="64" t="s">
        <v>284</v>
      </c>
      <c r="N56" s="122" t="e">
        <f>#REF!</f>
        <v>#REF!</v>
      </c>
      <c r="O56" s="71" t="s">
        <v>3149</v>
      </c>
      <c r="R56" s="71" t="s">
        <v>3149</v>
      </c>
      <c r="S56" s="71" t="s">
        <v>3149</v>
      </c>
    </row>
    <row r="57" spans="1:15" ht="14.25">
      <c r="A57" s="64" t="s">
        <v>129</v>
      </c>
      <c r="B57" t="e">
        <f>#REF!</f>
        <v>#REF!</v>
      </c>
      <c r="C57" s="71" t="s">
        <v>3149</v>
      </c>
      <c r="I57" s="64" t="s">
        <v>3303</v>
      </c>
      <c r="J57" t="e">
        <f>#REF!</f>
        <v>#REF!</v>
      </c>
      <c r="M57" s="64" t="s">
        <v>285</v>
      </c>
      <c r="N57" s="120" t="e">
        <f>IF(AND(#REF!&lt;&gt;"",#REF!=""),1,IF(AND(#REF!="",#REF!&lt;&gt;""),2,""))</f>
        <v>#REF!</v>
      </c>
      <c r="O57" s="71" t="s">
        <v>3149</v>
      </c>
    </row>
    <row r="58" spans="1:14" ht="14.25">
      <c r="A58" s="64" t="s">
        <v>130</v>
      </c>
      <c r="B58" s="120" t="str">
        <f>IF(ISNUMBER(FIND(" ",#REF!)),MID(#REF!,(FIND(" ",#REF!,1))+1,IF(ISNUMBER(FIND(" ",#REF!,FIND(" ",#REF!,1)+1)),FIND(" ",#REF!,LEN(LEFT(#REF!,(FIND(" ",#REF!,1))))+1)-LEN(LEFT(#REF!,(FIND(" ",#REF!,1)))),LEN(#REF!)-LEN(LEFT(#REF!,(FIND(" ",#REF!,1)))))),"")</f>
        <v/>
      </c>
      <c r="C58" s="71" t="s">
        <v>3149</v>
      </c>
      <c r="M58" s="64" t="s">
        <v>286</v>
      </c>
      <c r="N58" s="120" t="e">
        <f>IF(#REF!&lt;&gt;"","A","N")</f>
        <v>#REF!</v>
      </c>
    </row>
    <row r="59" spans="1:14" ht="14.25">
      <c r="A59" s="64" t="s">
        <v>131</v>
      </c>
      <c r="B59" s="120" t="str">
        <f>IF(ISNUMBER(FIND(" ",#REF!)),LEFT(#REF!,(FIND(" ",#REF!,1))-1),"")</f>
        <v/>
      </c>
      <c r="C59" s="71" t="s">
        <v>3149</v>
      </c>
      <c r="M59" s="64" t="s">
        <v>3223</v>
      </c>
      <c r="N59" s="65" t="e">
        <f>IF(#REF!&lt;&gt;"","A","N")</f>
        <v>#REF!</v>
      </c>
    </row>
    <row r="60" spans="1:22" ht="14.25">
      <c r="A60" s="64" t="s">
        <v>132</v>
      </c>
      <c r="B60" s="120" t="e">
        <f>IF(#REF!&lt;&gt;"",#REF!,"")</f>
        <v>#REF!</v>
      </c>
      <c r="C60" s="71" t="s">
        <v>3149</v>
      </c>
      <c r="E60" t="s">
        <v>292</v>
      </c>
      <c r="I60" t="s">
        <v>329</v>
      </c>
      <c r="N60" t="e">
        <f>IF(OR(N57="2",N58="A"),"A","N")</f>
        <v>#REF!</v>
      </c>
      <c r="Q60" t="s">
        <v>317</v>
      </c>
      <c r="R60" s="191" t="s">
        <v>316</v>
      </c>
      <c r="S60" s="190" t="s">
        <v>318</v>
      </c>
      <c r="T60" s="190" t="s">
        <v>319</v>
      </c>
      <c r="U60" s="67" t="s">
        <v>320</v>
      </c>
      <c r="V60" s="67" t="s">
        <v>321</v>
      </c>
    </row>
    <row r="61" spans="1:22" ht="14.25">
      <c r="A61" s="64" t="s">
        <v>133</v>
      </c>
      <c r="B61" s="120" t="str">
        <f>IF(ISNUMBER(FIND(" ",#REF!,FIND(" ",#REF!,1)+1)),MID(#REF!,FIND(" ",#REF!,LEN(LEFT(#REF!,(FIND(" ",#REF!,1))))+1)+1,LEN(#REF!)-LEN(LEFT(#REF!,(FIND(" ",#REF!,1))))+1),"")</f>
        <v/>
      </c>
      <c r="C61" s="71" t="s">
        <v>3149</v>
      </c>
      <c r="E61" s="64" t="s">
        <v>293</v>
      </c>
      <c r="F61" s="122" t="e">
        <f>IF(OR(N57=2,N58="A"),"",#REF!)</f>
        <v>#REF!</v>
      </c>
      <c r="G61" t="s">
        <v>3149</v>
      </c>
      <c r="I61" s="64" t="s">
        <v>336</v>
      </c>
      <c r="J61" s="122" t="e">
        <f>#REF!</f>
        <v>#REF!</v>
      </c>
      <c r="K61" s="71" t="s">
        <v>3149</v>
      </c>
      <c r="R61" s="120" t="e">
        <f>IF(#REF!&lt;&gt;"",MID(#REF!,3,LEN(#REF!)-2),"")</f>
        <v>#REF!</v>
      </c>
      <c r="S61" s="120" t="e">
        <f>IF(#REF!&lt;&gt;"",#REF!,"")</f>
        <v>#REF!</v>
      </c>
      <c r="T61" s="65" t="e">
        <f>IF(#REF!&lt;&gt;"",#REF!*100,"")</f>
        <v>#REF!</v>
      </c>
      <c r="U61" t="e">
        <f>IF(#REF!&lt;&gt;"",#REF!*100,"")</f>
        <v>#REF!</v>
      </c>
      <c r="V61" s="71" t="e">
        <f>IF(#REF!&lt;&gt;"",#REF!,"")</f>
        <v>#REF!</v>
      </c>
    </row>
    <row r="62" spans="1:22" ht="14.25">
      <c r="A62" s="64" t="s">
        <v>134</v>
      </c>
      <c r="B62" s="120" t="e">
        <f>IF(AND(#REF!&lt;&gt;"",#REF!=""),"A",IF(AND(#REF!="",#REF!&lt;&gt;""),"N",""))</f>
        <v>#REF!</v>
      </c>
      <c r="C62" s="71" t="s">
        <v>3149</v>
      </c>
      <c r="E62" s="64" t="s">
        <v>294</v>
      </c>
      <c r="F62" s="122" t="e">
        <f>IF(OR(N57=2,N58="A"),"",#REF!)</f>
        <v>#REF!</v>
      </c>
      <c r="G62" t="s">
        <v>3149</v>
      </c>
      <c r="I62" s="64" t="s">
        <v>337</v>
      </c>
      <c r="J62" s="122" t="e">
        <f>#REF!</f>
        <v>#REF!</v>
      </c>
      <c r="K62" s="71" t="s">
        <v>3149</v>
      </c>
      <c r="R62" s="65" t="e">
        <f>IF(#REF!&lt;&gt;"",MID(#REF!,3,LEN(#REF!)-2),"")</f>
        <v>#REF!</v>
      </c>
      <c r="S62" s="65" t="e">
        <f>IF(#REF!&lt;&gt;"",#REF!,"")</f>
        <v>#REF!</v>
      </c>
      <c r="T62" s="65" t="e">
        <f>IF(#REF!&lt;&gt;"",#REF!*100,"")</f>
        <v>#REF!</v>
      </c>
      <c r="U62" t="e">
        <f>IF(#REF!&lt;&gt;"",#REF!*100,"")</f>
        <v>#REF!</v>
      </c>
      <c r="V62" t="e">
        <f>IF(#REF!&lt;&gt;"",#REF!,"")</f>
        <v>#REF!</v>
      </c>
    </row>
    <row r="63" spans="1:22" ht="14.25">
      <c r="A63" s="64" t="s">
        <v>135</v>
      </c>
      <c r="B63" s="120" t="e">
        <f>IF(AND(#REF!&lt;&gt;"",#REF!=""),"A",IF(AND(#REF!="",#REF!&lt;&gt;""),"N",""))</f>
        <v>#REF!</v>
      </c>
      <c r="C63" s="71" t="s">
        <v>3149</v>
      </c>
      <c r="E63" s="64" t="s">
        <v>295</v>
      </c>
      <c r="F63" s="122" t="e">
        <f>IF(OR(N57=2,N58="A"),"",#REF!)</f>
        <v>#REF!</v>
      </c>
      <c r="G63" t="s">
        <v>3149</v>
      </c>
      <c r="I63" s="64" t="s">
        <v>338</v>
      </c>
      <c r="J63" s="122" t="e">
        <f>#REF!</f>
        <v>#REF!</v>
      </c>
      <c r="K63" s="71" t="s">
        <v>3149</v>
      </c>
      <c r="R63" s="65" t="e">
        <f>IF(#REF!&lt;&gt;"",MID(#REF!,3,LEN(#REF!)-2),"")</f>
        <v>#REF!</v>
      </c>
      <c r="S63" s="65" t="e">
        <f>IF(#REF!&lt;&gt;"",#REF!,"")</f>
        <v>#REF!</v>
      </c>
      <c r="T63" s="65" t="e">
        <f>IF(#REF!&lt;&gt;"",#REF!*100,"")</f>
        <v>#REF!</v>
      </c>
      <c r="U63" t="e">
        <f>IF(#REF!&lt;&gt;"",#REF!*100,"")</f>
        <v>#REF!</v>
      </c>
      <c r="V63" t="e">
        <f>IF(#REF!&lt;&gt;"",#REF!,"")</f>
        <v>#REF!</v>
      </c>
    </row>
    <row r="64" spans="1:11" ht="14.25">
      <c r="A64" s="64" t="s">
        <v>136</v>
      </c>
      <c r="B64" t="e">
        <f>#REF!</f>
        <v>#REF!</v>
      </c>
      <c r="C64" s="71" t="s">
        <v>3149</v>
      </c>
      <c r="E64" s="64" t="s">
        <v>296</v>
      </c>
      <c r="F64" s="122" t="e">
        <f>IF(OR(N57=2,N58="A"),"",#REF!)</f>
        <v>#REF!</v>
      </c>
      <c r="G64" t="s">
        <v>3149</v>
      </c>
      <c r="I64" s="64" t="s">
        <v>339</v>
      </c>
      <c r="J64" s="122" t="e">
        <f>#REF!</f>
        <v>#REF!</v>
      </c>
      <c r="K64" s="71" t="s">
        <v>3149</v>
      </c>
    </row>
    <row r="65" spans="1:22" ht="14.25">
      <c r="A65" s="64" t="s">
        <v>137</v>
      </c>
      <c r="B65" s="122" t="e">
        <f>#REF!</f>
        <v>#REF!</v>
      </c>
      <c r="C65" s="71" t="s">
        <v>3149</v>
      </c>
      <c r="E65" s="64" t="s">
        <v>297</v>
      </c>
      <c r="F65" s="122" t="e">
        <f>IF(OR(N57=2,N58="A"),"",#REF!)</f>
        <v>#REF!</v>
      </c>
      <c r="G65" t="s">
        <v>3149</v>
      </c>
      <c r="I65" s="64" t="s">
        <v>340</v>
      </c>
      <c r="J65" s="122" t="e">
        <f>#REF!</f>
        <v>#REF!</v>
      </c>
      <c r="K65" s="71" t="s">
        <v>3149</v>
      </c>
      <c r="R65" s="71" t="s">
        <v>3149</v>
      </c>
      <c r="S65" s="71" t="s">
        <v>3149</v>
      </c>
      <c r="T65" s="71" t="s">
        <v>3149</v>
      </c>
      <c r="U65" s="71" t="s">
        <v>3149</v>
      </c>
      <c r="V65" s="71" t="s">
        <v>3149</v>
      </c>
    </row>
    <row r="66" spans="1:11" ht="14.25">
      <c r="A66" s="64" t="s">
        <v>138</v>
      </c>
      <c r="B66" s="65"/>
      <c r="C66" s="71" t="s">
        <v>3152</v>
      </c>
      <c r="E66" s="64" t="s">
        <v>298</v>
      </c>
      <c r="F66" s="122" t="e">
        <f>IF(OR(N57=2,N58="A"),"",#REF!)</f>
        <v>#REF!</v>
      </c>
      <c r="G66" t="s">
        <v>3149</v>
      </c>
      <c r="I66" s="64" t="s">
        <v>341</v>
      </c>
      <c r="J66" s="122" t="e">
        <f>#REF!</f>
        <v>#REF!</v>
      </c>
      <c r="K66" s="71" t="s">
        <v>3149</v>
      </c>
    </row>
    <row r="67" spans="1:11" ht="14.25">
      <c r="A67" s="64" t="s">
        <v>139</v>
      </c>
      <c r="B67" s="122" t="e">
        <f>#REF!</f>
        <v>#REF!</v>
      </c>
      <c r="E67" s="64" t="s">
        <v>299</v>
      </c>
      <c r="F67" s="122" t="e">
        <f>IF(OR(N57=2,N58="A"),"",#REF!)</f>
        <v>#REF!</v>
      </c>
      <c r="G67" t="s">
        <v>3149</v>
      </c>
      <c r="I67" s="64" t="s">
        <v>342</v>
      </c>
      <c r="J67" s="122" t="e">
        <f>#REF!</f>
        <v>#REF!</v>
      </c>
      <c r="K67" s="71" t="s">
        <v>3149</v>
      </c>
    </row>
    <row r="68" spans="1:11" ht="14.25">
      <c r="A68" s="64" t="s">
        <v>140</v>
      </c>
      <c r="B68" s="120" t="e">
        <f>IF(CONCATENATE(#REF!,#REF!)&lt;&gt;"00",CONCATENATE(#REF!," ",#REF!),"")</f>
        <v>#REF!</v>
      </c>
      <c r="C68" s="127" t="s">
        <v>3149</v>
      </c>
      <c r="E68" s="64" t="s">
        <v>300</v>
      </c>
      <c r="F68" s="122" t="e">
        <f>IF(OR(N57=2,N58="A"),"",#REF!)</f>
        <v>#REF!</v>
      </c>
      <c r="G68" t="s">
        <v>3149</v>
      </c>
      <c r="I68" s="64" t="s">
        <v>343</v>
      </c>
      <c r="J68" s="122" t="e">
        <f>#REF!</f>
        <v>#REF!</v>
      </c>
      <c r="K68" s="71" t="s">
        <v>3149</v>
      </c>
    </row>
    <row r="69" spans="1:11" ht="14.25">
      <c r="A69" s="64" t="s">
        <v>141</v>
      </c>
      <c r="B69" s="65" t="e">
        <f>IF(#REF!&lt;&gt;"",IF(#REF!&gt;0,"P","Z"),"")</f>
        <v>#REF!</v>
      </c>
      <c r="C69" s="127" t="s">
        <v>3157</v>
      </c>
      <c r="E69" s="64" t="s">
        <v>301</v>
      </c>
      <c r="F69" s="122" t="e">
        <f>IF(OR(N57=2,N58="A"),"",#REF!)</f>
        <v>#REF!</v>
      </c>
      <c r="G69" t="s">
        <v>3149</v>
      </c>
      <c r="I69" s="64" t="s">
        <v>344</v>
      </c>
      <c r="J69" s="122" t="e">
        <f>#REF!</f>
        <v>#REF!</v>
      </c>
      <c r="K69" s="71" t="s">
        <v>3149</v>
      </c>
    </row>
    <row r="70" spans="1:21" ht="14.25">
      <c r="A70" s="64" t="s">
        <v>142</v>
      </c>
      <c r="B70">
        <v>500.0</v>
      </c>
      <c r="C70" s="127" t="s">
        <v>3150</v>
      </c>
      <c r="E70" s="64" t="s">
        <v>302</v>
      </c>
      <c r="F70" s="122" t="e">
        <f>IF(OR(N57=2,N58="A"),"",#REF!)</f>
        <v>#REF!</v>
      </c>
      <c r="G70" t="s">
        <v>3149</v>
      </c>
      <c r="I70" s="64" t="s">
        <v>345</v>
      </c>
      <c r="J70" s="122" t="e">
        <f>#REF!</f>
        <v>#REF!</v>
      </c>
      <c r="K70" s="71" t="s">
        <v>3149</v>
      </c>
      <c r="M70" t="s">
        <v>354</v>
      </c>
      <c r="Q70" t="s">
        <v>322</v>
      </c>
      <c r="R70" s="191" t="s">
        <v>323</v>
      </c>
      <c r="S70" s="190" t="s">
        <v>324</v>
      </c>
      <c r="T70" s="67" t="s">
        <v>325</v>
      </c>
      <c r="U70" s="190" t="s">
        <v>326</v>
      </c>
    </row>
    <row r="71" spans="1:21" ht="14.25">
      <c r="A71" s="64" t="s">
        <v>143</v>
      </c>
      <c r="B71" s="120" t="e">
        <f>CONCATENATE("31.12.",#REF!)</f>
        <v>#REF!</v>
      </c>
      <c r="E71" s="64" t="s">
        <v>303</v>
      </c>
      <c r="F71" s="122" t="e">
        <f>IF(OR(N57=2,N58="A"),"",#REF!)</f>
        <v>#REF!</v>
      </c>
      <c r="G71" t="s">
        <v>3149</v>
      </c>
      <c r="I71" s="64" t="s">
        <v>346</v>
      </c>
      <c r="J71" s="122" t="e">
        <f>#REF!</f>
        <v>#REF!</v>
      </c>
      <c r="K71" s="71" t="s">
        <v>3149</v>
      </c>
      <c r="M71" s="64" t="s">
        <v>362</v>
      </c>
      <c r="N71" s="123" t="e">
        <f>#REF!</f>
        <v>#REF!</v>
      </c>
      <c r="O71" s="71" t="s">
        <v>3149</v>
      </c>
      <c r="R71" s="120" t="e">
        <f>IF(#REF!&lt;&gt;"",IF(OR(ISNUMBER(#REF!),ISNUMBER(FIND("/",(#REF!)))),#REF!,MID(#REF!,3,(LEN(#REF!)-2))),"")</f>
        <v>#REF!</v>
      </c>
      <c r="S71" s="120" t="e">
        <f>IF(#REF!&lt;&gt;"",#REF!,"")</f>
        <v>#REF!</v>
      </c>
      <c r="T71" t="e">
        <f>IF(#REF!&lt;&gt;"",(#REF!)*100,"")</f>
        <v>#REF!</v>
      </c>
      <c r="U71" s="120" t="e">
        <f>IF(#REF!&lt;&gt;"",#REF!,"")</f>
        <v>#REF!</v>
      </c>
    </row>
    <row r="72" spans="1:21" ht="14.25">
      <c r="A72" s="64" t="s">
        <v>144</v>
      </c>
      <c r="B72" s="120" t="e">
        <f>CONCATENATE("01.01.",#REF!)</f>
        <v>#REF!</v>
      </c>
      <c r="E72" s="64" t="s">
        <v>304</v>
      </c>
      <c r="F72" s="122" t="e">
        <f>IF(OR(N57=2,N58="A"),"",#REF!)</f>
        <v>#REF!</v>
      </c>
      <c r="G72" t="s">
        <v>3149</v>
      </c>
      <c r="I72" s="64" t="s">
        <v>347</v>
      </c>
      <c r="J72" s="122" t="e">
        <f>#REF!</f>
        <v>#REF!</v>
      </c>
      <c r="K72" s="71" t="s">
        <v>3149</v>
      </c>
      <c r="M72" s="64" t="s">
        <v>363</v>
      </c>
      <c r="N72" s="123" t="e">
        <f>#REF!</f>
        <v>#REF!</v>
      </c>
      <c r="O72" s="71" t="s">
        <v>3149</v>
      </c>
      <c r="R72" s="65" t="e">
        <f>IF(#REF!&lt;&gt;"",IF(OR(ISNUMBER(#REF!),ISNUMBER(FIND("/",(#REF!)))),#REF!,MID(#REF!,3,(LEN(#REF!)-2))),"")</f>
        <v>#REF!</v>
      </c>
      <c r="S72" s="65" t="e">
        <f>IF(#REF!&lt;&gt;"",#REF!,"")</f>
        <v>#REF!</v>
      </c>
      <c r="T72" t="e">
        <f>IF(#REF!&lt;&gt;"",(#REF!)*100,"")</f>
        <v>#REF!</v>
      </c>
      <c r="U72" s="65" t="e">
        <f>IF(#REF!&lt;&gt;"",#REF!,"")</f>
        <v>#REF!</v>
      </c>
    </row>
    <row r="73" spans="1:15" ht="14.25">
      <c r="A73" s="64" t="s">
        <v>3167</v>
      </c>
      <c r="B73" t="e">
        <f>#REF!</f>
        <v>#REF!</v>
      </c>
      <c r="E73" s="64" t="s">
        <v>305</v>
      </c>
      <c r="F73" s="122" t="e">
        <f>IF(OR(N57=2,N58="A"),"",#REF!)</f>
        <v>#REF!</v>
      </c>
      <c r="G73" t="s">
        <v>3149</v>
      </c>
      <c r="I73" s="64" t="s">
        <v>348</v>
      </c>
      <c r="J73" s="120" t="e">
        <f>IF(#REF!&lt;&gt;"","A","N")</f>
        <v>#REF!</v>
      </c>
      <c r="K73" s="71" t="s">
        <v>3149</v>
      </c>
      <c r="M73" s="64" t="s">
        <v>364</v>
      </c>
      <c r="N73" s="123" t="e">
        <f>#REF!</f>
        <v>#REF!</v>
      </c>
      <c r="O73" s="71" t="s">
        <v>3149</v>
      </c>
    </row>
    <row r="74" spans="1:21" ht="14.25">
      <c r="A74" s="64" t="s">
        <v>3168</v>
      </c>
      <c r="B74" t="e">
        <f>#REF!</f>
        <v>#REF!</v>
      </c>
      <c r="E74" s="64" t="s">
        <v>306</v>
      </c>
      <c r="F74" s="122" t="e">
        <f>IF(OR(N57=2,N58="A"),"",#REF!)</f>
        <v>#REF!</v>
      </c>
      <c r="G74" t="s">
        <v>3149</v>
      </c>
      <c r="I74" s="64" t="s">
        <v>349</v>
      </c>
      <c r="J74" s="122" t="e">
        <f>#REF!</f>
        <v>#REF!</v>
      </c>
      <c r="K74" s="71" t="s">
        <v>3149</v>
      </c>
      <c r="M74" s="64" t="s">
        <v>202</v>
      </c>
      <c r="N74" s="122" t="e">
        <f>#REF!</f>
        <v>#REF!</v>
      </c>
      <c r="R74" s="71" t="s">
        <v>3149</v>
      </c>
      <c r="S74" s="71" t="s">
        <v>3149</v>
      </c>
      <c r="T74" s="71" t="s">
        <v>3149</v>
      </c>
      <c r="U74" s="71" t="s">
        <v>3149</v>
      </c>
    </row>
    <row r="75" spans="1:14" ht="14.25">
      <c r="A75" t="s">
        <v>3171</v>
      </c>
      <c r="B75" t="e">
        <f>#REF!</f>
        <v>#REF!</v>
      </c>
      <c r="E75" s="64" t="s">
        <v>307</v>
      </c>
      <c r="F75" s="122" t="e">
        <f>IF(OR(N57=2,N58="A"),"",#REF!)</f>
        <v>#REF!</v>
      </c>
      <c r="G75" t="s">
        <v>3149</v>
      </c>
      <c r="I75" s="64" t="s">
        <v>350</v>
      </c>
      <c r="J75" s="122" t="e">
        <f>#REF!</f>
        <v>#REF!</v>
      </c>
      <c r="K75" s="71" t="s">
        <v>3149</v>
      </c>
      <c r="M75" s="64" t="s">
        <v>203</v>
      </c>
      <c r="N75" s="122" t="e">
        <f>#REF!</f>
        <v>#REF!</v>
      </c>
    </row>
    <row r="76" spans="1:14" ht="14.25">
      <c r="A76" s="64" t="s">
        <v>3172</v>
      </c>
      <c r="B76" t="e">
        <f>#REF!</f>
        <v>#REF!</v>
      </c>
      <c r="E76" s="64" t="s">
        <v>308</v>
      </c>
      <c r="F76" s="122" t="e">
        <f>IF(OR(N57=2,N58="A"),"",#REF!)</f>
        <v>#REF!</v>
      </c>
      <c r="G76" t="s">
        <v>3149</v>
      </c>
      <c r="I76" s="64" t="s">
        <v>351</v>
      </c>
      <c r="J76" s="122" t="e">
        <f>#REF!</f>
        <v>#REF!</v>
      </c>
      <c r="K76" s="71" t="s">
        <v>3149</v>
      </c>
      <c r="M76" s="64" t="s">
        <v>3273</v>
      </c>
      <c r="N76" s="122" t="e">
        <f>#REF!</f>
        <v>#REF!</v>
      </c>
    </row>
    <row r="77" spans="1:14" ht="14.25">
      <c r="A77" s="64" t="s">
        <v>3173</v>
      </c>
      <c r="B77" s="120" t="e">
        <f>IF(#REF!&lt;&gt;"",CONCATENATE(MID(#REF!,5,2),".",IF(VALUE(MID(#REF!,3,2))&lt;13,MID(#REF!,3,2),MID(#REF!,3,2)-50),".",IF(MID(#REF!,1,2)&lt;"5","20","19"),MID(#REF!,1,2)),"")</f>
        <v>#REF!</v>
      </c>
      <c r="E77" s="64" t="s">
        <v>309</v>
      </c>
      <c r="F77" s="122" t="e">
        <f>IF(OR(N57=2,N58="A"),"",#REF!)</f>
        <v>#REF!</v>
      </c>
      <c r="G77" t="s">
        <v>3149</v>
      </c>
      <c r="I77" s="64" t="s">
        <v>352</v>
      </c>
      <c r="J77" s="120" t="e">
        <f>IF(#REF!&lt;&gt;"","A","N")</f>
        <v>#REF!</v>
      </c>
      <c r="K77" s="71" t="s">
        <v>3149</v>
      </c>
      <c r="M77" s="64" t="s">
        <v>3274</v>
      </c>
      <c r="N77" s="123" t="e">
        <f>#REF!</f>
        <v>#REF!</v>
      </c>
    </row>
    <row r="78" spans="1:14" ht="14.25">
      <c r="A78" s="64" t="s">
        <v>3215</v>
      </c>
      <c r="B78" t="e">
        <f>IF(#REF!&lt;&gt;"",#REF!,"")</f>
        <v>#REF!</v>
      </c>
      <c r="I78" s="64" t="s">
        <v>3224</v>
      </c>
      <c r="J78" s="65" t="e">
        <f>IF(#REF!&lt;&gt;"","A","N")</f>
        <v>#REF!</v>
      </c>
      <c r="M78" s="64" t="s">
        <v>3275</v>
      </c>
      <c r="N78" s="178" t="e">
        <f>#REF!</f>
        <v>#REF!</v>
      </c>
    </row>
    <row r="79" spans="1:14" ht="14.25">
      <c r="A79" s="64" t="s">
        <v>112</v>
      </c>
      <c r="B79" s="122" t="e">
        <f>#REF!</f>
        <v>#REF!</v>
      </c>
      <c r="M79" s="64" t="s">
        <v>3276</v>
      </c>
      <c r="N79" s="123" t="e">
        <f>#REF!</f>
        <v>#REF!</v>
      </c>
    </row>
    <row r="80" spans="1:21" ht="14.25">
      <c r="A80" s="64" t="s">
        <v>3267</v>
      </c>
      <c r="B80" s="122" t="e">
        <f>#REF!</f>
        <v>#REF!</v>
      </c>
      <c r="M80" s="64"/>
      <c r="Q80" t="s">
        <v>327</v>
      </c>
      <c r="R80" s="191" t="s">
        <v>330</v>
      </c>
      <c r="S80" s="190" t="s">
        <v>331</v>
      </c>
      <c r="T80" s="67" t="s">
        <v>332</v>
      </c>
      <c r="U80" s="190" t="s">
        <v>333</v>
      </c>
    </row>
    <row r="81" spans="1:21" ht="14.25">
      <c r="A81" s="64" t="s">
        <v>3268</v>
      </c>
      <c r="B81" s="122" t="e">
        <f>#REF!+#REF!</f>
        <v>#REF!</v>
      </c>
      <c r="M81" s="64"/>
      <c r="R81" s="120" t="e">
        <f>IF(#REF!&lt;&gt;"",MID(#REF!,3,LEN(#REF!)-2),"")</f>
        <v>#REF!</v>
      </c>
      <c r="S81" s="120" t="e">
        <f>IF(#REF!&lt;&gt;"",#REF!,"")</f>
        <v>#REF!</v>
      </c>
      <c r="T81" t="e">
        <f>IF(#REF!&lt;&gt;"",#REF!*100,"")</f>
        <v>#REF!</v>
      </c>
      <c r="U81" s="120" t="e">
        <f>IF(#REF!&lt;&gt;"",#REF!,"")</f>
        <v>#REF!</v>
      </c>
    </row>
    <row r="82" spans="1:2" ht="14.25">
      <c r="A82" s="64" t="s">
        <v>3269</v>
      </c>
      <c r="B82" s="122" t="e">
        <f>#REF!</f>
        <v>#REF!</v>
      </c>
    </row>
    <row r="83" spans="1:21" ht="14.25">
      <c r="A83" s="64" t="s">
        <v>3270</v>
      </c>
      <c r="B83" s="122" t="e">
        <f>#REF!</f>
        <v>#REF!</v>
      </c>
      <c r="R83" s="71" t="s">
        <v>3149</v>
      </c>
      <c r="S83" s="71" t="s">
        <v>3149</v>
      </c>
      <c r="T83" s="71" t="s">
        <v>3149</v>
      </c>
      <c r="U83" s="71" t="s">
        <v>3149</v>
      </c>
    </row>
    <row r="88" spans="1:1" ht="12.75">
      <c r="A88" s="119" t="s">
        <v>385</v>
      </c>
    </row>
    <row r="89" spans="1:2" ht="14.25">
      <c r="A89" s="64" t="s">
        <v>386</v>
      </c>
      <c r="B89" s="65"/>
    </row>
    <row r="90" spans="1:19" ht="14.25">
      <c r="A90" s="64" t="s">
        <v>387</v>
      </c>
      <c r="B90" s="120" t="e">
        <f>IF(#REF!&lt;&gt;0,+CONCATENATE(ZAKL_DATA!B33),"")</f>
        <v>#REF!</v>
      </c>
      <c r="C90" s="71" t="s">
        <v>3160</v>
      </c>
      <c r="Q90" t="s">
        <v>328</v>
      </c>
      <c r="R90" s="191" t="s">
        <v>334</v>
      </c>
      <c r="S90" s="67" t="s">
        <v>335</v>
      </c>
    </row>
    <row r="91" spans="1:19" ht="14.25">
      <c r="A91" s="64" t="s">
        <v>388</v>
      </c>
      <c r="B91" s="65"/>
      <c r="R91" s="120" t="e">
        <f>IF(#REF!&lt;&gt;"",MID(#REF!,3,LEN(#REF!)-2),"")</f>
        <v>#REF!</v>
      </c>
      <c r="S91" t="e">
        <f>IF(#REF!&lt;&gt;"",#REF!*100,"")</f>
        <v>#REF!</v>
      </c>
    </row>
    <row r="92" spans="1:2" ht="14.25">
      <c r="A92" s="64" t="s">
        <v>389</v>
      </c>
      <c r="B92" s="65"/>
    </row>
    <row r="93" spans="1:19" ht="14.25">
      <c r="A93" s="64" t="s">
        <v>390</v>
      </c>
      <c r="B93" t="e">
        <f>IF(#REF!&lt;&gt;0,#REF!,"")</f>
        <v>#REF!</v>
      </c>
      <c r="C93" s="71" t="s">
        <v>3160</v>
      </c>
      <c r="R93" s="71" t="s">
        <v>3149</v>
      </c>
      <c r="S93" s="71" t="s">
        <v>3149</v>
      </c>
    </row>
    <row r="94" spans="1:2" ht="14.25">
      <c r="A94" s="64" t="s">
        <v>391</v>
      </c>
      <c r="B94" s="65"/>
    </row>
    <row r="95" spans="1:3" ht="14.25">
      <c r="A95" s="64" t="s">
        <v>392</v>
      </c>
      <c r="B95" s="120" t="e">
        <f>IF(#REF!&lt;&gt;0,ZAKL_DATA!B18,"")</f>
        <v>#REF!</v>
      </c>
      <c r="C95" s="71" t="s">
        <v>3160</v>
      </c>
    </row>
    <row r="96" spans="1:2" ht="14.25">
      <c r="A96" s="64" t="s">
        <v>393</v>
      </c>
      <c r="B96" s="65"/>
    </row>
    <row r="97" spans="1:3" ht="14.25">
      <c r="A97" s="64" t="s">
        <v>394</v>
      </c>
      <c r="B97" s="120" t="e">
        <f>IF(#REF!&lt;&gt;0,+CONCATENATE(#REF!," ",#REF!),"")</f>
        <v>#REF!</v>
      </c>
      <c r="C97" s="71" t="s">
        <v>3160</v>
      </c>
    </row>
    <row r="98" spans="1:2" ht="14.25">
      <c r="A98" s="64" t="s">
        <v>395</v>
      </c>
      <c r="B98" s="65"/>
    </row>
    <row r="99" spans="1:3" ht="14.25">
      <c r="A99" s="64" t="s">
        <v>396</v>
      </c>
      <c r="B99" s="120" t="e">
        <f>IF(#REF!&lt;&gt;0,ZAKL_DATA!B19,"")</f>
        <v>#REF!</v>
      </c>
      <c r="C99" s="71" t="s">
        <v>3160</v>
      </c>
    </row>
    <row r="100" spans="1:23" ht="14.25">
      <c r="A100" s="64" t="s">
        <v>397</v>
      </c>
      <c r="B100" s="65"/>
      <c r="Q100" t="s">
        <v>353</v>
      </c>
      <c r="R100" s="191" t="s">
        <v>356</v>
      </c>
      <c r="S100" s="190" t="s">
        <v>357</v>
      </c>
      <c r="T100" s="190" t="s">
        <v>358</v>
      </c>
      <c r="U100" s="67" t="s">
        <v>359</v>
      </c>
      <c r="V100" s="67" t="s">
        <v>360</v>
      </c>
      <c r="W100" s="67" t="s">
        <v>361</v>
      </c>
    </row>
    <row r="101" spans="1:23" ht="14.25">
      <c r="A101" s="64" t="s">
        <v>398</v>
      </c>
      <c r="B101" s="120" t="e">
        <f>IF(#REF!&lt;&gt;0,ZAKL_DATA!B18,"")</f>
        <v>#REF!</v>
      </c>
      <c r="C101" s="71" t="s">
        <v>3160</v>
      </c>
      <c r="R101" s="120" t="e">
        <f>IF(#REF!&lt;&gt;"",#REF!,"")</f>
        <v>#REF!</v>
      </c>
      <c r="S101" s="120" t="e">
        <f>IF(#REF!&lt;&gt;"",#REF!,"")</f>
        <v>#REF!</v>
      </c>
      <c r="T101" s="120" t="e">
        <f>IF(#REF!&lt;&gt;"",MID(#REF!,1,1),"")</f>
        <v>#REF!</v>
      </c>
      <c r="U101" t="e">
        <f>IF(AND(#REF!&lt;&gt;"",#REF!&lt;&gt;0),#REF!,"")</f>
        <v>#REF!</v>
      </c>
      <c r="V101" t="e">
        <f>IF(#REF!&lt;&gt;"",#REF!,"")</f>
        <v>#REF!</v>
      </c>
      <c r="W101" t="e">
        <f>IF(AND(#REF!&lt;&gt;"",#REF!&lt;&gt;0),#REF!,"")</f>
        <v>#REF!</v>
      </c>
    </row>
    <row r="102" spans="1:23" ht="14.25">
      <c r="A102" s="64" t="s">
        <v>399</v>
      </c>
      <c r="B102" s="120" t="e">
        <f>IF(#REF!&lt;&gt;0,IF(ZAKL_DATA!B20&lt;&gt;"",VLOOKUP(ZAKL_DATA!B20,FU!J3:K253,2,FALSE),"CZ"),"")</f>
        <v>#REF!</v>
      </c>
      <c r="C102" s="71" t="s">
        <v>3160</v>
      </c>
      <c r="R102" s="65" t="e">
        <f>IF(#REF!&lt;&gt;"",#REF!,"")</f>
        <v>#REF!</v>
      </c>
      <c r="S102" s="65" t="e">
        <f>IF(#REF!&lt;&gt;"",#REF!,"")</f>
        <v>#REF!</v>
      </c>
      <c r="T102" s="65" t="e">
        <f>IF(#REF!&lt;&gt;"",MID(#REF!,1,1),"")</f>
        <v>#REF!</v>
      </c>
      <c r="U102" t="e">
        <f>IF(AND(#REF!&lt;&gt;"",#REF!&lt;&gt;0),#REF!,"")</f>
        <v>#REF!</v>
      </c>
      <c r="V102" t="e">
        <f>IF(#REF!&lt;&gt;"",#REF!,"")</f>
        <v>#REF!</v>
      </c>
      <c r="W102" t="e">
        <f>IF(AND(#REF!&lt;&gt;"",#REF!&lt;&gt;0),#REF!,"")</f>
        <v>#REF!</v>
      </c>
    </row>
    <row r="103" spans="1:23" ht="14.25">
      <c r="A103" s="64" t="s">
        <v>400</v>
      </c>
      <c r="B103" s="65"/>
      <c r="R103" s="65" t="e">
        <f>IF(#REF!&lt;&gt;"",#REF!,"")</f>
        <v>#REF!</v>
      </c>
      <c r="S103" s="65" t="e">
        <f>IF(#REF!&lt;&gt;"",#REF!,"")</f>
        <v>#REF!</v>
      </c>
      <c r="T103" s="65" t="e">
        <f>IF(#REF!&lt;&gt;"",MID(#REF!,1,1),"")</f>
        <v>#REF!</v>
      </c>
      <c r="U103" t="e">
        <f>IF(AND(#REF!&lt;&gt;"",#REF!&lt;&gt;0),#REF!,"")</f>
        <v>#REF!</v>
      </c>
      <c r="V103" t="e">
        <f>IF(#REF!&lt;&gt;"",#REF!,"")</f>
        <v>#REF!</v>
      </c>
      <c r="W103" t="e">
        <f>IF(AND(#REF!&lt;&gt;"",#REF!&lt;&gt;0),#REF!,"")</f>
        <v>#REF!</v>
      </c>
    </row>
    <row r="104" spans="1:23" ht="14.25">
      <c r="A104" s="64" t="s">
        <v>401</v>
      </c>
      <c r="B104" s="65"/>
      <c r="R104" s="65" t="e">
        <f>IF(#REF!&lt;&gt;"",#REF!,"")</f>
        <v>#REF!</v>
      </c>
      <c r="S104" s="65" t="e">
        <f>IF(#REF!&lt;&gt;"",#REF!,"")</f>
        <v>#REF!</v>
      </c>
      <c r="T104" s="65" t="e">
        <f>IF(#REF!&lt;&gt;"",MID(#REF!,1,1),"")</f>
        <v>#REF!</v>
      </c>
      <c r="U104" t="e">
        <f>IF(AND(#REF!&lt;&gt;"",#REF!&lt;&gt;0),#REF!,"")</f>
        <v>#REF!</v>
      </c>
      <c r="V104" t="e">
        <f>IF(#REF!&lt;&gt;"",#REF!,"")</f>
        <v>#REF!</v>
      </c>
      <c r="W104" t="e">
        <f>IF(AND(#REF!&lt;&gt;"",#REF!&lt;&gt;0),#REF!,"")</f>
        <v>#REF!</v>
      </c>
    </row>
    <row r="105" spans="1:3" ht="14.25">
      <c r="A105" s="64" t="s">
        <v>402</v>
      </c>
      <c r="B105" s="65" t="e">
        <f>IF(#REF!&lt;&gt;0,ZAKL_DATA!B16,"")</f>
        <v>#REF!</v>
      </c>
      <c r="C105" s="71" t="s">
        <v>3160</v>
      </c>
    </row>
    <row r="106" spans="1:20" ht="14.25">
      <c r="A106" s="64" t="s">
        <v>403</v>
      </c>
      <c r="B106" s="120" t="e">
        <f>IF(#REF!&lt;&gt;0,IF(#REF!&lt;&gt;"","U","A"),"")</f>
        <v>#REF!</v>
      </c>
      <c r="C106" s="71" t="s">
        <v>3160</v>
      </c>
      <c r="T106" s="71"/>
    </row>
    <row r="107" spans="1:3" ht="14.25">
      <c r="A107" s="64" t="s">
        <v>404</v>
      </c>
      <c r="B107" s="120" t="e">
        <f>IF(#REF!&lt;&gt;0,IF(ISNUMBER(FIND("-",ZAKL_DATA!B32)),MID(ZAKL_DATA!B32,(FIND("-",ZAKL_DATA!B32,1))+1,LEN(ZAKL_DATA!B32)),ZAKL_DATA!B32),"")</f>
        <v>#REF!</v>
      </c>
      <c r="C107" s="71" t="s">
        <v>3160</v>
      </c>
    </row>
    <row r="108" spans="1:3" ht="14.25">
      <c r="A108" s="64" t="s">
        <v>405</v>
      </c>
      <c r="C108" s="71" t="s">
        <v>3160</v>
      </c>
    </row>
    <row r="109" spans="1:3" ht="14.25">
      <c r="A109" s="64" t="s">
        <v>406</v>
      </c>
      <c r="B109" s="120" t="e">
        <f>IF(#REF!&lt;&gt;0,IF(ISNUMBER(FIND("/",ZAKL_DATA!B17)),MID(ZAKL_DATA!B17,(FIND("/",ZAKL_DATA!B17,1))+1,LEN(ZAKL_DATA!B17)),""),"")</f>
        <v>#REF!</v>
      </c>
      <c r="C109" s="71" t="s">
        <v>3160</v>
      </c>
    </row>
    <row r="110" spans="1:20" ht="14.25">
      <c r="A110" s="64" t="s">
        <v>407</v>
      </c>
      <c r="B110" t="e">
        <f>IF(#REF!&lt;&gt;0,IF(ISNUMBER(FIND("/",ZAKL_DATA!B17)),LEFT(ZAKL_DATA!B17,(FIND("/",ZAKL_DATA!B17,1))-1),ZAKL_DATA!B17),"")</f>
        <v>#REF!</v>
      </c>
      <c r="C110" s="71" t="s">
        <v>3160</v>
      </c>
      <c r="Q110" t="s">
        <v>355</v>
      </c>
      <c r="R110" s="191" t="s">
        <v>365</v>
      </c>
      <c r="S110" s="67" t="s">
        <v>366</v>
      </c>
      <c r="T110" s="190" t="s">
        <v>367</v>
      </c>
    </row>
    <row r="111" spans="1:20" ht="14.25">
      <c r="A111" s="64" t="s">
        <v>408</v>
      </c>
      <c r="B111" s="120" t="e">
        <f>IF(#REF!&lt;&gt;0,ZAKL_DATA!B4,"")</f>
        <v>#REF!</v>
      </c>
      <c r="C111" s="71" t="s">
        <v>3160</v>
      </c>
      <c r="R111" s="65"/>
      <c r="T111" s="65"/>
    </row>
    <row r="112" spans="1:3" ht="14.25">
      <c r="A112" s="64" t="s">
        <v>409</v>
      </c>
      <c r="B112" t="e">
        <f>IF(#REF!&lt;&gt;0,ZAKL_DATA!B33,"")</f>
        <v>#REF!</v>
      </c>
      <c r="C112" s="71" t="s">
        <v>3160</v>
      </c>
    </row>
    <row r="113" spans="1:20" ht="14.25">
      <c r="A113" s="64" t="s">
        <v>410</v>
      </c>
      <c r="B113" s="120" t="e">
        <f>IF(#REF!&lt;&gt;0,ZAKL_DATA!B34,"")</f>
        <v>#REF!</v>
      </c>
      <c r="C113" s="71" t="s">
        <v>3160</v>
      </c>
      <c r="Q113" s="71" t="s">
        <v>3158</v>
      </c>
      <c r="R113" s="125" t="s">
        <v>3154</v>
      </c>
      <c r="S113" s="121"/>
      <c r="T113" s="121"/>
    </row>
    <row r="114" spans="1:3" ht="14.25">
      <c r="A114" s="64" t="s">
        <v>411</v>
      </c>
      <c r="B114" s="120" t="e">
        <f>IF(#REF!&lt;&gt;0,ZAKL_DATA!B18,"")</f>
        <v>#REF!</v>
      </c>
      <c r="C114" s="71" t="s">
        <v>3160</v>
      </c>
    </row>
    <row r="115" spans="1:3" ht="14.25">
      <c r="A115" s="64" t="s">
        <v>412</v>
      </c>
      <c r="B115" t="e">
        <f>IF(#REF!&lt;&gt;0,IF(ISNUMBER(FIND("-",ZAKL_DATA!B32)),LEFT(ZAKL_DATA!B32,(FIND("-",ZAKL_DATA!B32,1))-1),""),"")</f>
        <v>#REF!</v>
      </c>
      <c r="C115" s="71" t="s">
        <v>3160</v>
      </c>
    </row>
    <row r="116" spans="1:3" ht="14.25">
      <c r="A116" s="64" t="s">
        <v>413</v>
      </c>
      <c r="B116" s="120" t="e">
        <f>IF(#REF!&lt;&gt;0,ZAKL_DATA!B5,"")</f>
        <v>#REF!</v>
      </c>
      <c r="C116" s="71" t="s">
        <v>3160</v>
      </c>
    </row>
    <row r="117" spans="1:3" ht="14.25">
      <c r="A117" s="64" t="s">
        <v>414</v>
      </c>
      <c r="B117" t="e">
        <f>IF(#REF!&lt;&gt;0,ZAKL_DATA!B19,"")</f>
        <v>#REF!</v>
      </c>
      <c r="C117" s="71" t="s">
        <v>3160</v>
      </c>
    </row>
    <row r="118" spans="1:3" ht="14.25">
      <c r="A118" s="64" t="s">
        <v>415</v>
      </c>
      <c r="B118" s="120" t="e">
        <f>IF(#REF!&lt;&gt;0,#REF!,"")</f>
        <v>#REF!</v>
      </c>
      <c r="C118" s="71" t="s">
        <v>3160</v>
      </c>
    </row>
    <row r="119" spans="1:3" ht="14.25">
      <c r="A119" s="64" t="s">
        <v>416</v>
      </c>
      <c r="B119" s="120" t="e">
        <f>IF(#REF!&lt;&gt;0,ZAKL_DATA!B7,"")</f>
        <v>#REF!</v>
      </c>
      <c r="C119" s="71" t="s">
        <v>3160</v>
      </c>
    </row>
    <row r="120" spans="1:28" ht="14.25">
      <c r="A120" s="64" t="s">
        <v>417</v>
      </c>
      <c r="B120" s="120" t="e">
        <f>IF(#REF!&lt;&gt;0,ZAKL_DATA!B16,"")</f>
        <v>#REF!</v>
      </c>
      <c r="C120" s="71" t="s">
        <v>3160</v>
      </c>
      <c r="Q120" t="s">
        <v>368</v>
      </c>
      <c r="R120" s="64" t="s">
        <v>370</v>
      </c>
      <c r="S120" s="67" t="s">
        <v>371</v>
      </c>
      <c r="T120" s="67" t="s">
        <v>372</v>
      </c>
      <c r="U120" s="67" t="s">
        <v>373</v>
      </c>
      <c r="V120" s="67" t="s">
        <v>374</v>
      </c>
      <c r="W120" s="67" t="s">
        <v>375</v>
      </c>
      <c r="X120" s="67" t="s">
        <v>376</v>
      </c>
      <c r="Y120" s="190" t="s">
        <v>377</v>
      </c>
      <c r="Z120" s="67" t="s">
        <v>378</v>
      </c>
      <c r="AA120" s="67" t="s">
        <v>379</v>
      </c>
      <c r="AB120" s="189" t="s">
        <v>3297</v>
      </c>
    </row>
    <row r="121" spans="18:28" ht="12.75">
      <c r="R121" s="123" t="e">
        <f>#REF!</f>
        <v>#REF!</v>
      </c>
      <c r="S121" s="122" t="e">
        <f>#REF!</f>
        <v>#REF!</v>
      </c>
      <c r="T121" s="122" t="e">
        <f>#REF!</f>
        <v>#REF!</v>
      </c>
      <c r="U121" s="122" t="e">
        <f>#REF!</f>
        <v>#REF!</v>
      </c>
      <c r="V121" s="123" t="e">
        <f>#REF!</f>
        <v>#REF!</v>
      </c>
      <c r="W121" s="122" t="e">
        <f>#REF!</f>
        <v>#REF!</v>
      </c>
      <c r="X121" s="122" t="e">
        <f>#REF!</f>
        <v>#REF!</v>
      </c>
      <c r="Y121" s="120" t="e">
        <f>IF(#REF!&lt;&gt;"",#REF!,"")</f>
        <v>#REF!</v>
      </c>
      <c r="Z121" t="e">
        <f>#REF!*100</f>
        <v>#REF!</v>
      </c>
      <c r="AA121" s="123" t="e">
        <f>#REF!</f>
        <v>#REF!</v>
      </c>
      <c r="AB121" s="123" t="e">
        <f>#REF!</f>
        <v>#REF!</v>
      </c>
    </row>
    <row r="123" spans="20:21" ht="12.75">
      <c r="T123" s="125" t="s">
        <v>3155</v>
      </c>
      <c r="U123" s="121"/>
    </row>
    <row r="124" spans="20:20" ht="12.75">
      <c r="T124" s="71" t="s">
        <v>3159</v>
      </c>
    </row>
    <row r="130" spans="17:22" ht="14.25">
      <c r="Q130" t="s">
        <v>369</v>
      </c>
      <c r="R130" s="191" t="s">
        <v>380</v>
      </c>
      <c r="S130" s="67" t="s">
        <v>381</v>
      </c>
      <c r="T130" s="67" t="s">
        <v>382</v>
      </c>
      <c r="U130" s="67" t="s">
        <v>383</v>
      </c>
      <c r="V130" s="67" t="s">
        <v>384</v>
      </c>
    </row>
    <row r="131" spans="18:24" ht="12.75">
      <c r="R131" s="120" t="e">
        <f>IF(#REF!&lt;&gt;"",#REF!,"")</f>
        <v>#REF!</v>
      </c>
      <c r="S131" t="e">
        <f>IF(#REF!&lt;&gt;"",#REF!,"")</f>
        <v>#REF!</v>
      </c>
      <c r="T131" t="e">
        <f>IF(#REF!&lt;&gt;"",#REF!,"")</f>
        <v>#REF!</v>
      </c>
      <c r="U131" t="e">
        <f>IF(#REF!&lt;&gt;"",#REF!,"")</f>
        <v>#REF!</v>
      </c>
      <c r="V131" t="e">
        <f>IF(#REF!&lt;&gt;"",#REF!,"")</f>
        <v>#REF!</v>
      </c>
      <c r="X131" s="71" t="s">
        <v>3149</v>
      </c>
    </row>
    <row r="132" spans="18:22" ht="12.75">
      <c r="R132" s="65" t="e">
        <f>IF(#REF!&lt;&gt;"",#REF!,"")</f>
        <v>#REF!</v>
      </c>
      <c r="S132" t="e">
        <f>IF(#REF!&lt;&gt;"",#REF!,"")</f>
        <v>#REF!</v>
      </c>
      <c r="T132" t="e">
        <f>IF(#REF!&lt;&gt;"",#REF!,"")</f>
        <v>#REF!</v>
      </c>
      <c r="U132" t="e">
        <f>IF(#REF!&lt;&gt;"",#REF!,"")</f>
        <v>#REF!</v>
      </c>
      <c r="V132" t="e">
        <f>IF(#REF!&lt;&gt;"",#REF!,"")</f>
        <v>#REF!</v>
      </c>
    </row>
    <row r="133" spans="18:22" ht="12.75">
      <c r="R133" s="65" t="e">
        <f>IF(#REF!&lt;&gt;"",#REF!,"")</f>
        <v>#REF!</v>
      </c>
      <c r="S133" t="e">
        <f>IF(#REF!&lt;&gt;"",#REF!,"")</f>
        <v>#REF!</v>
      </c>
      <c r="T133" t="e">
        <f>IF(#REF!&lt;&gt;"",#REF!,"")</f>
        <v>#REF!</v>
      </c>
      <c r="U133" t="e">
        <f>IF(#REF!&lt;&gt;"",#REF!,"")</f>
        <v>#REF!</v>
      </c>
      <c r="V133" t="e">
        <f>IF(#REF!&lt;&gt;"",#REF!,"")</f>
        <v>#REF!</v>
      </c>
    </row>
    <row r="134" spans="18:22" ht="12.75">
      <c r="R134" s="65" t="e">
        <f>IF(#REF!&lt;&gt;"",#REF!,"")</f>
        <v>#REF!</v>
      </c>
      <c r="S134" t="e">
        <f>IF(#REF!&lt;&gt;"",#REF!,"")</f>
        <v>#REF!</v>
      </c>
      <c r="T134" t="e">
        <f>IF(#REF!&lt;&gt;"",#REF!,"")</f>
        <v>#REF!</v>
      </c>
      <c r="U134" t="e">
        <f>IF(#REF!&lt;&gt;"",#REF!,"")</f>
        <v>#REF!</v>
      </c>
      <c r="V134" t="e">
        <f>IF(#REF!&lt;&gt;"",#REF!,"")</f>
        <v>#REF!</v>
      </c>
    </row>
    <row r="135" spans="18:22" ht="12.75">
      <c r="R135" s="65" t="e">
        <f>IF(#REF!&lt;&gt;"",#REF!,"")</f>
        <v>#REF!</v>
      </c>
      <c r="S135" t="e">
        <f>IF(#REF!&lt;&gt;"",#REF!,"")</f>
        <v>#REF!</v>
      </c>
      <c r="T135" t="e">
        <f>IF(#REF!&lt;&gt;"",#REF!,"")</f>
        <v>#REF!</v>
      </c>
      <c r="U135" t="e">
        <f>IF(#REF!&lt;&gt;"",#REF!,"")</f>
        <v>#REF!</v>
      </c>
      <c r="V135" t="e">
        <f>IF(#REF!&lt;&gt;"",#REF!,"")</f>
        <v>#REF!</v>
      </c>
    </row>
    <row r="136" spans="18:22" ht="12.75">
      <c r="R136" s="65" t="e">
        <f>IF(#REF!&lt;&gt;"",#REF!,"")</f>
        <v>#REF!</v>
      </c>
      <c r="S136" t="e">
        <f>IF(#REF!&lt;&gt;"",#REF!,"")</f>
        <v>#REF!</v>
      </c>
      <c r="T136" t="e">
        <f>IF(#REF!&lt;&gt;"",#REF!,"")</f>
        <v>#REF!</v>
      </c>
      <c r="U136" t="e">
        <f>IF(#REF!&lt;&gt;"",#REF!,"")</f>
        <v>#REF!</v>
      </c>
      <c r="V136" t="e">
        <f>IF(#REF!&lt;&gt;"",#REF!,"")</f>
        <v>#REF!</v>
      </c>
    </row>
    <row r="137" spans="18:22" ht="12.75">
      <c r="R137" s="65" t="e">
        <f>IF(#REF!&lt;&gt;"",#REF!,"")</f>
        <v>#REF!</v>
      </c>
      <c r="S137" t="e">
        <f>IF(#REF!&lt;&gt;"",#REF!,"")</f>
        <v>#REF!</v>
      </c>
      <c r="T137" t="e">
        <f>IF(#REF!&lt;&gt;"",#REF!,"")</f>
        <v>#REF!</v>
      </c>
      <c r="U137" t="e">
        <f>IF(#REF!&lt;&gt;"",#REF!,"")</f>
        <v>#REF!</v>
      </c>
      <c r="V137" t="e">
        <f>IF(#REF!&lt;&gt;"",#REF!,"")</f>
        <v>#REF!</v>
      </c>
    </row>
    <row r="138" spans="18:22" ht="12.75">
      <c r="R138" s="65" t="e">
        <f>IF(#REF!&lt;&gt;"",#REF!,"")</f>
        <v>#REF!</v>
      </c>
      <c r="S138" t="e">
        <f>IF(#REF!&lt;&gt;"",#REF!,"")</f>
        <v>#REF!</v>
      </c>
      <c r="T138" t="e">
        <f>IF(#REF!&lt;&gt;"",#REF!,"")</f>
        <v>#REF!</v>
      </c>
      <c r="U138" t="e">
        <f>IF(#REF!&lt;&gt;"",#REF!,"")</f>
        <v>#REF!</v>
      </c>
      <c r="V138" t="e">
        <f>IF(#REF!&lt;&gt;"",#REF!,"")</f>
        <v>#REF!</v>
      </c>
    </row>
    <row r="140" spans="18:22" ht="12.75">
      <c r="R140" s="71" t="s">
        <v>3149</v>
      </c>
      <c r="S140" s="71" t="s">
        <v>3149</v>
      </c>
      <c r="T140" s="71" t="s">
        <v>3149</v>
      </c>
      <c r="U140" s="71" t="s">
        <v>3149</v>
      </c>
      <c r="V140" s="71" t="s">
        <v>3149</v>
      </c>
    </row>
    <row r="143" spans="17:55" ht="14.25">
      <c r="Q143" t="s">
        <v>418</v>
      </c>
      <c r="R143" s="64" t="s">
        <v>420</v>
      </c>
      <c r="S143" s="67" t="s">
        <v>421</v>
      </c>
      <c r="T143" s="67" t="s">
        <v>422</v>
      </c>
      <c r="U143" s="67" t="s">
        <v>423</v>
      </c>
      <c r="V143" s="67" t="s">
        <v>424</v>
      </c>
      <c r="W143" s="64" t="s">
        <v>3180</v>
      </c>
      <c r="AL143" s="64"/>
      <c r="AM143" s="64"/>
      <c r="AN143" s="64"/>
      <c r="AO143" s="64"/>
      <c r="AP143" s="64"/>
      <c r="AQ143" s="64"/>
      <c r="AR143" s="64"/>
      <c r="AS143" s="64"/>
      <c r="AT143" s="64"/>
      <c r="AU143" s="64"/>
      <c r="AV143" s="64"/>
      <c r="AW143" s="64"/>
      <c r="AX143" s="64"/>
      <c r="AY143" s="64"/>
      <c r="AZ143" s="64"/>
      <c r="BA143" s="64"/>
      <c r="BB143" s="64"/>
      <c r="BC143" s="64"/>
    </row>
    <row r="144" spans="18:18" ht="12.75">
      <c r="R144" s="122"/>
    </row>
    <row r="146" spans="18:22" ht="12.75">
      <c r="R146" s="125" t="s">
        <v>3156</v>
      </c>
      <c r="S146" s="121"/>
      <c r="T146" s="121"/>
      <c r="U146" s="121"/>
      <c r="V146" s="121"/>
    </row>
    <row r="153" spans="17:22" ht="14.25">
      <c r="Q153" t="s">
        <v>419</v>
      </c>
      <c r="R153" s="64" t="s">
        <v>425</v>
      </c>
      <c r="S153" s="190" t="s">
        <v>426</v>
      </c>
      <c r="T153" s="190" t="s">
        <v>427</v>
      </c>
      <c r="U153" s="67" t="s">
        <v>428</v>
      </c>
      <c r="V153" s="67" t="s">
        <v>429</v>
      </c>
    </row>
    <row r="154" spans="18:22" ht="12.75">
      <c r="R154" t="e">
        <f>IF(#REF!&lt;&gt;"",#REF!,"")</f>
        <v>#REF!</v>
      </c>
      <c r="S154" s="120" t="e">
        <f>IF(AND(#REF!&lt;&gt;"",#REF!&lt;&gt;0),#REF!,"")</f>
        <v>#REF!</v>
      </c>
      <c r="T154" s="120" t="e">
        <f>IF(AND(#REF!&lt;&gt;"",#REF!&lt;&gt;0),VLOOKUP(#REF!,FU!$J$3:$K$253,2,FALSE),"")</f>
        <v>#REF!</v>
      </c>
      <c r="U154" t="e">
        <f>IF(#REF!&lt;&gt;"",#REF!,"")</f>
        <v>#REF!</v>
      </c>
      <c r="V154" s="71" t="e">
        <f>IF(#REF!&lt;&gt;"",#REF!,"")</f>
        <v>#REF!</v>
      </c>
    </row>
    <row r="155" spans="18:22" ht="12.75">
      <c r="R155" t="e">
        <f>IF(#REF!&lt;&gt;"",#REF!,"")</f>
        <v>#REF!</v>
      </c>
      <c r="S155" s="65" t="e">
        <f>IF(AND(#REF!&lt;&gt;"",#REF!&lt;&gt;0),#REF!,"")</f>
        <v>#REF!</v>
      </c>
      <c r="T155" s="65" t="e">
        <f>IF(AND(#REF!&lt;&gt;"",#REF!&lt;&gt;0),VLOOKUP(#REF!,FU!$J$3:$K$253,2,FALSE),"")</f>
        <v>#REF!</v>
      </c>
      <c r="U155" t="e">
        <f>IF(#REF!&lt;&gt;"",#REF!,"")</f>
        <v>#REF!</v>
      </c>
      <c r="V155" t="e">
        <f>IF(#REF!&lt;&gt;"",#REF!,"")</f>
        <v>#REF!</v>
      </c>
    </row>
    <row r="156" spans="18:22" ht="12.75">
      <c r="R156" t="e">
        <f>IF(#REF!&lt;&gt;"",#REF!,"")</f>
        <v>#REF!</v>
      </c>
      <c r="S156" s="65" t="e">
        <f>IF(AND(#REF!&lt;&gt;"",#REF!&lt;&gt;0),#REF!,"")</f>
        <v>#REF!</v>
      </c>
      <c r="T156" s="65" t="e">
        <f>IF(AND(#REF!&lt;&gt;"",#REF!&lt;&gt;0),VLOOKUP(#REF!,FU!$J$3:$K$253,2,FALSE),"")</f>
        <v>#REF!</v>
      </c>
      <c r="U156" t="e">
        <f>IF(#REF!&lt;&gt;"",#REF!,"")</f>
        <v>#REF!</v>
      </c>
      <c r="V156" t="e">
        <f>IF(#REF!&lt;&gt;"",#REF!,"")</f>
        <v>#REF!</v>
      </c>
    </row>
    <row r="157" spans="18:22" ht="12.75">
      <c r="R157" t="e">
        <f>IF(#REF!&lt;&gt;"",#REF!,"")</f>
        <v>#REF!</v>
      </c>
      <c r="S157" s="65" t="e">
        <f>IF(AND(#REF!&lt;&gt;"",#REF!&lt;&gt;0),#REF!,"")</f>
        <v>#REF!</v>
      </c>
      <c r="T157" s="65" t="e">
        <f>IF(AND(#REF!&lt;&gt;"",#REF!&lt;&gt;0),VLOOKUP(#REF!,FU!$J$3:$K$253,2,FALSE),"")</f>
        <v>#REF!</v>
      </c>
      <c r="U157" t="e">
        <f>IF(#REF!&lt;&gt;"",#REF!,"")</f>
        <v>#REF!</v>
      </c>
      <c r="V157" t="e">
        <f>IF(#REF!&lt;&gt;"",#REF!,"")</f>
        <v>#REF!</v>
      </c>
    </row>
    <row r="158" spans="18:22" ht="12.75">
      <c r="R158" t="e">
        <f>IF(#REF!&lt;&gt;"",#REF!,"")</f>
        <v>#REF!</v>
      </c>
      <c r="S158" s="65" t="e">
        <f>IF(AND(#REF!&lt;&gt;"",#REF!&lt;&gt;0),#REF!,"")</f>
        <v>#REF!</v>
      </c>
      <c r="T158" s="65" t="e">
        <f>IF(AND(#REF!&lt;&gt;"",#REF!&lt;&gt;0),VLOOKUP(#REF!,FU!$J$3:$K$253,2,FALSE),"")</f>
        <v>#REF!</v>
      </c>
      <c r="U158" t="e">
        <f>IF(#REF!&lt;&gt;"",#REF!,"")</f>
        <v>#REF!</v>
      </c>
      <c r="V158" t="e">
        <f>IF(#REF!&lt;&gt;"",#REF!,"")</f>
        <v>#REF!</v>
      </c>
    </row>
    <row r="159" spans="18:22" ht="12.75">
      <c r="R159" t="e">
        <f>IF(#REF!&lt;&gt;"",#REF!,"")</f>
        <v>#REF!</v>
      </c>
      <c r="S159" s="65" t="e">
        <f>IF(AND(#REF!&lt;&gt;"",#REF!&lt;&gt;0),#REF!,"")</f>
        <v>#REF!</v>
      </c>
      <c r="T159" s="65" t="e">
        <f>IF(AND(#REF!&lt;&gt;"",#REF!&lt;&gt;0),VLOOKUP(#REF!,FU!$J$3:$K$253,2,FALSE),"")</f>
        <v>#REF!</v>
      </c>
      <c r="U159" t="e">
        <f>IF(#REF!&lt;&gt;"",#REF!,"")</f>
        <v>#REF!</v>
      </c>
      <c r="V159" t="e">
        <f>IF(#REF!&lt;&gt;"",#REF!,"")</f>
        <v>#REF!</v>
      </c>
    </row>
    <row r="160" spans="18:22" ht="12.75">
      <c r="R160" t="e">
        <f>IF(#REF!&lt;&gt;"",#REF!,"")</f>
        <v>#REF!</v>
      </c>
      <c r="S160" s="65" t="e">
        <f>IF(AND(#REF!&lt;&gt;"",#REF!&lt;&gt;0),#REF!,"")</f>
        <v>#REF!</v>
      </c>
      <c r="T160" s="65" t="e">
        <f>IF(AND(#REF!&lt;&gt;"",#REF!&lt;&gt;0),VLOOKUP(#REF!,FU!$J$3:$K$253,2,FALSE),"")</f>
        <v>#REF!</v>
      </c>
      <c r="U160" t="e">
        <f>IF(#REF!&lt;&gt;"",#REF!,"")</f>
        <v>#REF!</v>
      </c>
      <c r="V160" t="e">
        <f>IF(#REF!&lt;&gt;"",#REF!,"")</f>
        <v>#REF!</v>
      </c>
    </row>
    <row r="161" spans="18:22" ht="12.75">
      <c r="R161" t="e">
        <f>IF(#REF!&lt;&gt;"",#REF!,"")</f>
        <v>#REF!</v>
      </c>
      <c r="S161" s="65" t="e">
        <f>IF(AND(#REF!&lt;&gt;"",#REF!&lt;&gt;0),#REF!,"")</f>
        <v>#REF!</v>
      </c>
      <c r="T161" s="65" t="e">
        <f>IF(AND(#REF!&lt;&gt;"",#REF!&lt;&gt;0),VLOOKUP(#REF!,FU!$J$3:$K$253,2,FALSE),"")</f>
        <v>#REF!</v>
      </c>
      <c r="U161" t="e">
        <f>IF(#REF!&lt;&gt;"",#REF!,"")</f>
        <v>#REF!</v>
      </c>
      <c r="V161" t="e">
        <f>IF(#REF!&lt;&gt;"",#REF!,"")</f>
        <v>#REF!</v>
      </c>
    </row>
    <row r="162" spans="18:22" ht="12.75">
      <c r="R162" t="e">
        <f>IF(#REF!&lt;&gt;"",#REF!,"")</f>
        <v>#REF!</v>
      </c>
      <c r="S162" s="65" t="e">
        <f>IF(AND(#REF!&lt;&gt;"",#REF!&lt;&gt;0),#REF!,"")</f>
        <v>#REF!</v>
      </c>
      <c r="T162" s="65" t="e">
        <f>IF(AND(#REF!&lt;&gt;"",#REF!&lt;&gt;0),VLOOKUP(#REF!,FU!$J$3:$K$253,2,FALSE),"")</f>
        <v>#REF!</v>
      </c>
      <c r="U162" t="e">
        <f>IF(#REF!&lt;&gt;"",#REF!,"")</f>
        <v>#REF!</v>
      </c>
      <c r="V162" t="e">
        <f>IF(#REF!&lt;&gt;"",#REF!,"")</f>
        <v>#REF!</v>
      </c>
    </row>
    <row r="163" spans="18:22" ht="12.75">
      <c r="R163" t="e">
        <f>IF(#REF!&lt;&gt;"",#REF!,"")</f>
        <v>#REF!</v>
      </c>
      <c r="S163" s="65" t="e">
        <f>IF(AND(#REF!&lt;&gt;"",#REF!&lt;&gt;0),#REF!,"")</f>
        <v>#REF!</v>
      </c>
      <c r="T163" s="65" t="e">
        <f>IF(AND(#REF!&lt;&gt;"",#REF!&lt;&gt;0),VLOOKUP(#REF!,FU!$J$3:$K$253,2,FALSE),"")</f>
        <v>#REF!</v>
      </c>
      <c r="U163" t="e">
        <f>IF(#REF!&lt;&gt;"",#REF!,"")</f>
        <v>#REF!</v>
      </c>
      <c r="V163" t="e">
        <f>IF(#REF!&lt;&gt;"",#REF!,"")</f>
        <v>#REF!</v>
      </c>
    </row>
    <row r="164" spans="18:22" ht="12.75">
      <c r="R164" t="e">
        <f>IF(#REF!&lt;&gt;"",#REF!,"")</f>
        <v>#REF!</v>
      </c>
      <c r="S164" s="65" t="e">
        <f>IF(AND(#REF!&lt;&gt;"",#REF!&lt;&gt;0),#REF!,"")</f>
        <v>#REF!</v>
      </c>
      <c r="T164" s="65" t="e">
        <f>IF(AND(#REF!&lt;&gt;"",#REF!&lt;&gt;0),VLOOKUP(#REF!,FU!$J$3:$K$253,2,FALSE),"")</f>
        <v>#REF!</v>
      </c>
      <c r="U164" t="e">
        <f>IF(#REF!&lt;&gt;"",#REF!,"")</f>
        <v>#REF!</v>
      </c>
      <c r="V164" t="e">
        <f>IF(#REF!&lt;&gt;"",#REF!,"")</f>
        <v>#REF!</v>
      </c>
    </row>
    <row r="165" spans="18:22" ht="12.75">
      <c r="R165" t="e">
        <f>IF(#REF!&lt;&gt;"",#REF!,"")</f>
        <v>#REF!</v>
      </c>
      <c r="S165" s="65" t="e">
        <f>IF(AND(#REF!&lt;&gt;"",#REF!&lt;&gt;0),#REF!,"")</f>
        <v>#REF!</v>
      </c>
      <c r="T165" s="65" t="e">
        <f>IF(AND(#REF!&lt;&gt;"",#REF!&lt;&gt;0),VLOOKUP(#REF!,FU!$J$3:$K$253,2,FALSE),"")</f>
        <v>#REF!</v>
      </c>
      <c r="U165" t="e">
        <f>IF(#REF!&lt;&gt;"",#REF!,"")</f>
        <v>#REF!</v>
      </c>
      <c r="V165" t="e">
        <f>IF(#REF!&lt;&gt;"",#REF!,"")</f>
        <v>#REF!</v>
      </c>
    </row>
    <row r="166" spans="18:22" ht="12.75">
      <c r="R166" t="e">
        <f>IF(#REF!&lt;&gt;"",#REF!,"")</f>
        <v>#REF!</v>
      </c>
      <c r="S166" s="65" t="e">
        <f>IF(AND(#REF!&lt;&gt;"",#REF!&lt;&gt;0),#REF!,"")</f>
        <v>#REF!</v>
      </c>
      <c r="T166" s="65" t="e">
        <f>IF(AND(#REF!&lt;&gt;"",#REF!&lt;&gt;0),VLOOKUP(#REF!,FU!$J$3:$K$253,2,FALSE),"")</f>
        <v>#REF!</v>
      </c>
      <c r="U166" t="e">
        <f>IF(#REF!&lt;&gt;"",#REF!,"")</f>
        <v>#REF!</v>
      </c>
      <c r="V166" t="e">
        <f>IF(#REF!&lt;&gt;"",#REF!,"")</f>
        <v>#REF!</v>
      </c>
    </row>
    <row r="167" spans="18:22" ht="12.75">
      <c r="R167" t="e">
        <f>IF(#REF!&lt;&gt;"",#REF!,"")</f>
        <v>#REF!</v>
      </c>
      <c r="S167" s="65" t="e">
        <f>IF(AND(#REF!&lt;&gt;"",#REF!&lt;&gt;0),#REF!,"")</f>
        <v>#REF!</v>
      </c>
      <c r="T167" s="65" t="e">
        <f>IF(AND(#REF!&lt;&gt;"",#REF!&lt;&gt;0),VLOOKUP(#REF!,FU!$J$3:$K$253,2,FALSE),"")</f>
        <v>#REF!</v>
      </c>
      <c r="U167" t="e">
        <f>IF(#REF!&lt;&gt;"",#REF!,"")</f>
        <v>#REF!</v>
      </c>
      <c r="V167" t="e">
        <f>IF(#REF!&lt;&gt;"",#REF!,"")</f>
        <v>#REF!</v>
      </c>
    </row>
    <row r="168" spans="18:22" ht="12.75">
      <c r="R168" t="e">
        <f>IF(#REF!&lt;&gt;"",#REF!,"")</f>
        <v>#REF!</v>
      </c>
      <c r="S168" s="65" t="e">
        <f>IF(AND(#REF!&lt;&gt;"",#REF!&lt;&gt;0),#REF!,"")</f>
        <v>#REF!</v>
      </c>
      <c r="T168" s="65" t="e">
        <f>IF(AND(#REF!&lt;&gt;"",#REF!&lt;&gt;0),VLOOKUP(#REF!,FU!$J$3:$K$253,2,FALSE),"")</f>
        <v>#REF!</v>
      </c>
      <c r="U168" t="e">
        <f>IF(#REF!&lt;&gt;"",#REF!,"")</f>
        <v>#REF!</v>
      </c>
      <c r="V168" t="e">
        <f>IF(#REF!&lt;&gt;"",#REF!,"")</f>
        <v>#REF!</v>
      </c>
    </row>
    <row r="169" spans="18:22" ht="12.75">
      <c r="R169" t="e">
        <f>IF(#REF!&lt;&gt;"",#REF!,"")</f>
        <v>#REF!</v>
      </c>
      <c r="S169" s="65" t="e">
        <f>IF(AND(#REF!&lt;&gt;"",#REF!&lt;&gt;0),#REF!,"")</f>
        <v>#REF!</v>
      </c>
      <c r="T169" s="65" t="e">
        <f>IF(AND(#REF!&lt;&gt;"",#REF!&lt;&gt;0),VLOOKUP(#REF!,FU!$J$3:$K$253,2,FALSE),"")</f>
        <v>#REF!</v>
      </c>
      <c r="U169" t="e">
        <f>IF(#REF!&lt;&gt;"",#REF!,"")</f>
        <v>#REF!</v>
      </c>
      <c r="V169" t="e">
        <f>IF(#REF!&lt;&gt;"",#REF!,"")</f>
        <v>#REF!</v>
      </c>
    </row>
    <row r="171" spans="18:22" ht="12.75">
      <c r="R171" s="71" t="s">
        <v>3149</v>
      </c>
      <c r="S171" s="71" t="s">
        <v>3149</v>
      </c>
      <c r="T171" s="71" t="s">
        <v>3149</v>
      </c>
      <c r="U171" s="71" t="s">
        <v>3149</v>
      </c>
      <c r="V171" s="71" t="s">
        <v>3149</v>
      </c>
    </row>
    <row r="176" spans="28:28" ht="12.75">
      <c r="AB176">
        <v>1.0</v>
      </c>
    </row>
    <row r="177" spans="17:55" ht="14.25">
      <c r="Q177" t="s">
        <v>430</v>
      </c>
      <c r="R177" s="64" t="s">
        <v>432</v>
      </c>
      <c r="S177" s="67" t="s">
        <v>433</v>
      </c>
      <c r="T177" s="67" t="s">
        <v>434</v>
      </c>
      <c r="U177" s="67" t="s">
        <v>435</v>
      </c>
      <c r="V177" s="67" t="s">
        <v>436</v>
      </c>
      <c r="W177" s="67" t="s">
        <v>437</v>
      </c>
      <c r="Y177" s="71" t="s">
        <v>3218</v>
      </c>
      <c r="Z177" s="71" t="s">
        <v>3219</v>
      </c>
      <c r="AA177" s="71" t="s">
        <v>3220</v>
      </c>
      <c r="AB177" s="64" t="s">
        <v>432</v>
      </c>
      <c r="AC177" s="67" t="s">
        <v>433</v>
      </c>
      <c r="AD177" s="67" t="s">
        <v>438</v>
      </c>
      <c r="AE177" s="67" t="s">
        <v>439</v>
      </c>
      <c r="AI177" t="s">
        <v>431</v>
      </c>
      <c r="AJ177" s="64" t="s">
        <v>432</v>
      </c>
      <c r="AK177" s="67" t="s">
        <v>433</v>
      </c>
      <c r="AL177" s="67" t="s">
        <v>438</v>
      </c>
      <c r="AM177" s="67" t="s">
        <v>439</v>
      </c>
      <c r="AP177" t="s">
        <v>440</v>
      </c>
      <c r="AQ177" s="64" t="s">
        <v>432</v>
      </c>
      <c r="AR177" s="67" t="s">
        <v>433</v>
      </c>
      <c r="AS177" s="67" t="s">
        <v>438</v>
      </c>
      <c r="AT177" s="67" t="s">
        <v>439</v>
      </c>
      <c r="AV177" s="71" t="s">
        <v>3218</v>
      </c>
      <c r="AW177" s="71" t="s">
        <v>3219</v>
      </c>
      <c r="AX177" s="71" t="s">
        <v>3220</v>
      </c>
      <c r="AY177" t="s">
        <v>441</v>
      </c>
      <c r="AZ177" s="64" t="s">
        <v>432</v>
      </c>
      <c r="BA177" s="67" t="s">
        <v>433</v>
      </c>
      <c r="BB177" s="67" t="s">
        <v>438</v>
      </c>
      <c r="BC177" s="67" t="s">
        <v>439</v>
      </c>
    </row>
    <row r="178" spans="17:51" ht="12.75">
      <c r="Q178">
        <v>1.0</v>
      </c>
      <c r="R178">
        <f t="shared" si="1" ref="R178:R209">$Q$178</f>
        <v>1.0</v>
      </c>
      <c r="S178" s="124" t="e">
        <f t="shared" si="2" ref="S178:S241">IF($B$38="P",Y178,IF($B$38="Z",IF(Z178&lt;&gt;"",Z178,""),IF($B$38="M",IF(AA178&lt;&gt;"",AA178,""),Y178)))</f>
        <v>#REF!</v>
      </c>
      <c r="T178" s="150" t="e">
        <f>IF($B$38="P",IF(#REF!&lt;&gt;"",#REF!,""),IF($B$38="Z",IF(#REF!&lt;&gt;"",#REF!,""),IF($B$38="M",IF(#REF!&lt;&gt;"",#REF!,""),"")))</f>
        <v>#REF!</v>
      </c>
      <c r="U178" s="150" t="e">
        <f>IF($B$38="P",IF(#REF!&lt;&gt;"",ABS(#REF!),""),IF($B$38="Z",IF(#REF!&lt;&gt;"",ABS(#REF!),""),IF($B$38="M",IF(#REF!&lt;&gt;"",ABS(#REF!),""),"")))</f>
        <v>#REF!</v>
      </c>
      <c r="V178" s="150" t="e">
        <f>IF($B$38="P",IF(#REF!&lt;&gt;"",#REF!,""),IF($B$38="Z",IF(#REF!&lt;&gt;"",#REF!,""),IF($B$38="M",IF(#REF!&lt;&gt;"",#REF!,""),"")))</f>
        <v>#REF!</v>
      </c>
      <c r="W178" s="150" t="e">
        <f>IF($B$38="P",IF(#REF!&lt;&gt;"",#REF!,""),IF($B$38="Z",IF(#REF!&lt;&gt;"",#REF!,""),IF($B$38="M",IF(#REF!&lt;&gt;"",#REF!,""),"")))</f>
        <v>#REF!</v>
      </c>
      <c r="Y178">
        <v>1.0</v>
      </c>
      <c r="Z178">
        <v>1.0</v>
      </c>
      <c r="AA178">
        <v>1.0</v>
      </c>
      <c r="AB178">
        <f t="shared" si="3" ref="AB178:AB209">$AB$176</f>
        <v>1.0</v>
      </c>
      <c r="AC178" s="124" t="e">
        <f>IF($B$38="P",AG178,IF(AH178&lt;&gt;"",AH178,""))</f>
        <v>#REF!</v>
      </c>
      <c r="AD178" s="150" t="e">
        <f>IF($B$38="P",IF(#REF!&lt;&gt;"",#REF!,""),IF(#REF!&lt;&gt;"",#REF!,""))</f>
        <v>#REF!</v>
      </c>
      <c r="AE178" s="150" t="e">
        <f>IF($B$38="P",IF(#REF!&lt;&gt;"",#REF!,""),IF(#REF!&lt;&gt;"",#REF!,""))</f>
        <v>#REF!</v>
      </c>
      <c r="AG178">
        <v>1.0</v>
      </c>
      <c r="AH178">
        <v>1.0</v>
      </c>
      <c r="AI178">
        <v>1.0</v>
      </c>
      <c r="AP178">
        <v>1.0</v>
      </c>
      <c r="AQ178">
        <f t="shared" si="4" ref="AQ178:AQ209">$AP$178</f>
        <v>1.0</v>
      </c>
      <c r="AR178" s="124" t="e">
        <f t="shared" si="5" ref="AR178:AR241">IF($B$38="P",AV178,IF($B$38="Z",IF(AW178&lt;&gt;"",AW178,""),IF($B$38="M",IF(AX178&lt;&gt;"",AX178,""),AV178)))</f>
        <v>#REF!</v>
      </c>
      <c r="AS178" s="150" t="e">
        <f>IF($B$38="P",IF(#REF!&lt;&gt;"",#REF!,""),IF($B$38="Z",IF(#REF!&lt;&gt;"",#REF!,""),IF($B$38="M",IF(#REF!&lt;&gt;"",#REF!,""),"")))</f>
        <v>#REF!</v>
      </c>
      <c r="AT178" s="150" t="e">
        <f>IF($B$38="P",IF(#REF!&lt;&gt;"",#REF!,""),IF($B$38="Z",IF(#REF!&lt;&gt;"",#REF!,""),IF($B$38="M",IF(#REF!&lt;&gt;"",#REF!,""),"")))</f>
        <v>#REF!</v>
      </c>
      <c r="AV178">
        <v>1.0</v>
      </c>
      <c r="AW178">
        <v>1.0</v>
      </c>
      <c r="AX178">
        <v>1.0</v>
      </c>
      <c r="AY178">
        <v>1.0</v>
      </c>
    </row>
    <row r="179" spans="18:50" ht="12.75">
      <c r="R179">
        <f t="shared" si="1"/>
        <v>1.0</v>
      </c>
      <c r="S179" s="124" t="e">
        <f t="shared" si="2"/>
        <v>#REF!</v>
      </c>
      <c r="T179" s="150" t="e">
        <f>IF($B$38="P",IF(#REF!&lt;&gt;"",#REF!,""),IF($B$38="Z",IF(#REF!&lt;&gt;"",#REF!,""),IF($B$38="M",IF(#REF!&lt;&gt;"",#REF!,""),"")))</f>
        <v>#REF!</v>
      </c>
      <c r="U179" s="150" t="e">
        <f>IF($B$38="P",IF(#REF!&lt;&gt;"",ABS(#REF!),""),IF($B$38="Z",IF(#REF!&lt;&gt;"",ABS(#REF!),""),IF($B$38="M",IF(#REF!&lt;&gt;"",ABS(#REF!),""),"")))</f>
        <v>#REF!</v>
      </c>
      <c r="V179" s="150" t="e">
        <f>IF($B$38="P",IF(#REF!&lt;&gt;"",#REF!,""),IF($B$38="Z",IF(#REF!&lt;&gt;"",#REF!,""),IF($B$38="M",IF(#REF!&lt;&gt;"",#REF!,""),"")))</f>
        <v>#REF!</v>
      </c>
      <c r="W179" s="150" t="e">
        <f>IF($B$38="P",IF(#REF!&lt;&gt;"",#REF!,""),IF($B$38="Z",IF(#REF!&lt;&gt;"",#REF!,""),IF($B$38="M",IF(#REF!&lt;&gt;"",#REF!,""),"")))</f>
        <v>#REF!</v>
      </c>
      <c r="Y179">
        <v>2.0</v>
      </c>
      <c r="Z179">
        <v>2.0</v>
      </c>
      <c r="AA179">
        <v>2.0</v>
      </c>
      <c r="AB179">
        <f t="shared" si="3"/>
        <v>1.0</v>
      </c>
      <c r="AC179" s="124" t="e">
        <f t="shared" si="6" ref="AC179:AC233">IF($B$38="P",AG179,IF(AH179&lt;&gt;"",AH179,""))</f>
        <v>#REF!</v>
      </c>
      <c r="AD179" s="150" t="e">
        <f>IF($B$38="P",IF(#REF!&lt;&gt;"",#REF!,""),IF(#REF!&lt;&gt;"",#REF!,""))</f>
        <v>#REF!</v>
      </c>
      <c r="AE179" s="150" t="e">
        <f>IF($B$38="P",IF(#REF!&lt;&gt;"",#REF!,""),IF(#REF!&lt;&gt;"",#REF!,""))</f>
        <v>#REF!</v>
      </c>
      <c r="AG179">
        <v>2.0</v>
      </c>
      <c r="AH179">
        <v>2.0</v>
      </c>
      <c r="AQ179">
        <f t="shared" si="4"/>
        <v>1.0</v>
      </c>
      <c r="AR179" s="124" t="e">
        <f t="shared" si="5"/>
        <v>#REF!</v>
      </c>
      <c r="AS179" s="150" t="e">
        <f>IF($B$38="P",IF(#REF!&lt;&gt;"",#REF!,""),IF($B$38="Z",IF(#REF!&lt;&gt;"",#REF!,""),IF($B$38="M",IF(#REF!&lt;&gt;"",#REF!,""),"")))</f>
        <v>#REF!</v>
      </c>
      <c r="AT179" s="150" t="e">
        <f>IF($B$38="P",IF(#REF!&lt;&gt;"",#REF!,""),IF($B$38="Z",IF(#REF!&lt;&gt;"",#REF!,""),IF($B$38="M",IF(#REF!&lt;&gt;"",#REF!,""),"")))</f>
        <v>#REF!</v>
      </c>
      <c r="AV179">
        <v>2.0</v>
      </c>
      <c r="AW179">
        <v>2.0</v>
      </c>
      <c r="AX179">
        <v>2.0</v>
      </c>
    </row>
    <row r="180" spans="18:50" ht="12.75">
      <c r="R180" s="71">
        <f t="shared" si="1"/>
        <v>1.0</v>
      </c>
      <c r="S180" s="124" t="e">
        <f t="shared" si="2"/>
        <v>#REF!</v>
      </c>
      <c r="T180" s="150" t="e">
        <f>IF($B$38="P",IF(#REF!&lt;&gt;"",#REF!,""),IF($B$38="Z",IF(#REF!&lt;&gt;"",#REF!,""),IF($B$38="M",IF(#REF!&lt;&gt;"",#REF!,""),"")))</f>
        <v>#REF!</v>
      </c>
      <c r="U180" s="150" t="e">
        <f>IF($B$38="P",IF(#REF!&lt;&gt;"",ABS(#REF!),""),IF($B$38="Z",IF(#REF!&lt;&gt;"",ABS(#REF!),""),IF($B$38="M",IF(#REF!&lt;&gt;"",ABS(#REF!),""),"")))</f>
        <v>#REF!</v>
      </c>
      <c r="V180" s="150" t="e">
        <f>IF($B$38="P",IF(#REF!&lt;&gt;"",#REF!,""),IF($B$38="Z",IF(#REF!&lt;&gt;"",#REF!,""),IF($B$38="M",IF(#REF!&lt;&gt;"",#REF!,""),"")))</f>
        <v>#REF!</v>
      </c>
      <c r="W180" s="150" t="e">
        <f>IF($B$38="P",IF(#REF!&lt;&gt;"",#REF!,""),IF($B$38="Z",IF(#REF!&lt;&gt;"",#REF!,""),IF($B$38="M",IF(#REF!&lt;&gt;"",#REF!,""),"")))</f>
        <v>#REF!</v>
      </c>
      <c r="Y180">
        <v>3.0</v>
      </c>
      <c r="Z180">
        <v>3.0</v>
      </c>
      <c r="AA180">
        <v>3.0</v>
      </c>
      <c r="AB180">
        <f t="shared" si="3"/>
        <v>1.0</v>
      </c>
      <c r="AC180" s="124" t="e">
        <f t="shared" si="6"/>
        <v>#REF!</v>
      </c>
      <c r="AD180" s="150" t="e">
        <f>IF($B$38="P",IF(#REF!&lt;&gt;"",#REF!,""),IF(#REF!&lt;&gt;"",#REF!,""))</f>
        <v>#REF!</v>
      </c>
      <c r="AE180" s="150" t="e">
        <f>IF($B$38="P",IF(#REF!&lt;&gt;"",#REF!,""),IF(#REF!&lt;&gt;"",#REF!,""))</f>
        <v>#REF!</v>
      </c>
      <c r="AG180">
        <v>3.0</v>
      </c>
      <c r="AH180">
        <v>3.0</v>
      </c>
      <c r="AQ180">
        <f t="shared" si="4"/>
        <v>1.0</v>
      </c>
      <c r="AR180" s="124" t="e">
        <f t="shared" si="5"/>
        <v>#REF!</v>
      </c>
      <c r="AS180" s="150" t="e">
        <f>IF($B$38="P",IF(#REF!&lt;&gt;"",#REF!,""),IF($B$38="Z",IF(#REF!&lt;&gt;"",#REF!,""),IF($B$38="M",IF(#REF!&lt;&gt;"",#REF!,""),"")))</f>
        <v>#REF!</v>
      </c>
      <c r="AT180" s="150" t="e">
        <f>IF($B$38="P",IF(#REF!&lt;&gt;"",#REF!,""),IF($B$38="Z",IF(#REF!&lt;&gt;"",#REF!,""),IF($B$38="M",IF(#REF!&lt;&gt;"",#REF!,""),"")))</f>
        <v>#REF!</v>
      </c>
      <c r="AV180">
        <v>3.0</v>
      </c>
      <c r="AW180">
        <v>3.0</v>
      </c>
      <c r="AX180">
        <v>24.0</v>
      </c>
    </row>
    <row r="181" spans="18:50" ht="12.75">
      <c r="R181">
        <f t="shared" si="1"/>
        <v>1.0</v>
      </c>
      <c r="S181" s="124" t="e">
        <f t="shared" si="2"/>
        <v>#REF!</v>
      </c>
      <c r="T181" s="150" t="e">
        <f>IF($B$38="P",IF(#REF!&lt;&gt;"",#REF!,""),IF($B$38="Z",IF(#REF!&lt;&gt;"",#REF!,""),IF($B$38="M",IF(#REF!&lt;&gt;"",#REF!,""),"")))</f>
        <v>#REF!</v>
      </c>
      <c r="U181" s="150" t="e">
        <f>IF($B$38="P",IF(#REF!&lt;&gt;"",ABS(#REF!),""),IF($B$38="Z",IF(#REF!&lt;&gt;"",ABS(#REF!),""),IF($B$38="M",IF(#REF!&lt;&gt;"",ABS(#REF!),""),"")))</f>
        <v>#REF!</v>
      </c>
      <c r="V181" s="150" t="e">
        <f>IF($B$38="P",IF(#REF!&lt;&gt;"",#REF!,""),IF($B$38="Z",IF(#REF!&lt;&gt;"",#REF!,""),IF($B$38="M",IF(#REF!&lt;&gt;"",#REF!,""),"")))</f>
        <v>#REF!</v>
      </c>
      <c r="W181" s="150" t="e">
        <f>IF($B$38="P",IF(#REF!&lt;&gt;"",#REF!,""),IF($B$38="Z",IF(#REF!&lt;&gt;"",#REF!,""),IF($B$38="M",IF(#REF!&lt;&gt;"",#REF!,""),"")))</f>
        <v>#REF!</v>
      </c>
      <c r="Y181">
        <v>4.0</v>
      </c>
      <c r="Z181">
        <v>4.0</v>
      </c>
      <c r="AA181">
        <v>37.0</v>
      </c>
      <c r="AB181">
        <f t="shared" si="3"/>
        <v>1.0</v>
      </c>
      <c r="AC181" s="124" t="e">
        <f t="shared" si="6"/>
        <v>#REF!</v>
      </c>
      <c r="AD181" s="150" t="e">
        <f>IF($B$38="P",IF(#REF!&lt;&gt;"",#REF!,""),IF(#REF!&lt;&gt;"",#REF!,""))</f>
        <v>#REF!</v>
      </c>
      <c r="AE181" s="150" t="e">
        <f>IF($B$38="P",IF(#REF!&lt;&gt;"",#REF!,""),IF(#REF!&lt;&gt;"",#REF!,""))</f>
        <v>#REF!</v>
      </c>
      <c r="AG181">
        <v>4.0</v>
      </c>
      <c r="AH181">
        <v>7.0</v>
      </c>
      <c r="AQ181">
        <f t="shared" si="4"/>
        <v>1.0</v>
      </c>
      <c r="AR181" s="124" t="e">
        <f t="shared" si="5"/>
        <v>#REF!</v>
      </c>
      <c r="AS181" s="150" t="e">
        <f>IF($B$38="P",IF(#REF!&lt;&gt;"",#REF!,""),IF($B$38="Z",IF(#REF!&lt;&gt;"",#REF!,""),IF($B$38="M",IF(#REF!&lt;&gt;"",#REF!,""),"")))</f>
        <v>#REF!</v>
      </c>
      <c r="AT181" s="150" t="e">
        <f>IF($B$38="P",IF(#REF!&lt;&gt;"",#REF!,""),IF($B$38="Z",IF(#REF!&lt;&gt;"",#REF!,""),IF($B$38="M",IF(#REF!&lt;&gt;"",#REF!,""),"")))</f>
        <v>#REF!</v>
      </c>
      <c r="AV181">
        <v>4.0</v>
      </c>
      <c r="AW181">
        <v>7.0</v>
      </c>
      <c r="AX181">
        <v>25.0</v>
      </c>
    </row>
    <row r="182" spans="18:50" ht="12.75">
      <c r="R182">
        <f t="shared" si="1"/>
        <v>1.0</v>
      </c>
      <c r="S182" s="124" t="e">
        <f t="shared" si="2"/>
        <v>#REF!</v>
      </c>
      <c r="T182" s="150" t="e">
        <f>IF($B$38="P",IF(#REF!&lt;&gt;"",#REF!,""),IF($B$38="Z",IF(#REF!&lt;&gt;"",#REF!,""),IF($B$38="M",IF(#REF!&lt;&gt;"",#REF!,""),"")))</f>
        <v>#REF!</v>
      </c>
      <c r="U182" s="150" t="e">
        <f>IF($B$38="P",IF(#REF!&lt;&gt;"",ABS(#REF!),""),IF($B$38="Z",IF(#REF!&lt;&gt;"",ABS(#REF!),""),IF($B$38="M",IF(#REF!&lt;&gt;"",ABS(#REF!),""),"")))</f>
        <v>#REF!</v>
      </c>
      <c r="V182" s="150" t="e">
        <f>IF($B$38="P",IF(#REF!&lt;&gt;"",#REF!,""),IF($B$38="Z",IF(#REF!&lt;&gt;"",#REF!,""),IF($B$38="M",IF(#REF!&lt;&gt;"",#REF!,""),"")))</f>
        <v>#REF!</v>
      </c>
      <c r="W182" s="150" t="e">
        <f>IF($B$38="P",IF(#REF!&lt;&gt;"",#REF!,""),IF($B$38="Z",IF(#REF!&lt;&gt;"",#REF!,""),IF($B$38="M",IF(#REF!&lt;&gt;"",#REF!,""),"")))</f>
        <v>#REF!</v>
      </c>
      <c r="Y182">
        <v>5.0</v>
      </c>
      <c r="Z182">
        <v>14.0</v>
      </c>
      <c r="AA182">
        <v>74.0</v>
      </c>
      <c r="AB182">
        <f t="shared" si="3"/>
        <v>1.0</v>
      </c>
      <c r="AC182" s="124" t="e">
        <f t="shared" si="6"/>
        <v>#REF!</v>
      </c>
      <c r="AD182" s="150" t="e">
        <f>IF($B$38="P",IF(#REF!&lt;&gt;"",#REF!,""),IF(#REF!&lt;&gt;"",#REF!,""))</f>
        <v>#REF!</v>
      </c>
      <c r="AE182" s="150" t="e">
        <f>IF($B$38="P",IF(#REF!&lt;&gt;"",#REF!,""),IF(#REF!&lt;&gt;"",#REF!,""))</f>
        <v>#REF!</v>
      </c>
      <c r="AG182">
        <v>5.0</v>
      </c>
      <c r="AH182">
        <v>8.0</v>
      </c>
      <c r="AQ182">
        <f t="shared" si="4"/>
        <v>1.0</v>
      </c>
      <c r="AR182" s="124" t="e">
        <f t="shared" si="5"/>
        <v>#REF!</v>
      </c>
      <c r="AS182" s="150" t="e">
        <f>IF($B$38="P",IF(#REF!&lt;&gt;"",#REF!,""),IF($B$38="Z",IF(#REF!&lt;&gt;"",#REF!,""),IF($B$38="M",IF(#REF!&lt;&gt;"",#REF!,""),"")))</f>
        <v>#REF!</v>
      </c>
      <c r="AT182" s="150" t="e">
        <f>IF($B$38="P",IF(#REF!&lt;&gt;"",#REF!,""),IF($B$38="Z",IF(#REF!&lt;&gt;"",#REF!,""),IF($B$38="M",IF(#REF!&lt;&gt;"",#REF!,""),"")))</f>
        <v>#REF!</v>
      </c>
      <c r="AV182">
        <v>5.0</v>
      </c>
      <c r="AW182">
        <v>15.0</v>
      </c>
      <c r="AX182">
        <v>30.0</v>
      </c>
    </row>
    <row r="183" spans="18:50" ht="12.75">
      <c r="R183">
        <f t="shared" si="1"/>
        <v>1.0</v>
      </c>
      <c r="S183" s="124" t="e">
        <f t="shared" si="2"/>
        <v>#REF!</v>
      </c>
      <c r="T183" s="150" t="e">
        <f>IF($B$38="P",IF(#REF!&lt;&gt;"",#REF!,""),IF($B$38="Z",IF(#REF!&lt;&gt;"",#REF!,""),""))</f>
        <v>#REF!</v>
      </c>
      <c r="U183" s="150" t="e">
        <f>IF($B$38="P",IF(#REF!&lt;&gt;"",ABS(#REF!),""),IF($B$38="Z",IF(#REF!&lt;&gt;"",ABS(#REF!),""),""))</f>
        <v>#REF!</v>
      </c>
      <c r="V183" s="150" t="e">
        <f>IF($B$38="P",IF(#REF!&lt;&gt;"",#REF!,""),IF($B$38="Z",IF(#REF!&lt;&gt;"",#REF!,""),""))</f>
        <v>#REF!</v>
      </c>
      <c r="W183" s="150" t="e">
        <f>IF($B$38="P",IF(#REF!&lt;&gt;"",#REF!,""),IF($B$38="Z",IF(#REF!&lt;&gt;"",#REF!,""),""))</f>
        <v>#REF!</v>
      </c>
      <c r="Y183">
        <v>6.0</v>
      </c>
      <c r="Z183">
        <v>27.0</v>
      </c>
      <c r="AB183">
        <f t="shared" si="3"/>
        <v>1.0</v>
      </c>
      <c r="AC183" s="124" t="e">
        <f t="shared" si="6"/>
        <v>#REF!</v>
      </c>
      <c r="AD183" s="150" t="e">
        <f>IF($B$38="P",IF(#REF!&lt;&gt;"",#REF!,""),IF(#REF!&lt;&gt;"",#REF!,""))</f>
        <v>#REF!</v>
      </c>
      <c r="AE183" s="150" t="e">
        <f>IF($B$38="P",IF(#REF!&lt;&gt;"",#REF!,""),IF(#REF!&lt;&gt;"",#REF!,""))</f>
        <v>#REF!</v>
      </c>
      <c r="AG183">
        <v>6.0</v>
      </c>
      <c r="AH183">
        <v>9.0</v>
      </c>
      <c r="AQ183">
        <f t="shared" si="4"/>
        <v>1.0</v>
      </c>
      <c r="AR183" s="124" t="e">
        <f t="shared" si="5"/>
        <v>#REF!</v>
      </c>
      <c r="AS183" s="150" t="e">
        <f>IF($B$38="P",IF(#REF!&lt;&gt;"",#REF!,""),IF($B$38="Z",IF(#REF!&lt;&gt;"",#REF!,""),IF($B$38="M",IF(#REF!&lt;&gt;"",#REF!,""),"")))</f>
        <v>#REF!</v>
      </c>
      <c r="AT183" s="150" t="e">
        <f>IF($B$38="P",IF(#REF!&lt;&gt;"",#REF!,""),IF($B$38="Z",IF(#REF!&lt;&gt;"",#REF!,""),IF($B$38="M",IF(#REF!&lt;&gt;"",#REF!,""),"")))</f>
        <v>#REF!</v>
      </c>
      <c r="AV183">
        <v>6.0</v>
      </c>
      <c r="AW183">
        <v>18.0</v>
      </c>
      <c r="AX183">
        <v>64.0</v>
      </c>
    </row>
    <row r="184" spans="18:49" ht="12.75">
      <c r="R184">
        <f t="shared" si="1"/>
        <v>1.0</v>
      </c>
      <c r="S184" s="124" t="e">
        <f t="shared" si="2"/>
        <v>#REF!</v>
      </c>
      <c r="T184" s="150" t="e">
        <f>IF($B$38="P",IF(#REF!&lt;&gt;"",#REF!,""),IF($B$38="Z",IF(#REF!&lt;&gt;"",#REF!,""),""))</f>
        <v>#REF!</v>
      </c>
      <c r="U184" s="150" t="e">
        <f>IF($B$38="P",IF(#REF!&lt;&gt;"",ABS(#REF!),""),IF($B$38="Z",IF(#REF!&lt;&gt;"",ABS(#REF!),""),""))</f>
        <v>#REF!</v>
      </c>
      <c r="V184" s="150" t="e">
        <f>IF($B$38="P",IF(#REF!&lt;&gt;"",#REF!,""),IF($B$38="Z",IF(#REF!&lt;&gt;"",#REF!,""),""))</f>
        <v>#REF!</v>
      </c>
      <c r="W184" s="150" t="e">
        <f>IF($B$38="P",IF(#REF!&lt;&gt;"",#REF!,""),IF($B$38="Z",IF(#REF!&lt;&gt;"",#REF!,""),""))</f>
        <v>#REF!</v>
      </c>
      <c r="Y184">
        <v>7.0</v>
      </c>
      <c r="Z184">
        <v>37.0</v>
      </c>
      <c r="AB184">
        <f t="shared" si="3"/>
        <v>1.0</v>
      </c>
      <c r="AC184" s="124" t="e">
        <f t="shared" si="6"/>
        <v>#REF!</v>
      </c>
      <c r="AD184" s="150" t="e">
        <f>IF($B$38="P",IF(#REF!&lt;&gt;"",#REF!,""),IF(#REF!&lt;&gt;"",#REF!,""))</f>
        <v>#REF!</v>
      </c>
      <c r="AE184" s="150" t="e">
        <f>IF($B$38="P",IF(#REF!&lt;&gt;"",#REF!,""),IF(#REF!&lt;&gt;"",#REF!,""))</f>
        <v>#REF!</v>
      </c>
      <c r="AG184">
        <v>7.0</v>
      </c>
      <c r="AH184">
        <v>14.0</v>
      </c>
      <c r="AQ184">
        <f t="shared" si="4"/>
        <v>1.0</v>
      </c>
      <c r="AR184" s="124" t="e">
        <f t="shared" si="5"/>
        <v>#REF!</v>
      </c>
      <c r="AS184" s="150" t="e">
        <f>IF($B$38="P",IF(#REF!&lt;&gt;"",#REF!,""),IF($B$38="Z",IF(#REF!&lt;&gt;"",#REF!,""),""))</f>
        <v>#REF!</v>
      </c>
      <c r="AT184" s="150" t="e">
        <f>IF($B$38="P",IF(#REF!&lt;&gt;"",#REF!,""),IF($B$38="Z",IF(#REF!&lt;&gt;"",#REF!,""),""))</f>
        <v>#REF!</v>
      </c>
      <c r="AV184">
        <v>7.0</v>
      </c>
      <c r="AW184">
        <v>22.0</v>
      </c>
    </row>
    <row r="185" spans="18:49" ht="12.75">
      <c r="R185">
        <f t="shared" si="1"/>
        <v>1.0</v>
      </c>
      <c r="S185" s="124" t="e">
        <f t="shared" si="2"/>
        <v>#REF!</v>
      </c>
      <c r="T185" s="150" t="e">
        <f>IF($B$38="P",IF(#REF!&lt;&gt;"",#REF!,""),IF($B$38="Z",IF(#REF!&lt;&gt;"",#REF!,""),""))</f>
        <v>#REF!</v>
      </c>
      <c r="U185" s="150" t="e">
        <f>IF($B$38="P",IF(#REF!&lt;&gt;"",ABS(#REF!),""),IF($B$38="Z",IF(#REF!&lt;&gt;"",ABS(#REF!),""),""))</f>
        <v>#REF!</v>
      </c>
      <c r="V185" s="150" t="e">
        <f>IF($B$38="P",IF(#REF!&lt;&gt;"",#REF!,""),IF($B$38="Z",IF(#REF!&lt;&gt;"",#REF!,""),""))</f>
        <v>#REF!</v>
      </c>
      <c r="W185" s="150" t="e">
        <f>IF($B$38="P",IF(#REF!&lt;&gt;"",#REF!,""),IF($B$38="Z",IF(#REF!&lt;&gt;"",#REF!,""),""))</f>
        <v>#REF!</v>
      </c>
      <c r="Y185">
        <v>8.0</v>
      </c>
      <c r="Z185">
        <v>38.0</v>
      </c>
      <c r="AB185">
        <f t="shared" si="3"/>
        <v>1.0</v>
      </c>
      <c r="AC185" s="124" t="e">
        <f t="shared" si="6"/>
        <v>#REF!</v>
      </c>
      <c r="AD185" s="150" t="e">
        <f>IF($B$38="P",IF(#REF!&lt;&gt;"",#REF!,""),IF(#REF!&lt;&gt;"",#REF!,""))</f>
        <v>#REF!</v>
      </c>
      <c r="AE185" s="150" t="e">
        <f>IF($B$38="P",IF(#REF!&lt;&gt;"",#REF!,""),IF(#REF!&lt;&gt;"",#REF!,""))</f>
        <v>#REF!</v>
      </c>
      <c r="AG185">
        <v>8.0</v>
      </c>
      <c r="AH185">
        <v>20.0</v>
      </c>
      <c r="AQ185">
        <f t="shared" si="4"/>
        <v>1.0</v>
      </c>
      <c r="AR185" s="124" t="e">
        <f t="shared" si="5"/>
        <v>#REF!</v>
      </c>
      <c r="AS185" s="150" t="e">
        <f>IF($B$38="P",IF(#REF!&lt;&gt;"",#REF!,""),IF($B$38="Z",IF(#REF!&lt;&gt;"",#REF!,""),""))</f>
        <v>#REF!</v>
      </c>
      <c r="AT185" s="150" t="e">
        <f>IF($B$38="P",IF(#REF!&lt;&gt;"",#REF!,""),IF($B$38="Z",IF(#REF!&lt;&gt;"",#REF!,""),""))</f>
        <v>#REF!</v>
      </c>
      <c r="AV185">
        <v>8.0</v>
      </c>
      <c r="AW185">
        <v>23.0</v>
      </c>
    </row>
    <row r="186" spans="18:49" ht="12.75">
      <c r="R186">
        <f t="shared" si="1"/>
        <v>1.0</v>
      </c>
      <c r="S186" s="124" t="e">
        <f t="shared" si="2"/>
        <v>#REF!</v>
      </c>
      <c r="T186" s="150" t="e">
        <f>IF($B$38="P",IF(#REF!&lt;&gt;"",#REF!,""),IF($B$38="Z",IF(#REF!&lt;&gt;"",#REF!,""),""))</f>
        <v>#REF!</v>
      </c>
      <c r="U186" s="150" t="e">
        <f>IF($B$38="P",IF(#REF!&lt;&gt;"",ABS(#REF!),""),IF($B$38="Z",IF(#REF!&lt;&gt;"",ABS(#REF!),""),""))</f>
        <v>#REF!</v>
      </c>
      <c r="V186" s="150" t="e">
        <f>IF($B$38="P",IF(#REF!&lt;&gt;"",#REF!,""),IF($B$38="Z",IF(#REF!&lt;&gt;"",#REF!,""),""))</f>
        <v>#REF!</v>
      </c>
      <c r="W186" s="150" t="e">
        <f>IF($B$38="P",IF(#REF!&lt;&gt;"",#REF!,""),IF($B$38="Z",IF(#REF!&lt;&gt;"",#REF!,""),""))</f>
        <v>#REF!</v>
      </c>
      <c r="Y186">
        <v>9.0</v>
      </c>
      <c r="Z186">
        <v>46.0</v>
      </c>
      <c r="AB186">
        <f t="shared" si="3"/>
        <v>1.0</v>
      </c>
      <c r="AC186" s="124" t="e">
        <f t="shared" si="6"/>
        <v>#REF!</v>
      </c>
      <c r="AD186" s="150" t="e">
        <f>IF($B$38="P",IF(#REF!&lt;&gt;"",#REF!,""),IF(#REF!&lt;&gt;"",#REF!,""))</f>
        <v>#REF!</v>
      </c>
      <c r="AE186" s="150" t="e">
        <f>IF($B$38="P",IF(#REF!&lt;&gt;"",#REF!,""),IF(#REF!&lt;&gt;"",#REF!,""))</f>
        <v>#REF!</v>
      </c>
      <c r="AG186">
        <v>9.0</v>
      </c>
      <c r="AH186">
        <v>24.0</v>
      </c>
      <c r="AQ186">
        <f t="shared" si="4"/>
        <v>1.0</v>
      </c>
      <c r="AR186" s="124" t="e">
        <f t="shared" si="5"/>
        <v>#REF!</v>
      </c>
      <c r="AS186" s="150" t="e">
        <f>IF($B$38="P",IF(#REF!&lt;&gt;"",#REF!,""),IF($B$38="Z",IF(#REF!&lt;&gt;"",#REF!,""),""))</f>
        <v>#REF!</v>
      </c>
      <c r="AT186" s="150" t="e">
        <f>IF($B$38="P",IF(#REF!&lt;&gt;"",#REF!,""),IF($B$38="Z",IF(#REF!&lt;&gt;"",#REF!,""),""))</f>
        <v>#REF!</v>
      </c>
      <c r="AV186">
        <v>9.0</v>
      </c>
      <c r="AW186">
        <v>24.0</v>
      </c>
    </row>
    <row r="187" spans="18:49" ht="12.75">
      <c r="R187">
        <f t="shared" si="1"/>
        <v>1.0</v>
      </c>
      <c r="S187" s="124" t="e">
        <f t="shared" si="2"/>
        <v>#REF!</v>
      </c>
      <c r="T187" s="150" t="e">
        <f>IF($B$38="P",IF(#REF!&lt;&gt;"",#REF!,""),IF($B$38="Z",IF(#REF!&lt;&gt;"",#REF!,""),""))</f>
        <v>#REF!</v>
      </c>
      <c r="U187" s="150" t="e">
        <f>IF($B$38="P",IF(#REF!&lt;&gt;"",ABS(#REF!),""),IF($B$38="Z",IF(#REF!&lt;&gt;"",ABS(#REF!),""),""))</f>
        <v>#REF!</v>
      </c>
      <c r="V187" s="150" t="e">
        <f>IF($B$38="P",IF(#REF!&lt;&gt;"",#REF!,""),IF($B$38="Z",IF(#REF!&lt;&gt;"",#REF!,""),""))</f>
        <v>#REF!</v>
      </c>
      <c r="W187" s="150" t="e">
        <f>IF($B$38="P",IF(#REF!&lt;&gt;"",#REF!,""),IF($B$38="Z",IF(#REF!&lt;&gt;"",#REF!,""),""))</f>
        <v>#REF!</v>
      </c>
      <c r="Y187">
        <v>10.0</v>
      </c>
      <c r="Z187">
        <v>47.0</v>
      </c>
      <c r="AB187">
        <f t="shared" si="3"/>
        <v>1.0</v>
      </c>
      <c r="AC187" s="124" t="e">
        <f t="shared" si="6"/>
        <v>#REF!</v>
      </c>
      <c r="AD187" s="150" t="e">
        <f>IF($B$38="P",IF(#REF!&lt;&gt;"",#REF!,""),IF(#REF!&lt;&gt;"",#REF!,""))</f>
        <v>#REF!</v>
      </c>
      <c r="AE187" s="150" t="e">
        <f>IF($B$38="P",IF(#REF!&lt;&gt;"",#REF!,""),IF(#REF!&lt;&gt;"",#REF!,""))</f>
        <v>#REF!</v>
      </c>
      <c r="AG187">
        <v>10.0</v>
      </c>
      <c r="AH187">
        <v>30.0</v>
      </c>
      <c r="AQ187">
        <f t="shared" si="4"/>
        <v>1.0</v>
      </c>
      <c r="AR187" s="124" t="e">
        <f t="shared" si="5"/>
        <v>#REF!</v>
      </c>
      <c r="AS187" s="150" t="e">
        <f>IF($B$38="P",IF(#REF!&lt;&gt;"",#REF!,""),IF($B$38="Z",IF(#REF!&lt;&gt;"",#REF!,""),""))</f>
        <v>#REF!</v>
      </c>
      <c r="AT187" s="150" t="e">
        <f>IF($B$38="P",IF(#REF!&lt;&gt;"",#REF!,""),IF($B$38="Z",IF(#REF!&lt;&gt;"",#REF!,""),""))</f>
        <v>#REF!</v>
      </c>
      <c r="AV187">
        <v>10.0</v>
      </c>
      <c r="AW187">
        <v>25.0</v>
      </c>
    </row>
    <row r="188" spans="18:49" ht="12.75">
      <c r="R188">
        <f t="shared" si="1"/>
        <v>1.0</v>
      </c>
      <c r="S188" s="124" t="e">
        <f t="shared" si="2"/>
        <v>#REF!</v>
      </c>
      <c r="T188" s="150" t="e">
        <f>IF($B$38="P",IF(#REF!&lt;&gt;"",#REF!,""),IF($B$38="Z",IF(#REF!&lt;&gt;"",#REF!,""),""))</f>
        <v>#REF!</v>
      </c>
      <c r="U188" s="150" t="e">
        <f>IF($B$38="P",IF(#REF!&lt;&gt;"",ABS(#REF!),""),IF($B$38="Z",IF(#REF!&lt;&gt;"",ABS(#REF!),""),""))</f>
        <v>#REF!</v>
      </c>
      <c r="V188" s="150" t="e">
        <f>IF($B$38="P",IF(#REF!&lt;&gt;"",#REF!,""),IF($B$38="Z",IF(#REF!&lt;&gt;"",#REF!,""),""))</f>
        <v>#REF!</v>
      </c>
      <c r="W188" s="150" t="e">
        <f>IF($B$38="P",IF(#REF!&lt;&gt;"",#REF!,""),IF($B$38="Z",IF(#REF!&lt;&gt;"",#REF!,""),""))</f>
        <v>#REF!</v>
      </c>
      <c r="Y188">
        <v>11.0</v>
      </c>
      <c r="Z188">
        <v>57.0</v>
      </c>
      <c r="AB188">
        <f t="shared" si="3"/>
        <v>1.0</v>
      </c>
      <c r="AC188" s="124" t="e">
        <f t="shared" si="6"/>
        <v>#REF!</v>
      </c>
      <c r="AD188" s="150" t="e">
        <f>IF($B$38="P",IF(#REF!&lt;&gt;"",#REF!,""),IF(#REF!&lt;&gt;"",#REF!,""))</f>
        <v>#REF!</v>
      </c>
      <c r="AE188" s="150" t="e">
        <f>IF($B$38="P",IF(#REF!&lt;&gt;"",#REF!,""),IF(#REF!&lt;&gt;"",#REF!,""))</f>
        <v>#REF!</v>
      </c>
      <c r="AG188">
        <v>11.0</v>
      </c>
      <c r="AH188">
        <v>31.0</v>
      </c>
      <c r="AQ188">
        <f t="shared" si="4"/>
        <v>1.0</v>
      </c>
      <c r="AR188" s="124" t="e">
        <f t="shared" si="5"/>
        <v>#REF!</v>
      </c>
      <c r="AS188" s="150" t="e">
        <f>IF($B$38="P",IF(#REF!&lt;&gt;"",#REF!,""),IF($B$38="Z",IF(#REF!&lt;&gt;"",#REF!,""),""))</f>
        <v>#REF!</v>
      </c>
      <c r="AT188" s="150" t="e">
        <f>IF($B$38="P",IF(#REF!&lt;&gt;"",#REF!,""),IF($B$38="Z",IF(#REF!&lt;&gt;"",#REF!,""),""))</f>
        <v>#REF!</v>
      </c>
      <c r="AV188">
        <v>11.0</v>
      </c>
      <c r="AW188">
        <v>30.0</v>
      </c>
    </row>
    <row r="189" spans="18:49" ht="12.75">
      <c r="R189">
        <f t="shared" si="1"/>
        <v>1.0</v>
      </c>
      <c r="S189" s="124" t="e">
        <f t="shared" si="2"/>
        <v>#REF!</v>
      </c>
      <c r="T189" s="150" t="e">
        <f>IF($B$38="P",IF(#REF!&lt;&gt;"",#REF!,""),IF($B$38="Z",IF(#REF!&lt;&gt;"",#REF!,""),""))</f>
        <v>#REF!</v>
      </c>
      <c r="U189" s="150" t="e">
        <f>IF($B$38="P",IF(#REF!&lt;&gt;"",ABS(#REF!),""),IF($B$38="Z",IF(#REF!&lt;&gt;"",ABS(#REF!),""),""))</f>
        <v>#REF!</v>
      </c>
      <c r="V189" s="150" t="e">
        <f>IF($B$38="P",IF(#REF!&lt;&gt;"",#REF!,""),IF($B$38="Z",IF(#REF!&lt;&gt;"",#REF!,""),""))</f>
        <v>#REF!</v>
      </c>
      <c r="W189" s="150" t="e">
        <f>IF($B$38="P",IF(#REF!&lt;&gt;"",#REF!,""),IF($B$38="Z",IF(#REF!&lt;&gt;"",#REF!,""),""))</f>
        <v>#REF!</v>
      </c>
      <c r="Y189">
        <v>12.0</v>
      </c>
      <c r="Z189">
        <v>68.0</v>
      </c>
      <c r="AB189">
        <f t="shared" si="3"/>
        <v>1.0</v>
      </c>
      <c r="AC189" s="124" t="e">
        <f t="shared" si="6"/>
        <v>#REF!</v>
      </c>
      <c r="AD189" s="150" t="e">
        <f>IF($B$38="P",IF(#REF!&lt;&gt;"",#REF!,""),IF(#REF!&lt;&gt;"",#REF!,""))</f>
        <v>#REF!</v>
      </c>
      <c r="AE189" s="150" t="e">
        <f>IF($B$38="P",IF(#REF!&lt;&gt;"",#REF!,""),IF(#REF!&lt;&gt;"",#REF!,""))</f>
        <v>#REF!</v>
      </c>
      <c r="AG189">
        <v>12.0</v>
      </c>
      <c r="AH189">
        <v>34.0</v>
      </c>
      <c r="AQ189">
        <f t="shared" si="4"/>
        <v>1.0</v>
      </c>
      <c r="AR189" s="124" t="e">
        <f t="shared" si="5"/>
        <v>#REF!</v>
      </c>
      <c r="AS189" s="150" t="e">
        <f>IF($B$38="P",IF(#REF!&lt;&gt;"",#REF!,""),IF($B$38="Z",IF(#REF!&lt;&gt;"",#REF!,""),""))</f>
        <v>#REF!</v>
      </c>
      <c r="AT189" s="150" t="e">
        <f>IF($B$38="P",IF(#REF!&lt;&gt;"",#REF!,""),IF($B$38="Z",IF(#REF!&lt;&gt;"",#REF!,""),""))</f>
        <v>#REF!</v>
      </c>
      <c r="AV189">
        <v>12.0</v>
      </c>
      <c r="AW189">
        <v>31.0</v>
      </c>
    </row>
    <row r="190" spans="18:49" ht="12.75">
      <c r="R190">
        <f t="shared" si="1"/>
        <v>1.0</v>
      </c>
      <c r="S190" s="124" t="e">
        <f t="shared" si="2"/>
        <v>#REF!</v>
      </c>
      <c r="T190" s="150" t="e">
        <f>IF($B$38="P",IF(#REF!&lt;&gt;"",#REF!,""),IF($B$38="Z",IF(#REF!&lt;&gt;"",#REF!,""),""))</f>
        <v>#REF!</v>
      </c>
      <c r="U190" s="150" t="e">
        <f>IF($B$38="P",IF(#REF!&lt;&gt;"",ABS(#REF!),""),IF($B$38="Z",IF(#REF!&lt;&gt;"",ABS(#REF!),""),""))</f>
        <v>#REF!</v>
      </c>
      <c r="V190" s="150" t="e">
        <f>IF($B$38="P",IF(#REF!&lt;&gt;"",#REF!,""),IF($B$38="Z",IF(#REF!&lt;&gt;"",#REF!,""),""))</f>
        <v>#REF!</v>
      </c>
      <c r="W190" s="150" t="e">
        <f>IF($B$38="P",IF(#REF!&lt;&gt;"",#REF!,""),IF($B$38="Z",IF(#REF!&lt;&gt;"",#REF!,""),""))</f>
        <v>#REF!</v>
      </c>
      <c r="Y190">
        <v>13.0</v>
      </c>
      <c r="Z190">
        <v>71.0</v>
      </c>
      <c r="AB190">
        <f t="shared" si="3"/>
        <v>1.0</v>
      </c>
      <c r="AC190" s="124" t="e">
        <f t="shared" si="6"/>
        <v>#REF!</v>
      </c>
      <c r="AD190" s="150" t="e">
        <f>IF($B$38="P",IF(#REF!&lt;&gt;"",#REF!,""),IF(#REF!&lt;&gt;"",#REF!,""))</f>
        <v>#REF!</v>
      </c>
      <c r="AE190" s="150" t="e">
        <f>IF($B$38="P",IF(#REF!&lt;&gt;"",#REF!,""),IF(#REF!&lt;&gt;"",#REF!,""))</f>
        <v>#REF!</v>
      </c>
      <c r="AG190">
        <v>13.0</v>
      </c>
      <c r="AH190">
        <v>35.0</v>
      </c>
      <c r="AQ190">
        <f t="shared" si="4"/>
        <v>1.0</v>
      </c>
      <c r="AR190" s="124" t="e">
        <f t="shared" si="5"/>
        <v>#REF!</v>
      </c>
      <c r="AS190" s="150" t="e">
        <f>IF($B$38="P",IF(#REF!&lt;&gt;"",#REF!,""),IF($B$38="Z",IF(#REF!&lt;&gt;"",#REF!,""),""))</f>
        <v>#REF!</v>
      </c>
      <c r="AT190" s="150" t="e">
        <f>IF($B$38="P",IF(#REF!&lt;&gt;"",#REF!,""),IF($B$38="Z",IF(#REF!&lt;&gt;"",#REF!,""),""))</f>
        <v>#REF!</v>
      </c>
      <c r="AV190">
        <v>13.0</v>
      </c>
      <c r="AW190">
        <v>46.0</v>
      </c>
    </row>
    <row r="191" spans="18:49" ht="12.75">
      <c r="R191">
        <f t="shared" si="1"/>
        <v>1.0</v>
      </c>
      <c r="S191" s="124" t="e">
        <f t="shared" si="2"/>
        <v>#REF!</v>
      </c>
      <c r="T191" s="150" t="e">
        <f>IF($B$38="P",IF(#REF!&lt;&gt;"",#REF!,""),IF($B$38="Z",IF(#REF!&lt;&gt;"",#REF!,""),""))</f>
        <v>#REF!</v>
      </c>
      <c r="U191" s="150" t="e">
        <f>IF($B$38="P",IF(#REF!&lt;&gt;"",ABS(#REF!),""),IF($B$38="Z",IF(#REF!&lt;&gt;"",ABS(#REF!),""),""))</f>
        <v>#REF!</v>
      </c>
      <c r="V191" s="150" t="e">
        <f>IF($B$38="P",IF(#REF!&lt;&gt;"",#REF!,""),IF($B$38="Z",IF(#REF!&lt;&gt;"",#REF!,""),""))</f>
        <v>#REF!</v>
      </c>
      <c r="W191" s="150" t="e">
        <f>IF($B$38="P",IF(#REF!&lt;&gt;"",#REF!,""),IF($B$38="Z",IF(#REF!&lt;&gt;"",#REF!,""),""))</f>
        <v>#REF!</v>
      </c>
      <c r="Y191">
        <v>14.0</v>
      </c>
      <c r="Z191">
        <v>74.0</v>
      </c>
      <c r="AB191">
        <f t="shared" si="3"/>
        <v>1.0</v>
      </c>
      <c r="AC191" s="124" t="e">
        <f t="shared" si="6"/>
        <v>#REF!</v>
      </c>
      <c r="AD191" s="150" t="e">
        <f>IF($B$38="P",IF(#REF!&lt;&gt;"",#REF!,""),IF(#REF!&lt;&gt;"",#REF!,""))</f>
        <v>#REF!</v>
      </c>
      <c r="AE191" s="150" t="e">
        <f>IF($B$38="P",IF(#REF!&lt;&gt;"",#REF!,""),IF(#REF!&lt;&gt;"",#REF!,""))</f>
        <v>#REF!</v>
      </c>
      <c r="AG191">
        <v>14.0</v>
      </c>
      <c r="AH191">
        <v>38.0</v>
      </c>
      <c r="AQ191">
        <f t="shared" si="4"/>
        <v>1.0</v>
      </c>
      <c r="AR191" s="124" t="e">
        <f t="shared" si="5"/>
        <v>#REF!</v>
      </c>
      <c r="AS191" s="150" t="e">
        <f>IF($B$38="P",IF(#REF!&lt;&gt;"",#REF!,""),IF($B$38="Z",IF(#REF!&lt;&gt;"",#REF!,""),""))</f>
        <v>#REF!</v>
      </c>
      <c r="AT191" s="150" t="e">
        <f>IF($B$38="P",IF(#REF!&lt;&gt;"",#REF!,""),IF($B$38="Z",IF(#REF!&lt;&gt;"",#REF!,""),""))</f>
        <v>#REF!</v>
      </c>
      <c r="AV191">
        <v>14.0</v>
      </c>
      <c r="AW191">
        <v>64.0</v>
      </c>
    </row>
    <row r="192" spans="18:49" ht="12.75">
      <c r="R192">
        <f t="shared" si="1"/>
        <v>1.0</v>
      </c>
      <c r="S192" s="124" t="e">
        <f t="shared" si="2"/>
        <v>#REF!</v>
      </c>
      <c r="T192" s="150" t="e">
        <f>IF($B$38="P",IF(#REF!&lt;&gt;"",#REF!,""),"")</f>
        <v>#REF!</v>
      </c>
      <c r="U192" s="150" t="e">
        <f>IF($B$38="P",IF(#REF!&lt;&gt;"",ABS(#REF!),""),"")</f>
        <v>#REF!</v>
      </c>
      <c r="V192" s="150" t="e">
        <f>IF($B$38="P",IF(#REF!&lt;&gt;"",#REF!,""),"")</f>
        <v>#REF!</v>
      </c>
      <c r="W192" s="150" t="e">
        <f>IF($B$38="P",IF(#REF!&lt;&gt;"",#REF!,""),"")</f>
        <v>#REF!</v>
      </c>
      <c r="Y192">
        <v>15.0</v>
      </c>
      <c r="AB192">
        <f t="shared" si="3"/>
        <v>1.0</v>
      </c>
      <c r="AC192" s="124" t="e">
        <f t="shared" si="6"/>
        <v>#REF!</v>
      </c>
      <c r="AD192" s="150" t="e">
        <f>IF($B$38="P",IF(#REF!&lt;&gt;"",#REF!,""),IF(#REF!&lt;&gt;"",#REF!,""))</f>
        <v>#REF!</v>
      </c>
      <c r="AE192" s="150" t="e">
        <f>IF($B$38="P",IF(#REF!&lt;&gt;"",#REF!,""),IF(#REF!&lt;&gt;"",#REF!,""))</f>
        <v>#REF!</v>
      </c>
      <c r="AG192">
        <v>15.0</v>
      </c>
      <c r="AH192">
        <v>39.0</v>
      </c>
      <c r="AQ192">
        <f t="shared" si="4"/>
        <v>1.0</v>
      </c>
      <c r="AR192" s="124" t="e">
        <f t="shared" si="5"/>
        <v>#REF!</v>
      </c>
      <c r="AS192" s="150" t="e">
        <f>IF($B$38="P",IF(#REF!&lt;&gt;"",#REF!,""),"")</f>
        <v>#REF!</v>
      </c>
      <c r="AT192" s="150" t="e">
        <f>IF($B$38="P",IF(#REF!&lt;&gt;"",#REF!,""),"")</f>
        <v>#REF!</v>
      </c>
      <c r="AV192">
        <v>15.0</v>
      </c>
      <c r="AW192" s="127"/>
    </row>
    <row r="193" spans="18:49" ht="12.75">
      <c r="R193">
        <f t="shared" si="1"/>
        <v>1.0</v>
      </c>
      <c r="S193" s="124" t="e">
        <f t="shared" si="2"/>
        <v>#REF!</v>
      </c>
      <c r="T193" s="150" t="e">
        <f>IF($B$38="P",IF(#REF!&lt;&gt;"",#REF!,""),"")</f>
        <v>#REF!</v>
      </c>
      <c r="U193" s="150" t="e">
        <f>IF($B$38="P",IF(#REF!&lt;&gt;"",ABS(#REF!),""),"")</f>
        <v>#REF!</v>
      </c>
      <c r="V193" s="150" t="e">
        <f>IF($B$38="P",IF(#REF!&lt;&gt;"",#REF!,""),"")</f>
        <v>#REF!</v>
      </c>
      <c r="W193" s="150" t="e">
        <f>IF($B$38="P",IF(#REF!&lt;&gt;"",#REF!,""),"")</f>
        <v>#REF!</v>
      </c>
      <c r="Y193">
        <v>16.0</v>
      </c>
      <c r="AB193">
        <f t="shared" si="3"/>
        <v>1.0</v>
      </c>
      <c r="AC193" s="124" t="e">
        <f t="shared" si="6"/>
        <v>#REF!</v>
      </c>
      <c r="AD193" s="150" t="e">
        <f>IF($B$38="P",IF(#REF!&lt;&gt;"",#REF!,""),IF(#REF!&lt;&gt;"",#REF!,""))</f>
        <v>#REF!</v>
      </c>
      <c r="AE193" s="150" t="e">
        <f>IF($B$38="P",IF(#REF!&lt;&gt;"",#REF!,""),IF(#REF!&lt;&gt;"",#REF!,""))</f>
        <v>#REF!</v>
      </c>
      <c r="AG193">
        <v>16.0</v>
      </c>
      <c r="AH193">
        <v>42.0</v>
      </c>
      <c r="AQ193">
        <f t="shared" si="4"/>
        <v>1.0</v>
      </c>
      <c r="AR193" s="124" t="e">
        <f t="shared" si="5"/>
        <v>#REF!</v>
      </c>
      <c r="AS193" s="150" t="e">
        <f>IF($B$38="P",IF(#REF!&lt;&gt;"",#REF!,""),"")</f>
        <v>#REF!</v>
      </c>
      <c r="AT193" s="150" t="e">
        <f>IF($B$38="P",IF(#REF!&lt;&gt;"",#REF!,""),"")</f>
        <v>#REF!</v>
      </c>
      <c r="AV193">
        <v>16.0</v>
      </c>
      <c r="AW193" s="127"/>
    </row>
    <row r="194" spans="18:49" ht="12.75">
      <c r="R194">
        <f t="shared" si="1"/>
        <v>1.0</v>
      </c>
      <c r="S194" s="124" t="e">
        <f t="shared" si="2"/>
        <v>#REF!</v>
      </c>
      <c r="T194" s="150" t="e">
        <f>IF($B$38="P",IF(#REF!&lt;&gt;"",#REF!,""),"")</f>
        <v>#REF!</v>
      </c>
      <c r="U194" s="150" t="e">
        <f>IF($B$38="P",IF(#REF!&lt;&gt;"",ABS(#REF!),""),"")</f>
        <v>#REF!</v>
      </c>
      <c r="V194" s="150" t="e">
        <f>IF($B$38="P",IF(#REF!&lt;&gt;"",#REF!,""),"")</f>
        <v>#REF!</v>
      </c>
      <c r="W194" s="150" t="e">
        <f>IF($B$38="P",IF(#REF!&lt;&gt;"",#REF!,""),"")</f>
        <v>#REF!</v>
      </c>
      <c r="Y194">
        <v>17.0</v>
      </c>
      <c r="AB194">
        <f t="shared" si="3"/>
        <v>1.0</v>
      </c>
      <c r="AC194" s="124" t="e">
        <f t="shared" si="6"/>
        <v>#REF!</v>
      </c>
      <c r="AD194" s="150" t="e">
        <f>IF($B$38="P",IF(#REF!&lt;&gt;"",#REF!,""),IF(#REF!&lt;&gt;"",#REF!,""))</f>
        <v>#REF!</v>
      </c>
      <c r="AE194" s="150" t="e">
        <f>IF($B$38="P",IF(#REF!&lt;&gt;"",#REF!,""),IF(#REF!&lt;&gt;"",#REF!,""))</f>
        <v>#REF!</v>
      </c>
      <c r="AG194">
        <v>17.0</v>
      </c>
      <c r="AH194">
        <v>43.0</v>
      </c>
      <c r="AQ194">
        <f t="shared" si="4"/>
        <v>1.0</v>
      </c>
      <c r="AR194" s="124" t="e">
        <f t="shared" si="5"/>
        <v>#REF!</v>
      </c>
      <c r="AS194" s="150" t="e">
        <f>IF($B$38="P",IF(#REF!&lt;&gt;"",#REF!,""),"")</f>
        <v>#REF!</v>
      </c>
      <c r="AT194" s="150" t="e">
        <f>IF($B$38="P",IF(#REF!&lt;&gt;"",#REF!,""),"")</f>
        <v>#REF!</v>
      </c>
      <c r="AV194">
        <v>17.0</v>
      </c>
      <c r="AW194" s="127"/>
    </row>
    <row r="195" spans="18:49" ht="12.75">
      <c r="R195">
        <f t="shared" si="1"/>
        <v>1.0</v>
      </c>
      <c r="S195" s="124" t="e">
        <f t="shared" si="2"/>
        <v>#REF!</v>
      </c>
      <c r="T195" s="150" t="e">
        <f>IF($B$38="P",IF(#REF!&lt;&gt;"",#REF!,""),"")</f>
        <v>#REF!</v>
      </c>
      <c r="U195" s="150" t="e">
        <f>IF($B$38="P",IF(#REF!&lt;&gt;"",ABS(#REF!),""),"")</f>
        <v>#REF!</v>
      </c>
      <c r="V195" s="150" t="e">
        <f>IF($B$38="P",IF(#REF!&lt;&gt;"",#REF!,""),"")</f>
        <v>#REF!</v>
      </c>
      <c r="W195" s="150" t="e">
        <f>IF($B$38="P",IF(#REF!&lt;&gt;"",#REF!,""),"")</f>
        <v>#REF!</v>
      </c>
      <c r="Y195">
        <v>18.0</v>
      </c>
      <c r="AB195">
        <f t="shared" si="3"/>
        <v>1.0</v>
      </c>
      <c r="AC195" s="124" t="e">
        <f t="shared" si="6"/>
        <v>#REF!</v>
      </c>
      <c r="AD195" s="150" t="e">
        <f>IF($B$38="P",IF(#REF!&lt;&gt;"",#REF!,""),IF(#REF!&lt;&gt;"",#REF!,""))</f>
        <v>#REF!</v>
      </c>
      <c r="AE195" s="150" t="e">
        <f>IF($B$38="P",IF(#REF!&lt;&gt;"",#REF!,""),IF(#REF!&lt;&gt;"",#REF!,""))</f>
        <v>#REF!</v>
      </c>
      <c r="AG195">
        <v>18.0</v>
      </c>
      <c r="AH195">
        <v>46.0</v>
      </c>
      <c r="AQ195">
        <f t="shared" si="4"/>
        <v>1.0</v>
      </c>
      <c r="AR195" s="124" t="e">
        <f t="shared" si="5"/>
        <v>#REF!</v>
      </c>
      <c r="AS195" s="150" t="e">
        <f>IF($B$38="P",IF(#REF!&lt;&gt;"",#REF!,""),"")</f>
        <v>#REF!</v>
      </c>
      <c r="AT195" s="150" t="e">
        <f>IF($B$38="P",IF(#REF!&lt;&gt;"",#REF!,""),"")</f>
        <v>#REF!</v>
      </c>
      <c r="AV195">
        <v>18.0</v>
      </c>
      <c r="AW195" s="127"/>
    </row>
    <row r="196" spans="18:49" ht="12.75">
      <c r="R196">
        <f t="shared" si="1"/>
        <v>1.0</v>
      </c>
      <c r="S196" s="124" t="e">
        <f t="shared" si="2"/>
        <v>#REF!</v>
      </c>
      <c r="T196" s="150" t="e">
        <f>IF($B$38="P",IF(#REF!&lt;&gt;"",#REF!,""),"")</f>
        <v>#REF!</v>
      </c>
      <c r="U196" s="150" t="e">
        <f>IF($B$38="P",IF(#REF!&lt;&gt;"",ABS(#REF!),""),"")</f>
        <v>#REF!</v>
      </c>
      <c r="V196" s="150" t="e">
        <f>IF($B$38="P",IF(#REF!&lt;&gt;"",#REF!,""),"")</f>
        <v>#REF!</v>
      </c>
      <c r="W196" s="150" t="e">
        <f>IF($B$38="P",IF(#REF!&lt;&gt;"",#REF!,""),"")</f>
        <v>#REF!</v>
      </c>
      <c r="Y196">
        <v>19.0</v>
      </c>
      <c r="AB196">
        <f t="shared" si="3"/>
        <v>1.0</v>
      </c>
      <c r="AC196" s="124" t="e">
        <f t="shared" si="6"/>
        <v>#REF!</v>
      </c>
      <c r="AD196" s="150" t="e">
        <f>IF($B$38="P",IF(#REF!&lt;&gt;"",#REF!,""),IF(#REF!&lt;&gt;"",#REF!,""))</f>
        <v>#REF!</v>
      </c>
      <c r="AE196" s="150" t="e">
        <f>IF($B$38="P",IF(#REF!&lt;&gt;"",#REF!,""),IF(#REF!&lt;&gt;"",#REF!,""))</f>
        <v>#REF!</v>
      </c>
      <c r="AG196">
        <v>19.0</v>
      </c>
      <c r="AH196">
        <v>47.0</v>
      </c>
      <c r="AQ196">
        <f t="shared" si="4"/>
        <v>1.0</v>
      </c>
      <c r="AR196" s="124" t="e">
        <f t="shared" si="5"/>
        <v>#REF!</v>
      </c>
      <c r="AS196" s="150" t="e">
        <f>IF($B$38="P",IF(#REF!&lt;&gt;"",#REF!,""),"")</f>
        <v>#REF!</v>
      </c>
      <c r="AT196" s="150" t="e">
        <f>IF($B$38="P",IF(#REF!&lt;&gt;"",#REF!,""),"")</f>
        <v>#REF!</v>
      </c>
      <c r="AV196">
        <v>19.0</v>
      </c>
      <c r="AW196" s="127"/>
    </row>
    <row r="197" spans="18:49" ht="12.75">
      <c r="R197">
        <f t="shared" si="1"/>
        <v>1.0</v>
      </c>
      <c r="S197" s="124" t="e">
        <f t="shared" si="2"/>
        <v>#REF!</v>
      </c>
      <c r="T197" s="150" t="e">
        <f>IF($B$38="P",IF(#REF!&lt;&gt;"",#REF!,""),"")</f>
        <v>#REF!</v>
      </c>
      <c r="U197" s="150" t="e">
        <f>IF($B$38="P",IF(#REF!&lt;&gt;"",ABS(#REF!),""),"")</f>
        <v>#REF!</v>
      </c>
      <c r="V197" s="150" t="e">
        <f>IF($B$38="P",IF(#REF!&lt;&gt;"",#REF!,""),"")</f>
        <v>#REF!</v>
      </c>
      <c r="W197" s="150" t="e">
        <f>IF($B$38="P",IF(#REF!&lt;&gt;"",#REF!,""),"")</f>
        <v>#REF!</v>
      </c>
      <c r="Y197">
        <v>20.0</v>
      </c>
      <c r="AB197">
        <f t="shared" si="3"/>
        <v>1.0</v>
      </c>
      <c r="AC197" s="124" t="e">
        <f t="shared" si="6"/>
        <v>#REF!</v>
      </c>
      <c r="AD197" s="150" t="e">
        <f>IF($B$38="P",IF(#REF!&lt;&gt;"",#REF!,""),IF(#REF!&lt;&gt;"",#REF!,""))</f>
        <v>#REF!</v>
      </c>
      <c r="AE197" s="150" t="e">
        <f>IF($B$38="P",IF(#REF!&lt;&gt;"",#REF!,""),IF(#REF!&lt;&gt;"",#REF!,""))</f>
        <v>#REF!</v>
      </c>
      <c r="AG197">
        <v>20.0</v>
      </c>
      <c r="AH197">
        <v>48.0</v>
      </c>
      <c r="AQ197">
        <f t="shared" si="4"/>
        <v>1.0</v>
      </c>
      <c r="AR197" s="124" t="e">
        <f t="shared" si="5"/>
        <v>#REF!</v>
      </c>
      <c r="AS197" s="150" t="e">
        <f>IF($B$38="P",IF(#REF!&lt;&gt;"",#REF!,""),"")</f>
        <v>#REF!</v>
      </c>
      <c r="AT197" s="150" t="e">
        <f>IF($B$38="P",IF(#REF!&lt;&gt;"",#REF!,""),"")</f>
        <v>#REF!</v>
      </c>
      <c r="AV197">
        <v>20.0</v>
      </c>
      <c r="AW197" s="127"/>
    </row>
    <row r="198" spans="18:49" ht="12.75">
      <c r="R198">
        <f t="shared" si="1"/>
        <v>1.0</v>
      </c>
      <c r="S198" s="124" t="e">
        <f t="shared" si="2"/>
        <v>#REF!</v>
      </c>
      <c r="T198" s="150" t="e">
        <f>IF($B$38="P",IF(#REF!&lt;&gt;"",#REF!,""),"")</f>
        <v>#REF!</v>
      </c>
      <c r="U198" s="150" t="e">
        <f>IF($B$38="P",IF(#REF!&lt;&gt;"",ABS(#REF!),""),"")</f>
        <v>#REF!</v>
      </c>
      <c r="V198" s="150" t="e">
        <f>IF($B$38="P",IF(#REF!&lt;&gt;"",#REF!,""),"")</f>
        <v>#REF!</v>
      </c>
      <c r="W198" s="150" t="e">
        <f>IF($B$38="P",IF(#REF!&lt;&gt;"",#REF!,""),"")</f>
        <v>#REF!</v>
      </c>
      <c r="Y198">
        <v>21.0</v>
      </c>
      <c r="AB198">
        <f t="shared" si="3"/>
        <v>1.0</v>
      </c>
      <c r="AC198" s="124" t="e">
        <f t="shared" si="6"/>
        <v>#REF!</v>
      </c>
      <c r="AD198" s="150" t="e">
        <f>IF($B$38="P",IF(#REF!&lt;&gt;"",#REF!,""),IF(#REF!&lt;&gt;"",#REF!,""))</f>
        <v>#REF!</v>
      </c>
      <c r="AE198" s="150" t="e">
        <f>IF($B$38="P",IF(#REF!&lt;&gt;"",#REF!,""),IF(#REF!&lt;&gt;"",#REF!,""))</f>
        <v>#REF!</v>
      </c>
      <c r="AG198">
        <v>21.0</v>
      </c>
      <c r="AH198">
        <v>49.0</v>
      </c>
      <c r="AQ198">
        <f t="shared" si="4"/>
        <v>1.0</v>
      </c>
      <c r="AR198" s="124" t="e">
        <f t="shared" si="5"/>
        <v>#REF!</v>
      </c>
      <c r="AS198" s="150" t="e">
        <f>IF($B$38="P",IF(#REF!&lt;&gt;"",#REF!,""),"")</f>
        <v>#REF!</v>
      </c>
      <c r="AT198" s="150" t="e">
        <f>IF($B$38="P",IF(#REF!&lt;&gt;"",#REF!,""),"")</f>
        <v>#REF!</v>
      </c>
      <c r="AV198">
        <v>21.0</v>
      </c>
      <c r="AW198" s="127"/>
    </row>
    <row r="199" spans="18:49" ht="12.75">
      <c r="R199">
        <f t="shared" si="1"/>
        <v>1.0</v>
      </c>
      <c r="S199" s="124" t="e">
        <f t="shared" si="2"/>
        <v>#REF!</v>
      </c>
      <c r="T199" s="150" t="e">
        <f>IF($B$38="P",IF(#REF!&lt;&gt;"",#REF!,""),"")</f>
        <v>#REF!</v>
      </c>
      <c r="U199" s="150" t="e">
        <f>IF($B$38="P",IF(#REF!&lt;&gt;"",ABS(#REF!),""),"")</f>
        <v>#REF!</v>
      </c>
      <c r="V199" s="150" t="e">
        <f>IF($B$38="P",IF(#REF!&lt;&gt;"",#REF!,""),"")</f>
        <v>#REF!</v>
      </c>
      <c r="W199" s="150" t="e">
        <f>IF($B$38="P",IF(#REF!&lt;&gt;"",#REF!,""),"")</f>
        <v>#REF!</v>
      </c>
      <c r="Y199">
        <v>22.0</v>
      </c>
      <c r="AB199">
        <f t="shared" si="3"/>
        <v>1.0</v>
      </c>
      <c r="AC199" s="124" t="e">
        <f t="shared" si="6"/>
        <v>#REF!</v>
      </c>
      <c r="AD199" s="150" t="e">
        <f>IF($B$38="P",IF(#REF!&lt;&gt;"",#REF!,""),IF(#REF!&lt;&gt;"",#REF!,""))</f>
        <v>#REF!</v>
      </c>
      <c r="AE199" s="150" t="e">
        <f>IF($B$38="P",IF(#REF!&lt;&gt;"",#REF!,""),IF(#REF!&lt;&gt;"",#REF!,""))</f>
        <v>#REF!</v>
      </c>
      <c r="AG199">
        <v>22.0</v>
      </c>
      <c r="AH199">
        <v>50.0</v>
      </c>
      <c r="AQ199">
        <f t="shared" si="4"/>
        <v>1.0</v>
      </c>
      <c r="AR199" s="124" t="e">
        <f t="shared" si="5"/>
        <v>#REF!</v>
      </c>
      <c r="AS199" s="150" t="e">
        <f>IF($B$38="P",IF(#REF!&lt;&gt;"",#REF!,""),"")</f>
        <v>#REF!</v>
      </c>
      <c r="AT199" s="150" t="e">
        <f>IF($B$38="P",IF(#REF!&lt;&gt;"",#REF!,""),"")</f>
        <v>#REF!</v>
      </c>
      <c r="AV199">
        <v>22.0</v>
      </c>
      <c r="AW199" s="127"/>
    </row>
    <row r="200" spans="18:49" ht="12.75">
      <c r="R200">
        <f t="shared" si="1"/>
        <v>1.0</v>
      </c>
      <c r="S200" s="124" t="e">
        <f t="shared" si="2"/>
        <v>#REF!</v>
      </c>
      <c r="T200" s="150" t="e">
        <f>IF($B$38="P",IF(#REF!&lt;&gt;"",#REF!,""),"")</f>
        <v>#REF!</v>
      </c>
      <c r="U200" s="150" t="e">
        <f>IF($B$38="P",IF(#REF!&lt;&gt;"",ABS(#REF!),""),"")</f>
        <v>#REF!</v>
      </c>
      <c r="V200" s="150" t="e">
        <f>IF($B$38="P",IF(#REF!&lt;&gt;"",#REF!,""),"")</f>
        <v>#REF!</v>
      </c>
      <c r="W200" s="150" t="e">
        <f>IF($B$38="P",IF(#REF!&lt;&gt;"",#REF!,""),"")</f>
        <v>#REF!</v>
      </c>
      <c r="Y200">
        <v>23.0</v>
      </c>
      <c r="AB200">
        <f t="shared" si="3"/>
        <v>1.0</v>
      </c>
      <c r="AC200" s="124" t="e">
        <f t="shared" si="6"/>
        <v>#REF!</v>
      </c>
      <c r="AD200" s="150" t="e">
        <f>IF($B$38="P",IF(#REF!&lt;&gt;"",#REF!,""),IF(#REF!&lt;&gt;"",#REF!,""))</f>
        <v>#REF!</v>
      </c>
      <c r="AE200" s="150" t="e">
        <f>IF($B$38="P",IF(#REF!&lt;&gt;"",#REF!,""),IF(#REF!&lt;&gt;"",#REF!,""))</f>
        <v>#REF!</v>
      </c>
      <c r="AG200">
        <v>23.0</v>
      </c>
      <c r="AH200">
        <v>53.0</v>
      </c>
      <c r="AQ200">
        <f t="shared" si="4"/>
        <v>1.0</v>
      </c>
      <c r="AR200" s="124" t="e">
        <f t="shared" si="5"/>
        <v>#REF!</v>
      </c>
      <c r="AS200" s="150" t="e">
        <f>IF($B$38="P",IF(#REF!&lt;&gt;"",#REF!,""),"")</f>
        <v>#REF!</v>
      </c>
      <c r="AT200" s="150" t="e">
        <f>IF($B$38="P",IF(#REF!&lt;&gt;"",#REF!,""),"")</f>
        <v>#REF!</v>
      </c>
      <c r="AV200">
        <v>23.0</v>
      </c>
      <c r="AW200" s="127"/>
    </row>
    <row r="201" spans="18:49" ht="12.75">
      <c r="R201">
        <f t="shared" si="1"/>
        <v>1.0</v>
      </c>
      <c r="S201" s="124" t="e">
        <f t="shared" si="2"/>
        <v>#REF!</v>
      </c>
      <c r="T201" s="150" t="e">
        <f>IF($B$38="P",IF(#REF!&lt;&gt;"",#REF!,""),"")</f>
        <v>#REF!</v>
      </c>
      <c r="U201" s="150" t="e">
        <f>IF($B$38="P",IF(#REF!&lt;&gt;"",ABS(#REF!),""),"")</f>
        <v>#REF!</v>
      </c>
      <c r="V201" s="150" t="e">
        <f>IF($B$38="P",IF(#REF!&lt;&gt;"",#REF!,""),"")</f>
        <v>#REF!</v>
      </c>
      <c r="W201" s="150" t="e">
        <f>IF($B$38="P",IF(#REF!&lt;&gt;"",#REF!,""),"")</f>
        <v>#REF!</v>
      </c>
      <c r="Y201">
        <v>24.0</v>
      </c>
      <c r="AB201">
        <f t="shared" si="3"/>
        <v>1.0</v>
      </c>
      <c r="AC201" s="124" t="e">
        <f t="shared" si="6"/>
        <v>#REF!</v>
      </c>
      <c r="AD201" s="150" t="e">
        <f>IF($B$38="P",IF(#REF!&lt;&gt;"",#REF!,""),IF(#REF!&lt;&gt;"",#REF!,""))</f>
        <v>#REF!</v>
      </c>
      <c r="AE201" s="150" t="e">
        <f>IF($B$38="P",IF(#REF!&lt;&gt;"",#REF!,""),IF(#REF!&lt;&gt;"",#REF!,""))</f>
        <v>#REF!</v>
      </c>
      <c r="AG201">
        <v>24.0</v>
      </c>
      <c r="AH201">
        <v>54.0</v>
      </c>
      <c r="AQ201">
        <f t="shared" si="4"/>
        <v>1.0</v>
      </c>
      <c r="AR201" s="124" t="e">
        <f t="shared" si="5"/>
        <v>#REF!</v>
      </c>
      <c r="AS201" s="150" t="e">
        <f>IF($B$38="P",IF(#REF!&lt;&gt;"",#REF!,""),"")</f>
        <v>#REF!</v>
      </c>
      <c r="AT201" s="150" t="e">
        <f>IF($B$38="P",IF(#REF!&lt;&gt;"",#REF!,""),"")</f>
        <v>#REF!</v>
      </c>
      <c r="AV201">
        <v>24.0</v>
      </c>
      <c r="AW201" s="127"/>
    </row>
    <row r="202" spans="18:49" ht="12.75">
      <c r="R202">
        <f t="shared" si="1"/>
        <v>1.0</v>
      </c>
      <c r="S202" s="124" t="e">
        <f t="shared" si="2"/>
        <v>#REF!</v>
      </c>
      <c r="T202" s="150" t="e">
        <f>IF($B$38="P",IF(#REF!&lt;&gt;"",#REF!,""),"")</f>
        <v>#REF!</v>
      </c>
      <c r="U202" s="150" t="e">
        <f>IF($B$38="P",IF(#REF!&lt;&gt;"",ABS(#REF!),""),"")</f>
        <v>#REF!</v>
      </c>
      <c r="V202" s="150" t="e">
        <f>IF($B$38="P",IF(#REF!&lt;&gt;"",#REF!,""),"")</f>
        <v>#REF!</v>
      </c>
      <c r="W202" s="150" t="e">
        <f>IF($B$38="P",IF(#REF!&lt;&gt;"",#REF!,""),"")</f>
        <v>#REF!</v>
      </c>
      <c r="Y202">
        <v>25.0</v>
      </c>
      <c r="AB202">
        <f t="shared" si="3"/>
        <v>1.0</v>
      </c>
      <c r="AC202" s="124" t="e">
        <f t="shared" si="6"/>
        <v>#REF!</v>
      </c>
      <c r="AD202" s="150" t="e">
        <f>IF($B$38="P",IF(#REF!&lt;&gt;"",#REF!,""),IF(#REF!&lt;&gt;"",#REF!,""))</f>
        <v>#REF!</v>
      </c>
      <c r="AE202" s="150" t="e">
        <f>IF($B$38="P",IF(#REF!&lt;&gt;"",#REF!,""),IF(#REF!&lt;&gt;"",#REF!,""))</f>
        <v>#REF!</v>
      </c>
      <c r="AG202">
        <v>25.0</v>
      </c>
      <c r="AH202">
        <v>55.0</v>
      </c>
      <c r="AQ202">
        <f t="shared" si="4"/>
        <v>1.0</v>
      </c>
      <c r="AR202" s="124" t="e">
        <f t="shared" si="5"/>
        <v>#REF!</v>
      </c>
      <c r="AS202" s="150" t="e">
        <f>IF($B$38="P",IF(#REF!&lt;&gt;"",#REF!,""),"")</f>
        <v>#REF!</v>
      </c>
      <c r="AT202" s="150" t="e">
        <f>IF($B$38="P",IF(#REF!&lt;&gt;"",#REF!,""),"")</f>
        <v>#REF!</v>
      </c>
      <c r="AV202">
        <v>25.0</v>
      </c>
      <c r="AW202" s="127"/>
    </row>
    <row r="203" spans="18:49" ht="12.75">
      <c r="R203">
        <f t="shared" si="1"/>
        <v>1.0</v>
      </c>
      <c r="S203" s="124" t="e">
        <f t="shared" si="2"/>
        <v>#REF!</v>
      </c>
      <c r="T203" s="150" t="e">
        <f>IF($B$38="P",IF(#REF!&lt;&gt;"",#REF!,""),"")</f>
        <v>#REF!</v>
      </c>
      <c r="U203" s="150" t="e">
        <f>IF($B$38="P",IF(#REF!&lt;&gt;"",ABS(#REF!),""),"")</f>
        <v>#REF!</v>
      </c>
      <c r="V203" s="150" t="e">
        <f>IF($B$38="P",IF(#REF!&lt;&gt;"",#REF!,""),"")</f>
        <v>#REF!</v>
      </c>
      <c r="W203" s="150" t="e">
        <f>IF($B$38="P",IF(#REF!&lt;&gt;"",#REF!,""),"")</f>
        <v>#REF!</v>
      </c>
      <c r="Y203">
        <v>26.0</v>
      </c>
      <c r="AB203">
        <f t="shared" si="3"/>
        <v>1.0</v>
      </c>
      <c r="AC203" s="124" t="e">
        <f t="shared" si="6"/>
        <v>#REF!</v>
      </c>
      <c r="AD203" s="150" t="e">
        <f>IF($B$38="P",IF(#REF!&lt;&gt;"",#REF!,""),IF(#REF!&lt;&gt;"",#REF!,""))</f>
        <v>#REF!</v>
      </c>
      <c r="AE203" s="150" t="e">
        <f>IF($B$38="P",IF(#REF!&lt;&gt;"",#REF!,""),IF(#REF!&lt;&gt;"",#REF!,""))</f>
        <v>#REF!</v>
      </c>
      <c r="AG203">
        <v>26.0</v>
      </c>
      <c r="AH203">
        <v>56.0</v>
      </c>
      <c r="AQ203">
        <f t="shared" si="4"/>
        <v>1.0</v>
      </c>
      <c r="AR203" s="124" t="e">
        <f t="shared" si="5"/>
        <v>#REF!</v>
      </c>
      <c r="AS203" s="150" t="e">
        <f>IF($B$38="P",IF(#REF!&lt;&gt;"",#REF!,""),"")</f>
        <v>#REF!</v>
      </c>
      <c r="AT203" s="150" t="e">
        <f>IF($B$38="P",IF(#REF!&lt;&gt;"",#REF!,""),"")</f>
        <v>#REF!</v>
      </c>
      <c r="AV203">
        <v>26.0</v>
      </c>
      <c r="AW203" s="127"/>
    </row>
    <row r="204" spans="18:49" ht="12.75">
      <c r="R204">
        <f t="shared" si="1"/>
        <v>1.0</v>
      </c>
      <c r="S204" s="124" t="e">
        <f t="shared" si="2"/>
        <v>#REF!</v>
      </c>
      <c r="T204" s="150" t="e">
        <f>IF($B$38="P",IF(#REF!&lt;&gt;"",#REF!,""),"")</f>
        <v>#REF!</v>
      </c>
      <c r="U204" s="150" t="e">
        <f>IF($B$38="P",IF(#REF!&lt;&gt;"",ABS(#REF!),""),"")</f>
        <v>#REF!</v>
      </c>
      <c r="V204" s="150" t="e">
        <f>IF($B$38="P",IF(#REF!&lt;&gt;"",#REF!,""),"")</f>
        <v>#REF!</v>
      </c>
      <c r="W204" s="150" t="e">
        <f>IF($B$38="P",IF(#REF!&lt;&gt;"",#REF!,""),"")</f>
        <v>#REF!</v>
      </c>
      <c r="Y204">
        <v>27.0</v>
      </c>
      <c r="AB204">
        <f t="shared" si="3"/>
        <v>1.0</v>
      </c>
      <c r="AC204" s="124" t="e">
        <f t="shared" si="6"/>
        <v>#REF!</v>
      </c>
      <c r="AD204" s="150" t="e">
        <f>IF($B$38="P",IF(#REF!&lt;&gt;"",#REF!,""),"")</f>
        <v>#REF!</v>
      </c>
      <c r="AE204" s="150" t="e">
        <f>IF($B$38="P",IF(#REF!&lt;&gt;"",#REF!,""),"")</f>
        <v>#REF!</v>
      </c>
      <c r="AG204">
        <v>27.0</v>
      </c>
      <c r="AQ204">
        <f t="shared" si="4"/>
        <v>1.0</v>
      </c>
      <c r="AR204" s="124" t="e">
        <f t="shared" si="5"/>
        <v>#REF!</v>
      </c>
      <c r="AS204" s="150" t="e">
        <f>IF($B$38="P",IF(#REF!&lt;&gt;"",#REF!,""),"")</f>
        <v>#REF!</v>
      </c>
      <c r="AT204" s="150" t="e">
        <f>IF($B$38="P",IF(#REF!&lt;&gt;"",#REF!,""),"")</f>
        <v>#REF!</v>
      </c>
      <c r="AV204">
        <v>27.0</v>
      </c>
      <c r="AW204" s="127"/>
    </row>
    <row r="205" spans="18:49" ht="12.75">
      <c r="R205">
        <f t="shared" si="1"/>
        <v>1.0</v>
      </c>
      <c r="S205" s="124" t="e">
        <f t="shared" si="2"/>
        <v>#REF!</v>
      </c>
      <c r="T205" s="150" t="e">
        <f>IF($B$38="P",IF(#REF!&lt;&gt;"",#REF!,""),"")</f>
        <v>#REF!</v>
      </c>
      <c r="U205" s="150" t="e">
        <f>IF($B$38="P",IF(#REF!&lt;&gt;"",ABS(#REF!),""),"")</f>
        <v>#REF!</v>
      </c>
      <c r="V205" s="150" t="e">
        <f>IF($B$38="P",IF(#REF!&lt;&gt;"",#REF!,""),"")</f>
        <v>#REF!</v>
      </c>
      <c r="W205" s="150" t="e">
        <f>IF($B$38="P",IF(#REF!&lt;&gt;"",#REF!,""),"")</f>
        <v>#REF!</v>
      </c>
      <c r="Y205">
        <v>28.0</v>
      </c>
      <c r="AB205">
        <f t="shared" si="3"/>
        <v>1.0</v>
      </c>
      <c r="AC205" s="124" t="e">
        <f t="shared" si="6"/>
        <v>#REF!</v>
      </c>
      <c r="AD205" s="150" t="e">
        <f>IF($B$38="P",IF(#REF!&lt;&gt;"",#REF!,""),"")</f>
        <v>#REF!</v>
      </c>
      <c r="AE205" s="150" t="e">
        <f>IF($B$38="P",IF(#REF!&lt;&gt;"",#REF!,""),"")</f>
        <v>#REF!</v>
      </c>
      <c r="AG205">
        <v>28.0</v>
      </c>
      <c r="AQ205">
        <f t="shared" si="4"/>
        <v>1.0</v>
      </c>
      <c r="AR205" s="124" t="e">
        <f t="shared" si="5"/>
        <v>#REF!</v>
      </c>
      <c r="AS205" s="150" t="e">
        <f>IF($B$38="P",IF(#REF!&lt;&gt;"",#REF!,""),"")</f>
        <v>#REF!</v>
      </c>
      <c r="AT205" s="150" t="e">
        <f>IF($B$38="P",IF(#REF!&lt;&gt;"",#REF!,""),"")</f>
        <v>#REF!</v>
      </c>
      <c r="AV205">
        <v>28.0</v>
      </c>
      <c r="AW205" s="127"/>
    </row>
    <row r="206" spans="18:49" ht="12.75">
      <c r="R206">
        <f t="shared" si="1"/>
        <v>1.0</v>
      </c>
      <c r="S206" s="124" t="e">
        <f t="shared" si="2"/>
        <v>#REF!</v>
      </c>
      <c r="T206" s="150" t="e">
        <f>IF($B$38="P",IF(#REF!&lt;&gt;"",#REF!,""),"")</f>
        <v>#REF!</v>
      </c>
      <c r="U206" s="150" t="e">
        <f>IF($B$38="P",IF(#REF!&lt;&gt;"",ABS(#REF!),""),"")</f>
        <v>#REF!</v>
      </c>
      <c r="V206" s="150" t="e">
        <f>IF($B$38="P",IF(#REF!&lt;&gt;"",#REF!,""),"")</f>
        <v>#REF!</v>
      </c>
      <c r="W206" s="150" t="e">
        <f>IF($B$38="P",IF(#REF!&lt;&gt;"",#REF!,""),"")</f>
        <v>#REF!</v>
      </c>
      <c r="Y206">
        <v>29.0</v>
      </c>
      <c r="AB206">
        <f t="shared" si="3"/>
        <v>1.0</v>
      </c>
      <c r="AC206" s="124" t="e">
        <f t="shared" si="6"/>
        <v>#REF!</v>
      </c>
      <c r="AD206" s="150" t="e">
        <f>IF($B$38="P",IF(#REF!&lt;&gt;"",#REF!,""),"")</f>
        <v>#REF!</v>
      </c>
      <c r="AE206" s="150" t="e">
        <f>IF($B$38="P",IF(#REF!&lt;&gt;"",#REF!,""),"")</f>
        <v>#REF!</v>
      </c>
      <c r="AG206">
        <v>29.0</v>
      </c>
      <c r="AQ206">
        <f t="shared" si="4"/>
        <v>1.0</v>
      </c>
      <c r="AR206" s="124" t="e">
        <f t="shared" si="5"/>
        <v>#REF!</v>
      </c>
      <c r="AS206" s="150" t="e">
        <f>IF($B$38="P",IF(#REF!&lt;&gt;"",#REF!,""),"")</f>
        <v>#REF!</v>
      </c>
      <c r="AT206" s="150" t="e">
        <f>IF($B$38="P",IF(#REF!&lt;&gt;"",#REF!,""),"")</f>
        <v>#REF!</v>
      </c>
      <c r="AV206">
        <v>29.0</v>
      </c>
      <c r="AW206" s="127"/>
    </row>
    <row r="207" spans="18:49" ht="12.75">
      <c r="R207">
        <f t="shared" si="1"/>
        <v>1.0</v>
      </c>
      <c r="S207" s="124" t="e">
        <f t="shared" si="2"/>
        <v>#REF!</v>
      </c>
      <c r="T207" s="150" t="e">
        <f>IF($B$38="P",IF(#REF!&lt;&gt;"",#REF!,""),"")</f>
        <v>#REF!</v>
      </c>
      <c r="U207" s="150" t="e">
        <f>IF($B$38="P",IF(#REF!&lt;&gt;"",ABS(#REF!),""),"")</f>
        <v>#REF!</v>
      </c>
      <c r="V207" s="150" t="e">
        <f>IF($B$38="P",IF(#REF!&lt;&gt;"",#REF!,""),"")</f>
        <v>#REF!</v>
      </c>
      <c r="W207" s="150" t="e">
        <f>IF($B$38="P",IF(#REF!&lt;&gt;"",#REF!,""),"")</f>
        <v>#REF!</v>
      </c>
      <c r="Y207">
        <v>30.0</v>
      </c>
      <c r="AB207">
        <f t="shared" si="3"/>
        <v>1.0</v>
      </c>
      <c r="AC207" s="124" t="e">
        <f t="shared" si="6"/>
        <v>#REF!</v>
      </c>
      <c r="AD207" s="150" t="e">
        <f>IF($B$38="P",IF(#REF!&lt;&gt;"",#REF!,""),"")</f>
        <v>#REF!</v>
      </c>
      <c r="AE207" s="150" t="e">
        <f>IF($B$38="P",IF(#REF!&lt;&gt;"",#REF!,""),"")</f>
        <v>#REF!</v>
      </c>
      <c r="AG207">
        <v>30.0</v>
      </c>
      <c r="AQ207">
        <f t="shared" si="4"/>
        <v>1.0</v>
      </c>
      <c r="AR207" s="124" t="e">
        <f t="shared" si="5"/>
        <v>#REF!</v>
      </c>
      <c r="AS207" s="150" t="e">
        <f>IF($B$38="P",IF(#REF!&lt;&gt;"",#REF!,""),"")</f>
        <v>#REF!</v>
      </c>
      <c r="AT207" s="150" t="e">
        <f>IF($B$38="P",IF(#REF!&lt;&gt;"",#REF!,""),"")</f>
        <v>#REF!</v>
      </c>
      <c r="AV207">
        <v>30.0</v>
      </c>
      <c r="AW207" s="127"/>
    </row>
    <row r="208" spans="18:49" ht="12.75">
      <c r="R208">
        <f t="shared" si="1"/>
        <v>1.0</v>
      </c>
      <c r="S208" s="124" t="e">
        <f t="shared" si="2"/>
        <v>#REF!</v>
      </c>
      <c r="T208" s="150" t="e">
        <f>IF($B$38="P",IF(#REF!&lt;&gt;"",#REF!,""),"")</f>
        <v>#REF!</v>
      </c>
      <c r="U208" s="150" t="e">
        <f>IF($B$38="P",IF(#REF!&lt;&gt;"",ABS(#REF!),""),"")</f>
        <v>#REF!</v>
      </c>
      <c r="V208" s="150" t="e">
        <f>IF($B$38="P",IF(#REF!&lt;&gt;"",#REF!,""),"")</f>
        <v>#REF!</v>
      </c>
      <c r="W208" s="150" t="e">
        <f>IF($B$38="P",IF(#REF!&lt;&gt;"",#REF!,""),"")</f>
        <v>#REF!</v>
      </c>
      <c r="Y208">
        <v>31.0</v>
      </c>
      <c r="AB208">
        <f t="shared" si="3"/>
        <v>1.0</v>
      </c>
      <c r="AC208" s="124" t="e">
        <f t="shared" si="6"/>
        <v>#REF!</v>
      </c>
      <c r="AD208" s="150" t="e">
        <f>IF($B$38="P",IF(#REF!&lt;&gt;"",#REF!,""),"")</f>
        <v>#REF!</v>
      </c>
      <c r="AE208" s="150" t="e">
        <f>IF($B$38="P",IF(#REF!&lt;&gt;"",#REF!,""),"")</f>
        <v>#REF!</v>
      </c>
      <c r="AG208">
        <v>31.0</v>
      </c>
      <c r="AQ208">
        <f t="shared" si="4"/>
        <v>1.0</v>
      </c>
      <c r="AR208" s="124" t="e">
        <f t="shared" si="5"/>
        <v>#REF!</v>
      </c>
      <c r="AS208" s="150" t="e">
        <f>IF($B$38="P",IF(#REF!&lt;&gt;"",#REF!,""),"")</f>
        <v>#REF!</v>
      </c>
      <c r="AT208" s="150" t="e">
        <f>IF($B$38="P",IF(#REF!&lt;&gt;"",#REF!,""),"")</f>
        <v>#REF!</v>
      </c>
      <c r="AV208">
        <v>31.0</v>
      </c>
      <c r="AW208" s="127"/>
    </row>
    <row r="209" spans="18:49" ht="12.75">
      <c r="R209">
        <f t="shared" si="1"/>
        <v>1.0</v>
      </c>
      <c r="S209" s="124" t="e">
        <f t="shared" si="2"/>
        <v>#REF!</v>
      </c>
      <c r="T209" s="150" t="e">
        <f>IF($B$38="P",IF(#REF!&lt;&gt;"",#REF!,""),"")</f>
        <v>#REF!</v>
      </c>
      <c r="U209" s="150" t="e">
        <f>IF($B$38="P",IF(#REF!&lt;&gt;"",ABS(#REF!),""),"")</f>
        <v>#REF!</v>
      </c>
      <c r="V209" s="150" t="e">
        <f>IF($B$38="P",IF(#REF!&lt;&gt;"",#REF!,""),"")</f>
        <v>#REF!</v>
      </c>
      <c r="W209" s="150" t="e">
        <f>IF($B$38="P",IF(#REF!&lt;&gt;"",#REF!,""),"")</f>
        <v>#REF!</v>
      </c>
      <c r="Y209">
        <v>32.0</v>
      </c>
      <c r="AB209">
        <f t="shared" si="3"/>
        <v>1.0</v>
      </c>
      <c r="AC209" s="124" t="e">
        <f t="shared" si="6"/>
        <v>#REF!</v>
      </c>
      <c r="AD209" s="150" t="e">
        <f>IF($B$38="P",IF(#REF!&lt;&gt;"",#REF!,""),"")</f>
        <v>#REF!</v>
      </c>
      <c r="AE209" s="150" t="e">
        <f>IF($B$38="P",IF(#REF!&lt;&gt;"",#REF!,""),"")</f>
        <v>#REF!</v>
      </c>
      <c r="AG209">
        <v>32.0</v>
      </c>
      <c r="AQ209">
        <f t="shared" si="4"/>
        <v>1.0</v>
      </c>
      <c r="AR209" s="124" t="e">
        <f t="shared" si="5"/>
        <v>#REF!</v>
      </c>
      <c r="AS209" s="150" t="e">
        <f>IF($B$38="P",IF(#REF!&lt;&gt;"",#REF!,""),"")</f>
        <v>#REF!</v>
      </c>
      <c r="AT209" s="150" t="e">
        <f>IF($B$38="P",IF(#REF!&lt;&gt;"",#REF!,""),"")</f>
        <v>#REF!</v>
      </c>
      <c r="AV209">
        <v>32.0</v>
      </c>
      <c r="AW209" s="127"/>
    </row>
    <row r="210" spans="18:49" ht="12.75">
      <c r="R210">
        <f t="shared" si="7" ref="R210:R243">$Q$178</f>
        <v>1.0</v>
      </c>
      <c r="S210" s="124" t="e">
        <f t="shared" si="2"/>
        <v>#REF!</v>
      </c>
      <c r="T210" s="150" t="e">
        <f>IF($B$38="P",IF(#REF!&lt;&gt;"",#REF!,""),"")</f>
        <v>#REF!</v>
      </c>
      <c r="U210" s="150" t="e">
        <f>IF($B$38="P",IF(#REF!&lt;&gt;"",ABS(#REF!),""),"")</f>
        <v>#REF!</v>
      </c>
      <c r="V210" s="150" t="e">
        <f>IF($B$38="P",IF(#REF!&lt;&gt;"",#REF!,""),"")</f>
        <v>#REF!</v>
      </c>
      <c r="W210" s="150" t="e">
        <f>IF($B$38="P",IF(#REF!&lt;&gt;"",#REF!,""),"")</f>
        <v>#REF!</v>
      </c>
      <c r="Y210">
        <v>33.0</v>
      </c>
      <c r="AB210">
        <f t="shared" si="8" ref="AB210:AB233">$AB$176</f>
        <v>1.0</v>
      </c>
      <c r="AC210" s="124" t="e">
        <f t="shared" si="6"/>
        <v>#REF!</v>
      </c>
      <c r="AD210" s="150" t="e">
        <f>IF($B$38="P",IF(#REF!&lt;&gt;"",#REF!,""),"")</f>
        <v>#REF!</v>
      </c>
      <c r="AE210" s="150" t="e">
        <f>IF($B$38="P",IF(#REF!&lt;&gt;"",#REF!,""),"")</f>
        <v>#REF!</v>
      </c>
      <c r="AG210">
        <v>33.0</v>
      </c>
      <c r="AQ210">
        <f t="shared" si="9" ref="AQ210:AQ235">$AP$178</f>
        <v>1.0</v>
      </c>
      <c r="AR210" s="124" t="e">
        <f t="shared" si="5"/>
        <v>#REF!</v>
      </c>
      <c r="AS210" s="150" t="e">
        <f>IF($B$38="P",IF(#REF!&lt;&gt;"",#REF!,""),"")</f>
        <v>#REF!</v>
      </c>
      <c r="AT210" s="150" t="e">
        <f>IF($B$38="P",IF(#REF!&lt;&gt;"",#REF!,""),"")</f>
        <v>#REF!</v>
      </c>
      <c r="AV210">
        <v>33.0</v>
      </c>
      <c r="AW210" s="127"/>
    </row>
    <row r="211" spans="18:49" ht="12.75">
      <c r="R211">
        <f t="shared" si="7"/>
        <v>1.0</v>
      </c>
      <c r="S211" s="124" t="e">
        <f t="shared" si="2"/>
        <v>#REF!</v>
      </c>
      <c r="T211" s="150" t="e">
        <f>IF($B$38="P",IF(#REF!&lt;&gt;"",#REF!,""),"")</f>
        <v>#REF!</v>
      </c>
      <c r="U211" s="150" t="e">
        <f>IF($B$38="P",IF(#REF!&lt;&gt;"",ABS(#REF!),""),"")</f>
        <v>#REF!</v>
      </c>
      <c r="V211" s="150" t="e">
        <f>IF($B$38="P",IF(#REF!&lt;&gt;"",#REF!,""),"")</f>
        <v>#REF!</v>
      </c>
      <c r="W211" s="150" t="e">
        <f>IF($B$38="P",IF(#REF!&lt;&gt;"",#REF!,""),"")</f>
        <v>#REF!</v>
      </c>
      <c r="Y211">
        <v>34.0</v>
      </c>
      <c r="AB211">
        <f t="shared" si="8"/>
        <v>1.0</v>
      </c>
      <c r="AC211" s="124" t="e">
        <f t="shared" si="6"/>
        <v>#REF!</v>
      </c>
      <c r="AD211" s="150" t="e">
        <f>IF($B$38="P",IF(#REF!&lt;&gt;"",#REF!,""),"")</f>
        <v>#REF!</v>
      </c>
      <c r="AE211" s="150" t="e">
        <f>IF($B$38="P",IF(#REF!&lt;&gt;"",#REF!,""),"")</f>
        <v>#REF!</v>
      </c>
      <c r="AG211">
        <v>34.0</v>
      </c>
      <c r="AQ211">
        <f t="shared" si="9"/>
        <v>1.0</v>
      </c>
      <c r="AR211" s="124" t="e">
        <f t="shared" si="5"/>
        <v>#REF!</v>
      </c>
      <c r="AS211" s="150" t="e">
        <f>IF($B$38="P",IF(#REF!&lt;&gt;"",#REF!,""),"")</f>
        <v>#REF!</v>
      </c>
      <c r="AT211" s="150" t="e">
        <f>IF($B$38="P",IF(#REF!&lt;&gt;"",#REF!,""),"")</f>
        <v>#REF!</v>
      </c>
      <c r="AV211">
        <v>34.0</v>
      </c>
      <c r="AW211" s="127"/>
    </row>
    <row r="212" spans="18:49" ht="12.75">
      <c r="R212">
        <f t="shared" si="7"/>
        <v>1.0</v>
      </c>
      <c r="S212" s="124" t="e">
        <f t="shared" si="2"/>
        <v>#REF!</v>
      </c>
      <c r="T212" s="150" t="e">
        <f>IF($B$38="P",IF(#REF!&lt;&gt;"",#REF!,""),"")</f>
        <v>#REF!</v>
      </c>
      <c r="U212" s="150" t="e">
        <f>IF($B$38="P",IF(#REF!&lt;&gt;"",ABS(#REF!),""),"")</f>
        <v>#REF!</v>
      </c>
      <c r="V212" s="150" t="e">
        <f>IF($B$38="P",IF(#REF!&lt;&gt;"",#REF!,""),"")</f>
        <v>#REF!</v>
      </c>
      <c r="W212" s="150" t="e">
        <f>IF($B$38="P",IF(#REF!&lt;&gt;"",#REF!,""),"")</f>
        <v>#REF!</v>
      </c>
      <c r="Y212">
        <v>35.0</v>
      </c>
      <c r="AB212">
        <f t="shared" si="8"/>
        <v>1.0</v>
      </c>
      <c r="AC212" s="124" t="e">
        <f t="shared" si="6"/>
        <v>#REF!</v>
      </c>
      <c r="AD212" s="150" t="e">
        <f>IF($B$38="P",IF(#REF!&lt;&gt;"",#REF!,""),"")</f>
        <v>#REF!</v>
      </c>
      <c r="AE212" s="150" t="e">
        <f>IF($B$38="P",IF(#REF!&lt;&gt;"",#REF!,""),"")</f>
        <v>#REF!</v>
      </c>
      <c r="AG212">
        <v>35.0</v>
      </c>
      <c r="AQ212">
        <f t="shared" si="9"/>
        <v>1.0</v>
      </c>
      <c r="AR212" s="124" t="e">
        <f t="shared" si="5"/>
        <v>#REF!</v>
      </c>
      <c r="AS212" s="150" t="e">
        <f>IF($B$38="P",IF(#REF!&lt;&gt;"",#REF!,""),"")</f>
        <v>#REF!</v>
      </c>
      <c r="AT212" s="150" t="e">
        <f>IF($B$38="P",IF(#REF!&lt;&gt;"",#REF!,""),"")</f>
        <v>#REF!</v>
      </c>
      <c r="AV212">
        <v>35.0</v>
      </c>
      <c r="AW212" s="127"/>
    </row>
    <row r="213" spans="18:49" ht="12.75">
      <c r="R213">
        <f t="shared" si="7"/>
        <v>1.0</v>
      </c>
      <c r="S213" s="124" t="e">
        <f t="shared" si="2"/>
        <v>#REF!</v>
      </c>
      <c r="T213" s="150" t="e">
        <f>IF($B$38="P",IF(#REF!&lt;&gt;"",#REF!,""),"")</f>
        <v>#REF!</v>
      </c>
      <c r="U213" s="150" t="e">
        <f>IF($B$38="P",IF(#REF!&lt;&gt;"",ABS(#REF!),""),"")</f>
        <v>#REF!</v>
      </c>
      <c r="V213" s="150" t="e">
        <f>IF($B$38="P",IF(#REF!&lt;&gt;"",#REF!,""),"")</f>
        <v>#REF!</v>
      </c>
      <c r="W213" s="150" t="e">
        <f>IF($B$38="P",IF(#REF!&lt;&gt;"",#REF!,""),"")</f>
        <v>#REF!</v>
      </c>
      <c r="Y213">
        <v>36.0</v>
      </c>
      <c r="AB213">
        <f t="shared" si="8"/>
        <v>1.0</v>
      </c>
      <c r="AC213" s="124" t="e">
        <f t="shared" si="6"/>
        <v>#REF!</v>
      </c>
      <c r="AD213" s="150" t="e">
        <f>IF($B$38="P",IF(#REF!&lt;&gt;"",#REF!,""),"")</f>
        <v>#REF!</v>
      </c>
      <c r="AE213" s="150" t="e">
        <f>IF($B$38="P",IF(#REF!&lt;&gt;"",#REF!,""),"")</f>
        <v>#REF!</v>
      </c>
      <c r="AG213">
        <v>36.0</v>
      </c>
      <c r="AQ213">
        <f t="shared" si="9"/>
        <v>1.0</v>
      </c>
      <c r="AR213" s="124" t="e">
        <f t="shared" si="5"/>
        <v>#REF!</v>
      </c>
      <c r="AS213" s="150" t="e">
        <f>IF($B$38="P",IF(#REF!&lt;&gt;"",#REF!,""),"")</f>
        <v>#REF!</v>
      </c>
      <c r="AT213" s="150" t="e">
        <f>IF($B$38="P",IF(#REF!&lt;&gt;"",#REF!,""),"")</f>
        <v>#REF!</v>
      </c>
      <c r="AV213">
        <v>36.0</v>
      </c>
      <c r="AW213" s="127"/>
    </row>
    <row r="214" spans="18:49" ht="12.75">
      <c r="R214">
        <f t="shared" si="7"/>
        <v>1.0</v>
      </c>
      <c r="S214" s="124" t="e">
        <f t="shared" si="2"/>
        <v>#REF!</v>
      </c>
      <c r="T214" s="150" t="e">
        <f>IF($B$38="P",IF(#REF!&lt;&gt;"",#REF!,""),"")</f>
        <v>#REF!</v>
      </c>
      <c r="U214" s="150" t="e">
        <f>IF($B$38="P",IF(#REF!&lt;&gt;"",ABS(#REF!),""),"")</f>
        <v>#REF!</v>
      </c>
      <c r="V214" s="150" t="e">
        <f>IF($B$38="P",IF(#REF!&lt;&gt;"",#REF!,""),"")</f>
        <v>#REF!</v>
      </c>
      <c r="W214" s="150" t="e">
        <f>IF($B$38="P",IF(#REF!&lt;&gt;"",#REF!,""),"")</f>
        <v>#REF!</v>
      </c>
      <c r="Y214">
        <v>37.0</v>
      </c>
      <c r="AB214">
        <f t="shared" si="8"/>
        <v>1.0</v>
      </c>
      <c r="AC214" s="124" t="e">
        <f t="shared" si="6"/>
        <v>#REF!</v>
      </c>
      <c r="AD214" s="150" t="e">
        <f>IF($B$38="P",IF(#REF!&lt;&gt;"",#REF!,""),"")</f>
        <v>#REF!</v>
      </c>
      <c r="AE214" s="150" t="e">
        <f>IF($B$38="P",IF(#REF!&lt;&gt;"",#REF!,""),"")</f>
        <v>#REF!</v>
      </c>
      <c r="AG214">
        <v>37.0</v>
      </c>
      <c r="AQ214">
        <f t="shared" si="9"/>
        <v>1.0</v>
      </c>
      <c r="AR214" s="124" t="e">
        <f t="shared" si="5"/>
        <v>#REF!</v>
      </c>
      <c r="AS214" s="150" t="e">
        <f>IF($B$38="P",IF(#REF!&lt;&gt;"",#REF!,""),"")</f>
        <v>#REF!</v>
      </c>
      <c r="AT214" s="150" t="e">
        <f>IF($B$38="P",IF(#REF!&lt;&gt;"",#REF!,""),"")</f>
        <v>#REF!</v>
      </c>
      <c r="AV214">
        <v>37.0</v>
      </c>
      <c r="AW214" s="127"/>
    </row>
    <row r="215" spans="18:49" ht="12.75">
      <c r="R215">
        <f t="shared" si="7"/>
        <v>1.0</v>
      </c>
      <c r="S215" s="124" t="e">
        <f t="shared" si="2"/>
        <v>#REF!</v>
      </c>
      <c r="T215" s="150" t="e">
        <f>IF($B$38="P",IF(#REF!&lt;&gt;"",#REF!,""),"")</f>
        <v>#REF!</v>
      </c>
      <c r="U215" s="150" t="e">
        <f>IF($B$38="P",IF(#REF!&lt;&gt;"",ABS(#REF!),""),"")</f>
        <v>#REF!</v>
      </c>
      <c r="V215" s="150" t="e">
        <f>IF($B$38="P",IF(#REF!&lt;&gt;"",#REF!,""),"")</f>
        <v>#REF!</v>
      </c>
      <c r="W215" s="150" t="e">
        <f>IF($B$38="P",IF(#REF!&lt;&gt;"",#REF!,""),"")</f>
        <v>#REF!</v>
      </c>
      <c r="Y215">
        <v>38.0</v>
      </c>
      <c r="AB215">
        <f t="shared" si="8"/>
        <v>1.0</v>
      </c>
      <c r="AC215" s="124" t="e">
        <f t="shared" si="6"/>
        <v>#REF!</v>
      </c>
      <c r="AD215" s="150" t="e">
        <f>IF($B$38="P",IF(#REF!&lt;&gt;"",#REF!,""),"")</f>
        <v>#REF!</v>
      </c>
      <c r="AE215" s="150" t="e">
        <f>IF($B$38="P",IF(#REF!&lt;&gt;"",#REF!,""),"")</f>
        <v>#REF!</v>
      </c>
      <c r="AG215">
        <v>38.0</v>
      </c>
      <c r="AQ215">
        <f t="shared" si="9"/>
        <v>1.0</v>
      </c>
      <c r="AR215" s="124" t="e">
        <f t="shared" si="5"/>
        <v>#REF!</v>
      </c>
      <c r="AS215" s="150" t="e">
        <f>IF($B$38="P",IF(#REF!&lt;&gt;"",#REF!,""),"")</f>
        <v>#REF!</v>
      </c>
      <c r="AT215" s="150" t="e">
        <f>IF($B$38="P",IF(#REF!&lt;&gt;"",#REF!,""),"")</f>
        <v>#REF!</v>
      </c>
      <c r="AV215">
        <v>38.0</v>
      </c>
      <c r="AW215" s="127"/>
    </row>
    <row r="216" spans="18:49" ht="12.75">
      <c r="R216">
        <f t="shared" si="7"/>
        <v>1.0</v>
      </c>
      <c r="S216" s="124" t="e">
        <f t="shared" si="2"/>
        <v>#REF!</v>
      </c>
      <c r="T216" s="150" t="e">
        <f>IF($B$38="P",IF(#REF!&lt;&gt;"",#REF!,""),"")</f>
        <v>#REF!</v>
      </c>
      <c r="U216" s="150" t="e">
        <f>IF($B$38="P",IF(#REF!&lt;&gt;"",ABS(#REF!),""),"")</f>
        <v>#REF!</v>
      </c>
      <c r="V216" s="150" t="e">
        <f>IF($B$38="P",IF(#REF!&lt;&gt;"",#REF!,""),"")</f>
        <v>#REF!</v>
      </c>
      <c r="W216" s="150" t="e">
        <f>IF($B$38="P",IF(#REF!&lt;&gt;"",#REF!,""),"")</f>
        <v>#REF!</v>
      </c>
      <c r="Y216">
        <v>39.0</v>
      </c>
      <c r="AB216">
        <f t="shared" si="8"/>
        <v>1.0</v>
      </c>
      <c r="AC216" s="124" t="e">
        <f t="shared" si="6"/>
        <v>#REF!</v>
      </c>
      <c r="AD216" s="150" t="e">
        <f>IF($B$38="P",IF(#REF!&lt;&gt;"",#REF!,""),"")</f>
        <v>#REF!</v>
      </c>
      <c r="AE216" s="150" t="e">
        <f>IF($B$38="P",IF(#REF!&lt;&gt;"",#REF!,""),"")</f>
        <v>#REF!</v>
      </c>
      <c r="AG216">
        <v>39.0</v>
      </c>
      <c r="AQ216">
        <f t="shared" si="9"/>
        <v>1.0</v>
      </c>
      <c r="AR216" s="124" t="e">
        <f t="shared" si="5"/>
        <v>#REF!</v>
      </c>
      <c r="AS216" s="150" t="e">
        <f>IF($B$38="P",IF(#REF!&lt;&gt;"",#REF!,""),"")</f>
        <v>#REF!</v>
      </c>
      <c r="AT216" s="150" t="e">
        <f>IF($B$38="P",IF(#REF!&lt;&gt;"",#REF!,""),"")</f>
        <v>#REF!</v>
      </c>
      <c r="AV216">
        <v>39.0</v>
      </c>
      <c r="AW216" s="127"/>
    </row>
    <row r="217" spans="18:49" ht="12.75">
      <c r="R217">
        <f t="shared" si="7"/>
        <v>1.0</v>
      </c>
      <c r="S217" s="124" t="e">
        <f t="shared" si="2"/>
        <v>#REF!</v>
      </c>
      <c r="T217" s="150" t="e">
        <f>IF($B$38="P",IF(#REF!&lt;&gt;"",#REF!,""),"")</f>
        <v>#REF!</v>
      </c>
      <c r="U217" s="150" t="e">
        <f>IF($B$38="P",IF(#REF!&lt;&gt;"",ABS(#REF!),""),"")</f>
        <v>#REF!</v>
      </c>
      <c r="V217" s="150" t="e">
        <f>IF($B$38="P",IF(#REF!&lt;&gt;"",#REF!,""),"")</f>
        <v>#REF!</v>
      </c>
      <c r="W217" s="150" t="e">
        <f>IF($B$38="P",IF(#REF!&lt;&gt;"",#REF!,""),"")</f>
        <v>#REF!</v>
      </c>
      <c r="Y217">
        <v>40.0</v>
      </c>
      <c r="AB217">
        <f t="shared" si="8"/>
        <v>1.0</v>
      </c>
      <c r="AC217" s="124" t="e">
        <f t="shared" si="6"/>
        <v>#REF!</v>
      </c>
      <c r="AD217" s="150" t="e">
        <f>IF($B$38="P",IF(#REF!&lt;&gt;"",#REF!,""),"")</f>
        <v>#REF!</v>
      </c>
      <c r="AE217" s="150" t="e">
        <f>IF($B$38="P",IF(#REF!&lt;&gt;"",#REF!,""),"")</f>
        <v>#REF!</v>
      </c>
      <c r="AG217">
        <v>40.0</v>
      </c>
      <c r="AQ217">
        <f t="shared" si="9"/>
        <v>1.0</v>
      </c>
      <c r="AR217" s="124" t="e">
        <f t="shared" si="5"/>
        <v>#REF!</v>
      </c>
      <c r="AS217" s="150" t="e">
        <f>IF($B$38="P",IF(#REF!&lt;&gt;"",#REF!,""),"")</f>
        <v>#REF!</v>
      </c>
      <c r="AT217" s="150" t="e">
        <f>IF($B$38="P",IF(#REF!&lt;&gt;"",#REF!,""),"")</f>
        <v>#REF!</v>
      </c>
      <c r="AV217">
        <v>40.0</v>
      </c>
      <c r="AW217" s="127"/>
    </row>
    <row r="218" spans="18:49" ht="12.75">
      <c r="R218">
        <f t="shared" si="7"/>
        <v>1.0</v>
      </c>
      <c r="S218" s="124" t="e">
        <f t="shared" si="2"/>
        <v>#REF!</v>
      </c>
      <c r="T218" s="150" t="e">
        <f>IF($B$38="P",IF(#REF!&lt;&gt;"",#REF!,""),"")</f>
        <v>#REF!</v>
      </c>
      <c r="U218" s="150" t="e">
        <f>IF($B$38="P",IF(#REF!&lt;&gt;"",ABS(#REF!),""),"")</f>
        <v>#REF!</v>
      </c>
      <c r="V218" s="150" t="e">
        <f>IF($B$38="P",IF(#REF!&lt;&gt;"",#REF!,""),"")</f>
        <v>#REF!</v>
      </c>
      <c r="W218" s="150" t="e">
        <f>IF($B$38="P",IF(#REF!&lt;&gt;"",#REF!,""),"")</f>
        <v>#REF!</v>
      </c>
      <c r="Y218">
        <v>41.0</v>
      </c>
      <c r="AB218">
        <f t="shared" si="8"/>
        <v>1.0</v>
      </c>
      <c r="AC218" s="124" t="e">
        <f t="shared" si="6"/>
        <v>#REF!</v>
      </c>
      <c r="AD218" s="150" t="e">
        <f>IF($B$38="P",IF(#REF!&lt;&gt;"",#REF!,""),"")</f>
        <v>#REF!</v>
      </c>
      <c r="AE218" s="150" t="e">
        <f>IF($B$38="P",IF(#REF!&lt;&gt;"",#REF!,""),"")</f>
        <v>#REF!</v>
      </c>
      <c r="AF218" s="71"/>
      <c r="AG218">
        <v>41.0</v>
      </c>
      <c r="AQ218">
        <f t="shared" si="9"/>
        <v>1.0</v>
      </c>
      <c r="AR218" s="124" t="e">
        <f t="shared" si="5"/>
        <v>#REF!</v>
      </c>
      <c r="AS218" s="150" t="e">
        <f>IF($B$38="P",IF(#REF!&lt;&gt;"",#REF!,""),"")</f>
        <v>#REF!</v>
      </c>
      <c r="AT218" s="150" t="e">
        <f>IF($B$38="P",IF(#REF!&lt;&gt;"",#REF!,""),"")</f>
        <v>#REF!</v>
      </c>
      <c r="AV218">
        <v>41.0</v>
      </c>
      <c r="AW218" s="127"/>
    </row>
    <row r="219" spans="18:49" ht="12.75">
      <c r="R219">
        <f t="shared" si="7"/>
        <v>1.0</v>
      </c>
      <c r="S219" s="124" t="e">
        <f t="shared" si="2"/>
        <v>#REF!</v>
      </c>
      <c r="T219" s="150" t="e">
        <f>IF($B$38="P",IF(#REF!&lt;&gt;"",#REF!,""),"")</f>
        <v>#REF!</v>
      </c>
      <c r="U219" s="150" t="e">
        <f>IF($B$38="P",IF(#REF!&lt;&gt;"",ABS(#REF!),""),"")</f>
        <v>#REF!</v>
      </c>
      <c r="V219" s="150" t="e">
        <f>IF($B$38="P",IF(#REF!&lt;&gt;"",#REF!,""),"")</f>
        <v>#REF!</v>
      </c>
      <c r="W219" s="150" t="e">
        <f>IF($B$38="P",IF(#REF!&lt;&gt;"",#REF!,""),"")</f>
        <v>#REF!</v>
      </c>
      <c r="Y219">
        <v>42.0</v>
      </c>
      <c r="AB219">
        <f t="shared" si="8"/>
        <v>1.0</v>
      </c>
      <c r="AC219" s="124" t="e">
        <f t="shared" si="6"/>
        <v>#REF!</v>
      </c>
      <c r="AD219" s="150" t="e">
        <f>IF($B$38="P",IF(#REF!&lt;&gt;"",#REF!,""),"")</f>
        <v>#REF!</v>
      </c>
      <c r="AE219" s="150" t="e">
        <f>IF($B$38="P",IF(#REF!&lt;&gt;"",#REF!,""),"")</f>
        <v>#REF!</v>
      </c>
      <c r="AF219" s="127"/>
      <c r="AG219">
        <v>42.0</v>
      </c>
      <c r="AQ219">
        <f t="shared" si="9"/>
        <v>1.0</v>
      </c>
      <c r="AR219" s="124" t="e">
        <f t="shared" si="5"/>
        <v>#REF!</v>
      </c>
      <c r="AS219" s="150" t="e">
        <f>IF($B$38="P",IF(#REF!&lt;&gt;"",#REF!,""),"")</f>
        <v>#REF!</v>
      </c>
      <c r="AT219" s="150" t="e">
        <f>IF($B$38="P",IF(#REF!&lt;&gt;"",#REF!,""),"")</f>
        <v>#REF!</v>
      </c>
      <c r="AV219">
        <v>42.0</v>
      </c>
      <c r="AW219" s="127"/>
    </row>
    <row r="220" spans="18:49" ht="12.75">
      <c r="R220">
        <f t="shared" si="7"/>
        <v>1.0</v>
      </c>
      <c r="S220" s="124" t="e">
        <f t="shared" si="2"/>
        <v>#REF!</v>
      </c>
      <c r="T220" s="150" t="e">
        <f>IF($B$38="P",IF(#REF!&lt;&gt;"",#REF!,""),"")</f>
        <v>#REF!</v>
      </c>
      <c r="U220" s="150" t="e">
        <f>IF($B$38="P",IF(#REF!&lt;&gt;"",ABS(#REF!),""),"")</f>
        <v>#REF!</v>
      </c>
      <c r="V220" s="150" t="e">
        <f>IF($B$38="P",IF(#REF!&lt;&gt;"",#REF!,""),"")</f>
        <v>#REF!</v>
      </c>
      <c r="W220" s="150" t="e">
        <f>IF($B$38="P",IF(#REF!&lt;&gt;"",#REF!,""),"")</f>
        <v>#REF!</v>
      </c>
      <c r="Y220">
        <v>43.0</v>
      </c>
      <c r="AB220">
        <f t="shared" si="8"/>
        <v>1.0</v>
      </c>
      <c r="AC220" s="124" t="e">
        <f t="shared" si="6"/>
        <v>#REF!</v>
      </c>
      <c r="AD220" s="150" t="e">
        <f>IF($B$38="P",IF(#REF!&lt;&gt;"",#REF!,""),"")</f>
        <v>#REF!</v>
      </c>
      <c r="AE220" s="150" t="e">
        <f>IF($B$38="P",IF(#REF!&lt;&gt;"",#REF!,""),"")</f>
        <v>#REF!</v>
      </c>
      <c r="AF220" s="127"/>
      <c r="AG220">
        <v>43.0</v>
      </c>
      <c r="AQ220">
        <f t="shared" si="9"/>
        <v>1.0</v>
      </c>
      <c r="AR220" s="124" t="e">
        <f t="shared" si="5"/>
        <v>#REF!</v>
      </c>
      <c r="AS220" s="150" t="e">
        <f>IF($B$38="P",IF(#REF!&lt;&gt;"",#REF!,""),"")</f>
        <v>#REF!</v>
      </c>
      <c r="AT220" s="150" t="e">
        <f>IF($B$38="P",IF(#REF!&lt;&gt;"",#REF!,""),"")</f>
        <v>#REF!</v>
      </c>
      <c r="AV220">
        <v>43.0</v>
      </c>
      <c r="AW220" s="127"/>
    </row>
    <row r="221" spans="18:49" ht="12.75">
      <c r="R221">
        <f t="shared" si="7"/>
        <v>1.0</v>
      </c>
      <c r="S221" s="124" t="e">
        <f t="shared" si="2"/>
        <v>#REF!</v>
      </c>
      <c r="T221" s="150" t="e">
        <f>IF($B$38="P",IF(#REF!&lt;&gt;"",#REF!,""),"")</f>
        <v>#REF!</v>
      </c>
      <c r="U221" s="150" t="e">
        <f>IF($B$38="P",IF(#REF!&lt;&gt;"",ABS(#REF!),""),"")</f>
        <v>#REF!</v>
      </c>
      <c r="V221" s="150" t="e">
        <f>IF($B$38="P",IF(#REF!&lt;&gt;"",#REF!,""),"")</f>
        <v>#REF!</v>
      </c>
      <c r="W221" s="150" t="e">
        <f>IF($B$38="P",IF(#REF!&lt;&gt;"",#REF!,""),"")</f>
        <v>#REF!</v>
      </c>
      <c r="Y221">
        <v>44.0</v>
      </c>
      <c r="AB221">
        <f t="shared" si="8"/>
        <v>1.0</v>
      </c>
      <c r="AC221" s="124" t="e">
        <f t="shared" si="6"/>
        <v>#REF!</v>
      </c>
      <c r="AD221" s="150" t="e">
        <f>IF($B$38="P",IF(#REF!&lt;&gt;"",#REF!,""),"")</f>
        <v>#REF!</v>
      </c>
      <c r="AE221" s="150" t="e">
        <f>IF($B$38="P",IF(#REF!&lt;&gt;"",#REF!,""),"")</f>
        <v>#REF!</v>
      </c>
      <c r="AF221" s="127"/>
      <c r="AG221">
        <v>44.0</v>
      </c>
      <c r="AQ221">
        <f t="shared" si="9"/>
        <v>1.0</v>
      </c>
      <c r="AR221" s="124" t="e">
        <f t="shared" si="5"/>
        <v>#REF!</v>
      </c>
      <c r="AS221" s="150" t="e">
        <f>IF($B$38="P",IF(#REF!&lt;&gt;"",#REF!,""),"")</f>
        <v>#REF!</v>
      </c>
      <c r="AT221" s="150" t="e">
        <f>IF($B$38="P",IF(#REF!&lt;&gt;"",#REF!,""),"")</f>
        <v>#REF!</v>
      </c>
      <c r="AV221">
        <v>44.0</v>
      </c>
      <c r="AW221" s="127"/>
    </row>
    <row r="222" spans="18:49" ht="12.75">
      <c r="R222">
        <f t="shared" si="7"/>
        <v>1.0</v>
      </c>
      <c r="S222" s="124" t="e">
        <f t="shared" si="2"/>
        <v>#REF!</v>
      </c>
      <c r="T222" s="150" t="e">
        <f>IF($B$38="P",IF(#REF!&lt;&gt;"",#REF!,""),"")</f>
        <v>#REF!</v>
      </c>
      <c r="U222" s="150" t="e">
        <f>IF($B$38="P",IF(#REF!&lt;&gt;"",ABS(#REF!),""),"")</f>
        <v>#REF!</v>
      </c>
      <c r="V222" s="150" t="e">
        <f>IF($B$38="P",IF(#REF!&lt;&gt;"",#REF!,""),"")</f>
        <v>#REF!</v>
      </c>
      <c r="W222" s="150" t="e">
        <f>IF($B$38="P",IF(#REF!&lt;&gt;"",#REF!,""),"")</f>
        <v>#REF!</v>
      </c>
      <c r="Y222">
        <v>45.0</v>
      </c>
      <c r="AB222">
        <f t="shared" si="8"/>
        <v>1.0</v>
      </c>
      <c r="AC222" s="124" t="e">
        <f t="shared" si="6"/>
        <v>#REF!</v>
      </c>
      <c r="AD222" s="150" t="e">
        <f>IF($B$38="P",IF(#REF!&lt;&gt;"",#REF!,""),"")</f>
        <v>#REF!</v>
      </c>
      <c r="AE222" s="150" t="e">
        <f>IF($B$38="P",IF(#REF!&lt;&gt;"",#REF!,""),"")</f>
        <v>#REF!</v>
      </c>
      <c r="AF222" s="127"/>
      <c r="AG222">
        <v>45.0</v>
      </c>
      <c r="AQ222">
        <f t="shared" si="9"/>
        <v>1.0</v>
      </c>
      <c r="AR222" s="124" t="e">
        <f t="shared" si="5"/>
        <v>#REF!</v>
      </c>
      <c r="AS222" s="150" t="e">
        <f>IF($B$38="P",IF(#REF!&lt;&gt;"",#REF!,""),"")</f>
        <v>#REF!</v>
      </c>
      <c r="AT222" s="150" t="e">
        <f>IF($B$38="P",IF(#REF!&lt;&gt;"",#REF!,""),"")</f>
        <v>#REF!</v>
      </c>
      <c r="AV222">
        <v>45.0</v>
      </c>
      <c r="AW222" s="127"/>
    </row>
    <row r="223" spans="18:49" ht="12.75">
      <c r="R223">
        <f t="shared" si="7"/>
        <v>1.0</v>
      </c>
      <c r="S223" s="124" t="e">
        <f t="shared" si="2"/>
        <v>#REF!</v>
      </c>
      <c r="T223" s="150" t="e">
        <f>IF($B$38="P",IF(#REF!&lt;&gt;"",#REF!,""),"")</f>
        <v>#REF!</v>
      </c>
      <c r="U223" s="150" t="e">
        <f>IF($B$38="P",IF(#REF!&lt;&gt;"",ABS(#REF!),""),"")</f>
        <v>#REF!</v>
      </c>
      <c r="V223" s="150" t="e">
        <f>IF($B$38="P",IF(#REF!&lt;&gt;"",#REF!,""),"")</f>
        <v>#REF!</v>
      </c>
      <c r="W223" s="150" t="e">
        <f>IF($B$38="P",IF(#REF!&lt;&gt;"",#REF!,""),"")</f>
        <v>#REF!</v>
      </c>
      <c r="Y223">
        <v>46.0</v>
      </c>
      <c r="AB223">
        <f t="shared" si="8"/>
        <v>1.0</v>
      </c>
      <c r="AC223" s="124" t="e">
        <f t="shared" si="6"/>
        <v>#REF!</v>
      </c>
      <c r="AD223" s="150" t="e">
        <f>IF($B$38="P",IF(#REF!&lt;&gt;"",#REF!,""),"")</f>
        <v>#REF!</v>
      </c>
      <c r="AE223" s="150" t="e">
        <f>IF($B$38="P",IF(#REF!&lt;&gt;"",#REF!,""),"")</f>
        <v>#REF!</v>
      </c>
      <c r="AF223" s="127"/>
      <c r="AG223">
        <v>46.0</v>
      </c>
      <c r="AQ223">
        <f t="shared" si="9"/>
        <v>1.0</v>
      </c>
      <c r="AR223" s="124" t="e">
        <f t="shared" si="5"/>
        <v>#REF!</v>
      </c>
      <c r="AS223" s="150" t="e">
        <f>IF($B$38="P",IF(#REF!&lt;&gt;"",#REF!,""),"")</f>
        <v>#REF!</v>
      </c>
      <c r="AT223" s="150" t="e">
        <f>IF($B$38="P",IF(#REF!&lt;&gt;"",#REF!,""),"")</f>
        <v>#REF!</v>
      </c>
      <c r="AV223">
        <v>46.0</v>
      </c>
      <c r="AW223" s="127"/>
    </row>
    <row r="224" spans="18:49" ht="12.75">
      <c r="R224">
        <f t="shared" si="7"/>
        <v>1.0</v>
      </c>
      <c r="S224" s="124" t="e">
        <f t="shared" si="2"/>
        <v>#REF!</v>
      </c>
      <c r="T224" s="150" t="e">
        <f>IF($B$38="P",IF(#REF!&lt;&gt;"",#REF!,""),"")</f>
        <v>#REF!</v>
      </c>
      <c r="U224" s="150" t="e">
        <f>IF($B$38="P",IF(#REF!&lt;&gt;"",ABS(#REF!),""),"")</f>
        <v>#REF!</v>
      </c>
      <c r="V224" s="150" t="e">
        <f>IF($B$38="P",IF(#REF!&lt;&gt;"",#REF!,""),"")</f>
        <v>#REF!</v>
      </c>
      <c r="W224" s="150" t="e">
        <f>IF($B$38="P",IF(#REF!&lt;&gt;"",#REF!,""),"")</f>
        <v>#REF!</v>
      </c>
      <c r="Y224">
        <v>47.0</v>
      </c>
      <c r="AB224">
        <f t="shared" si="8"/>
        <v>1.0</v>
      </c>
      <c r="AC224" s="124" t="e">
        <f t="shared" si="6"/>
        <v>#REF!</v>
      </c>
      <c r="AD224" s="150" t="e">
        <f>IF($B$38="P",IF(#REF!&lt;&gt;"",#REF!,""),"")</f>
        <v>#REF!</v>
      </c>
      <c r="AE224" s="150" t="e">
        <f>IF($B$38="P",IF(#REF!&lt;&gt;"",#REF!,""),"")</f>
        <v>#REF!</v>
      </c>
      <c r="AF224" s="127"/>
      <c r="AG224">
        <v>47.0</v>
      </c>
      <c r="AQ224">
        <f t="shared" si="9"/>
        <v>1.0</v>
      </c>
      <c r="AR224" s="124" t="e">
        <f t="shared" si="5"/>
        <v>#REF!</v>
      </c>
      <c r="AS224" s="150" t="e">
        <f>IF($B$38="P",IF(#REF!&lt;&gt;"",#REF!,""),"")</f>
        <v>#REF!</v>
      </c>
      <c r="AT224" s="150" t="e">
        <f>IF($B$38="P",IF(#REF!&lt;&gt;"",#REF!,""),"")</f>
        <v>#REF!</v>
      </c>
      <c r="AV224">
        <v>47.0</v>
      </c>
      <c r="AW224" s="127"/>
    </row>
    <row r="225" spans="18:49" ht="12.75">
      <c r="R225">
        <f t="shared" si="7"/>
        <v>1.0</v>
      </c>
      <c r="S225" s="124" t="e">
        <f t="shared" si="2"/>
        <v>#REF!</v>
      </c>
      <c r="T225" s="150" t="e">
        <f>IF($B$38="P",IF(#REF!&lt;&gt;"",#REF!,""),"")</f>
        <v>#REF!</v>
      </c>
      <c r="U225" s="150" t="e">
        <f>IF($B$38="P",IF(#REF!&lt;&gt;"",ABS(#REF!),""),"")</f>
        <v>#REF!</v>
      </c>
      <c r="V225" s="150" t="e">
        <f>IF($B$38="P",IF(#REF!&lt;&gt;"",#REF!,""),"")</f>
        <v>#REF!</v>
      </c>
      <c r="W225" s="150" t="e">
        <f>IF($B$38="P",IF(#REF!&lt;&gt;"",#REF!,""),"")</f>
        <v>#REF!</v>
      </c>
      <c r="Y225">
        <v>48.0</v>
      </c>
      <c r="AB225">
        <f t="shared" si="8"/>
        <v>1.0</v>
      </c>
      <c r="AC225" s="124" t="e">
        <f t="shared" si="6"/>
        <v>#REF!</v>
      </c>
      <c r="AD225" s="150" t="e">
        <f>IF($B$38="P",IF(#REF!&lt;&gt;"",#REF!,""),"")</f>
        <v>#REF!</v>
      </c>
      <c r="AE225" s="150" t="e">
        <f>IF($B$38="P",IF(#REF!&lt;&gt;"",#REF!,""),"")</f>
        <v>#REF!</v>
      </c>
      <c r="AF225" s="127"/>
      <c r="AG225">
        <v>48.0</v>
      </c>
      <c r="AQ225">
        <f t="shared" si="9"/>
        <v>1.0</v>
      </c>
      <c r="AR225" s="124" t="e">
        <f t="shared" si="5"/>
        <v>#REF!</v>
      </c>
      <c r="AS225" s="150" t="e">
        <f>IF($B$38="P",IF(#REF!&lt;&gt;"",#REF!,""),"")</f>
        <v>#REF!</v>
      </c>
      <c r="AT225" s="150" t="e">
        <f>IF($B$38="P",IF(#REF!&lt;&gt;"",#REF!,""),"")</f>
        <v>#REF!</v>
      </c>
      <c r="AV225">
        <v>48.0</v>
      </c>
      <c r="AW225" s="127"/>
    </row>
    <row r="226" spans="18:49" ht="12.75">
      <c r="R226">
        <f t="shared" si="7"/>
        <v>1.0</v>
      </c>
      <c r="S226" s="124" t="e">
        <f t="shared" si="2"/>
        <v>#REF!</v>
      </c>
      <c r="T226" s="150" t="e">
        <f>IF($B$38="P",IF(#REF!&lt;&gt;"",#REF!,""),"")</f>
        <v>#REF!</v>
      </c>
      <c r="U226" s="150" t="e">
        <f>IF($B$38="P",IF(#REF!&lt;&gt;"",ABS(#REF!),""),"")</f>
        <v>#REF!</v>
      </c>
      <c r="V226" s="150" t="e">
        <f>IF($B$38="P",IF(#REF!&lt;&gt;"",#REF!,""),"")</f>
        <v>#REF!</v>
      </c>
      <c r="W226" s="150" t="e">
        <f>IF($B$38="P",IF(#REF!&lt;&gt;"",#REF!,""),"")</f>
        <v>#REF!</v>
      </c>
      <c r="Y226">
        <v>49.0</v>
      </c>
      <c r="AB226">
        <f t="shared" si="8"/>
        <v>1.0</v>
      </c>
      <c r="AC226" s="124" t="e">
        <f t="shared" si="6"/>
        <v>#REF!</v>
      </c>
      <c r="AD226" s="150" t="e">
        <f>IF($B$38="P",IF(#REF!&lt;&gt;"",#REF!,""),"")</f>
        <v>#REF!</v>
      </c>
      <c r="AE226" s="150" t="e">
        <f>IF($B$38="P",IF(#REF!&lt;&gt;"",#REF!,""),"")</f>
        <v>#REF!</v>
      </c>
      <c r="AF226" s="127"/>
      <c r="AG226">
        <v>49.0</v>
      </c>
      <c r="AQ226">
        <f t="shared" si="9"/>
        <v>1.0</v>
      </c>
      <c r="AR226" s="124" t="e">
        <f t="shared" si="5"/>
        <v>#REF!</v>
      </c>
      <c r="AS226" s="150" t="e">
        <f>IF($B$38="P",IF(#REF!&lt;&gt;"",#REF!,""),"")</f>
        <v>#REF!</v>
      </c>
      <c r="AT226" s="150" t="e">
        <f>IF($B$38="P",IF(#REF!&lt;&gt;"",#REF!,""),"")</f>
        <v>#REF!</v>
      </c>
      <c r="AV226">
        <v>49.0</v>
      </c>
      <c r="AW226" s="127"/>
    </row>
    <row r="227" spans="18:49" ht="12.75">
      <c r="R227">
        <f t="shared" si="7"/>
        <v>1.0</v>
      </c>
      <c r="S227" s="124" t="e">
        <f t="shared" si="2"/>
        <v>#REF!</v>
      </c>
      <c r="T227" s="150" t="e">
        <f>IF($B$38="P",IF(#REF!&lt;&gt;"",#REF!,""),"")</f>
        <v>#REF!</v>
      </c>
      <c r="U227" s="150" t="e">
        <f>IF($B$38="P",IF(#REF!&lt;&gt;"",ABS(#REF!),""),"")</f>
        <v>#REF!</v>
      </c>
      <c r="V227" s="150" t="e">
        <f>IF($B$38="P",IF(#REF!&lt;&gt;"",#REF!,""),"")</f>
        <v>#REF!</v>
      </c>
      <c r="W227" s="150" t="e">
        <f>IF($B$38="P",IF(#REF!&lt;&gt;"",#REF!,""),"")</f>
        <v>#REF!</v>
      </c>
      <c r="Y227">
        <v>50.0</v>
      </c>
      <c r="AB227">
        <f t="shared" si="8"/>
        <v>1.0</v>
      </c>
      <c r="AC227" s="124" t="e">
        <f t="shared" si="6"/>
        <v>#REF!</v>
      </c>
      <c r="AD227" s="150" t="e">
        <f>IF($B$38="P",IF(#REF!&lt;&gt;"",#REF!,""),"")</f>
        <v>#REF!</v>
      </c>
      <c r="AE227" s="150" t="e">
        <f>IF($B$38="P",IF(#REF!&lt;&gt;"",#REF!,""),"")</f>
        <v>#REF!</v>
      </c>
      <c r="AF227" s="127"/>
      <c r="AG227">
        <v>50.0</v>
      </c>
      <c r="AQ227">
        <f t="shared" si="9"/>
        <v>1.0</v>
      </c>
      <c r="AR227" s="124" t="e">
        <f t="shared" si="5"/>
        <v>#REF!</v>
      </c>
      <c r="AS227" s="150" t="e">
        <f>IF($B$38="P",IF(#REF!&lt;&gt;"",#REF!,""),"")</f>
        <v>#REF!</v>
      </c>
      <c r="AT227" s="150" t="e">
        <f>IF($B$38="P",IF(#REF!&lt;&gt;"",#REF!,""),"")</f>
        <v>#REF!</v>
      </c>
      <c r="AV227">
        <v>50.0</v>
      </c>
      <c r="AW227" s="127"/>
    </row>
    <row r="228" spans="18:49" ht="12.75">
      <c r="R228">
        <f t="shared" si="7"/>
        <v>1.0</v>
      </c>
      <c r="S228" s="124" t="e">
        <f t="shared" si="2"/>
        <v>#REF!</v>
      </c>
      <c r="T228" s="150" t="e">
        <f>IF($B$38="P",IF(#REF!&lt;&gt;"",#REF!,""),"")</f>
        <v>#REF!</v>
      </c>
      <c r="U228" s="150" t="e">
        <f>IF($B$38="P",IF(#REF!&lt;&gt;"",ABS(#REF!),""),"")</f>
        <v>#REF!</v>
      </c>
      <c r="V228" s="150" t="e">
        <f>IF($B$38="P",IF(#REF!&lt;&gt;"",#REF!,""),"")</f>
        <v>#REF!</v>
      </c>
      <c r="W228" s="150" t="e">
        <f>IF($B$38="P",IF(#REF!&lt;&gt;"",#REF!,""),"")</f>
        <v>#REF!</v>
      </c>
      <c r="Y228">
        <v>51.0</v>
      </c>
      <c r="AB228">
        <f t="shared" si="8"/>
        <v>1.0</v>
      </c>
      <c r="AC228" s="124" t="e">
        <f t="shared" si="6"/>
        <v>#REF!</v>
      </c>
      <c r="AD228" s="150" t="e">
        <f>IF($B$38="P",IF(#REF!&lt;&gt;"",#REF!,""),"")</f>
        <v>#REF!</v>
      </c>
      <c r="AE228" s="150" t="e">
        <f>IF($B$38="P",IF(#REF!&lt;&gt;"",#REF!,""),"")</f>
        <v>#REF!</v>
      </c>
      <c r="AF228" s="127"/>
      <c r="AG228">
        <v>51.0</v>
      </c>
      <c r="AQ228">
        <f t="shared" si="9"/>
        <v>1.0</v>
      </c>
      <c r="AR228" s="124" t="e">
        <f t="shared" si="5"/>
        <v>#REF!</v>
      </c>
      <c r="AS228" s="150" t="e">
        <f>IF($B$38="P",IF(#REF!&lt;&gt;"",#REF!,""),"")</f>
        <v>#REF!</v>
      </c>
      <c r="AT228" s="150" t="e">
        <f>IF($B$38="P",IF(#REF!&lt;&gt;"",#REF!,""),"")</f>
        <v>#REF!</v>
      </c>
      <c r="AV228">
        <v>51.0</v>
      </c>
      <c r="AW228" s="127"/>
    </row>
    <row r="229" spans="18:49" ht="12.75">
      <c r="R229">
        <f t="shared" si="7"/>
        <v>1.0</v>
      </c>
      <c r="S229" s="124" t="e">
        <f t="shared" si="2"/>
        <v>#REF!</v>
      </c>
      <c r="T229" s="150" t="e">
        <f>IF($B$38="P",IF(#REF!&lt;&gt;"",#REF!,""),"")</f>
        <v>#REF!</v>
      </c>
      <c r="U229" s="150" t="e">
        <f>IF($B$38="P",IF(#REF!&lt;&gt;"",ABS(#REF!),""),"")</f>
        <v>#REF!</v>
      </c>
      <c r="V229" s="150" t="e">
        <f>IF($B$38="P",IF(#REF!&lt;&gt;"",#REF!,""),"")</f>
        <v>#REF!</v>
      </c>
      <c r="W229" s="150" t="e">
        <f>IF($B$38="P",IF(#REF!&lt;&gt;"",#REF!,""),"")</f>
        <v>#REF!</v>
      </c>
      <c r="Y229">
        <v>52.0</v>
      </c>
      <c r="AB229">
        <f t="shared" si="8"/>
        <v>1.0</v>
      </c>
      <c r="AC229" s="124" t="e">
        <f t="shared" si="6"/>
        <v>#REF!</v>
      </c>
      <c r="AD229" s="150" t="e">
        <f>IF($B$38="P",IF(#REF!&lt;&gt;"",#REF!,""),"")</f>
        <v>#REF!</v>
      </c>
      <c r="AE229" s="150" t="e">
        <f>IF($B$38="P",IF(#REF!&lt;&gt;"",#REF!,""),"")</f>
        <v>#REF!</v>
      </c>
      <c r="AF229" s="127"/>
      <c r="AG229">
        <v>52.0</v>
      </c>
      <c r="AQ229">
        <f t="shared" si="9"/>
        <v>1.0</v>
      </c>
      <c r="AR229" s="124" t="e">
        <f t="shared" si="5"/>
        <v>#REF!</v>
      </c>
      <c r="AS229" s="150" t="e">
        <f>IF($B$38="P",IF(#REF!&lt;&gt;"",#REF!,""),"")</f>
        <v>#REF!</v>
      </c>
      <c r="AT229" s="150" t="e">
        <f>IF($B$38="P",IF(#REF!&lt;&gt;"",#REF!,""),"")</f>
        <v>#REF!</v>
      </c>
      <c r="AV229">
        <v>52.0</v>
      </c>
      <c r="AW229" s="127"/>
    </row>
    <row r="230" spans="18:49" ht="12.75">
      <c r="R230">
        <f t="shared" si="7"/>
        <v>1.0</v>
      </c>
      <c r="S230" s="124" t="e">
        <f t="shared" si="2"/>
        <v>#REF!</v>
      </c>
      <c r="T230" s="150" t="e">
        <f>IF($B$38="P",IF(#REF!&lt;&gt;"",#REF!,""),"")</f>
        <v>#REF!</v>
      </c>
      <c r="U230" s="150" t="e">
        <f>IF($B$38="P",IF(#REF!&lt;&gt;"",ABS(#REF!),""),"")</f>
        <v>#REF!</v>
      </c>
      <c r="V230" s="150" t="e">
        <f>IF($B$38="P",IF(#REF!&lt;&gt;"",#REF!,""),"")</f>
        <v>#REF!</v>
      </c>
      <c r="W230" s="150" t="e">
        <f>IF($B$38="P",IF(#REF!&lt;&gt;"",#REF!,""),"")</f>
        <v>#REF!</v>
      </c>
      <c r="Y230">
        <v>53.0</v>
      </c>
      <c r="AB230">
        <f t="shared" si="8"/>
        <v>1.0</v>
      </c>
      <c r="AC230" s="124" t="e">
        <f t="shared" si="6"/>
        <v>#REF!</v>
      </c>
      <c r="AD230" s="150" t="e">
        <f>IF($B$38="P",IF(#REF!&lt;&gt;"",#REF!,""),"")</f>
        <v>#REF!</v>
      </c>
      <c r="AE230" s="150" t="e">
        <f>IF($B$38="P",IF(#REF!&lt;&gt;"",#REF!,""),"")</f>
        <v>#REF!</v>
      </c>
      <c r="AF230" s="127"/>
      <c r="AG230">
        <v>53.0</v>
      </c>
      <c r="AQ230">
        <f t="shared" si="9"/>
        <v>1.0</v>
      </c>
      <c r="AR230" s="124" t="e">
        <f t="shared" si="5"/>
        <v>#REF!</v>
      </c>
      <c r="AS230" s="150" t="e">
        <f>IF($B$38="P",IF(#REF!&lt;&gt;"",#REF!,""),"")</f>
        <v>#REF!</v>
      </c>
      <c r="AT230" s="150" t="e">
        <f>IF($B$38="P",IF(#REF!&lt;&gt;"",#REF!,""),"")</f>
        <v>#REF!</v>
      </c>
      <c r="AV230">
        <v>53.0</v>
      </c>
      <c r="AW230" s="127"/>
    </row>
    <row r="231" spans="18:49" ht="12.75">
      <c r="R231">
        <f t="shared" si="7"/>
        <v>1.0</v>
      </c>
      <c r="S231" s="124" t="e">
        <f t="shared" si="2"/>
        <v>#REF!</v>
      </c>
      <c r="T231" s="150" t="e">
        <f>IF($B$38="P",IF(#REF!&lt;&gt;"",#REF!,""),"")</f>
        <v>#REF!</v>
      </c>
      <c r="U231" s="150" t="e">
        <f>IF($B$38="P",IF(#REF!&lt;&gt;"",ABS(#REF!),""),"")</f>
        <v>#REF!</v>
      </c>
      <c r="V231" s="150" t="e">
        <f>IF($B$38="P",IF(#REF!&lt;&gt;"",#REF!,""),"")</f>
        <v>#REF!</v>
      </c>
      <c r="W231" s="150" t="e">
        <f>IF($B$38="P",IF(#REF!&lt;&gt;"",#REF!,""),"")</f>
        <v>#REF!</v>
      </c>
      <c r="Y231">
        <v>54.0</v>
      </c>
      <c r="AB231">
        <f t="shared" si="8"/>
        <v>1.0</v>
      </c>
      <c r="AC231" s="124" t="e">
        <f t="shared" si="6"/>
        <v>#REF!</v>
      </c>
      <c r="AD231" s="150" t="e">
        <f>IF($B$38="P",IF(#REF!&lt;&gt;"",#REF!,""),"")</f>
        <v>#REF!</v>
      </c>
      <c r="AE231" s="150" t="e">
        <f>IF($B$38="P",IF(#REF!&lt;&gt;"",#REF!,""),"")</f>
        <v>#REF!</v>
      </c>
      <c r="AF231" s="127"/>
      <c r="AG231">
        <v>54.0</v>
      </c>
      <c r="AQ231">
        <f t="shared" si="9"/>
        <v>1.0</v>
      </c>
      <c r="AR231" s="124" t="e">
        <f t="shared" si="5"/>
        <v>#REF!</v>
      </c>
      <c r="AS231" s="150" t="e">
        <f>IF($B$38="P",IF(#REF!&lt;&gt;"",#REF!,""),"")</f>
        <v>#REF!</v>
      </c>
      <c r="AT231" s="150" t="e">
        <f>IF($B$38="P",IF(#REF!&lt;&gt;"",#REF!,""),"")</f>
        <v>#REF!</v>
      </c>
      <c r="AV231">
        <v>54.0</v>
      </c>
      <c r="AW231" s="127"/>
    </row>
    <row r="232" spans="18:49" ht="12.75">
      <c r="R232">
        <f t="shared" si="7"/>
        <v>1.0</v>
      </c>
      <c r="S232" s="124" t="e">
        <f t="shared" si="2"/>
        <v>#REF!</v>
      </c>
      <c r="T232" s="150" t="e">
        <f>IF($B$38="P",IF(#REF!&lt;&gt;"",#REF!,""),"")</f>
        <v>#REF!</v>
      </c>
      <c r="U232" s="150" t="e">
        <f>IF($B$38="P",IF(#REF!&lt;&gt;"",ABS(#REF!),""),"")</f>
        <v>#REF!</v>
      </c>
      <c r="V232" s="150" t="e">
        <f>IF($B$38="P",IF(#REF!&lt;&gt;"",#REF!,""),"")</f>
        <v>#REF!</v>
      </c>
      <c r="W232" s="150" t="e">
        <f>IF($B$38="P",IF(#REF!&lt;&gt;"",#REF!,""),"")</f>
        <v>#REF!</v>
      </c>
      <c r="Y232">
        <v>55.0</v>
      </c>
      <c r="AB232">
        <f t="shared" si="8"/>
        <v>1.0</v>
      </c>
      <c r="AC232" s="124" t="e">
        <f t="shared" si="6"/>
        <v>#REF!</v>
      </c>
      <c r="AD232" s="150" t="e">
        <f>IF($B$38="P",IF(#REF!&lt;&gt;"",#REF!,""),"")</f>
        <v>#REF!</v>
      </c>
      <c r="AE232" s="150" t="e">
        <f>IF($B$38="P",IF(#REF!&lt;&gt;"",#REF!,""),"")</f>
        <v>#REF!</v>
      </c>
      <c r="AF232" s="127"/>
      <c r="AG232">
        <v>55.0</v>
      </c>
      <c r="AQ232">
        <f t="shared" si="9"/>
        <v>1.0</v>
      </c>
      <c r="AR232" s="124" t="e">
        <f t="shared" si="5"/>
        <v>#REF!</v>
      </c>
      <c r="AS232" s="150" t="e">
        <f>IF($B$38="P",IF(#REF!&lt;&gt;"",#REF!,""),"")</f>
        <v>#REF!</v>
      </c>
      <c r="AT232" s="150" t="e">
        <f>IF($B$38="P",IF(#REF!&lt;&gt;"",#REF!,""),"")</f>
        <v>#REF!</v>
      </c>
      <c r="AV232">
        <v>55.0</v>
      </c>
      <c r="AW232" s="127"/>
    </row>
    <row r="233" spans="18:49" ht="12.75">
      <c r="R233">
        <f t="shared" si="7"/>
        <v>1.0</v>
      </c>
      <c r="S233" s="124" t="e">
        <f t="shared" si="2"/>
        <v>#REF!</v>
      </c>
      <c r="T233" s="150" t="e">
        <f>IF($B$38="P",IF(#REF!&lt;&gt;"",#REF!,""),"")</f>
        <v>#REF!</v>
      </c>
      <c r="U233" s="150" t="e">
        <f>IF($B$38="P",IF(#REF!&lt;&gt;"",ABS(#REF!),""),"")</f>
        <v>#REF!</v>
      </c>
      <c r="V233" s="150" t="e">
        <f>IF($B$38="P",IF(#REF!&lt;&gt;"",#REF!,""),"")</f>
        <v>#REF!</v>
      </c>
      <c r="W233" s="150" t="e">
        <f>IF($B$38="P",IF(#REF!&lt;&gt;"",#REF!,""),"")</f>
        <v>#REF!</v>
      </c>
      <c r="Y233">
        <v>56.0</v>
      </c>
      <c r="AB233">
        <f t="shared" si="8"/>
        <v>1.0</v>
      </c>
      <c r="AC233" s="124" t="e">
        <f t="shared" si="6"/>
        <v>#REF!</v>
      </c>
      <c r="AD233" s="150" t="e">
        <f>IF($B$38="P",IF(#REF!&lt;&gt;"",#REF!,""),"")</f>
        <v>#REF!</v>
      </c>
      <c r="AE233" s="150" t="e">
        <f>IF($B$38="P",IF(#REF!&lt;&gt;"",#REF!,""),"")</f>
        <v>#REF!</v>
      </c>
      <c r="AF233" s="127"/>
      <c r="AG233">
        <v>56.0</v>
      </c>
      <c r="AQ233">
        <f t="shared" si="9"/>
        <v>1.0</v>
      </c>
      <c r="AR233" s="124" t="e">
        <f t="shared" si="5"/>
        <v>#REF!</v>
      </c>
      <c r="AS233" s="150" t="e">
        <f>IF($B$38="P",IF(#REF!&lt;&gt;"",#REF!,""),"")</f>
        <v>#REF!</v>
      </c>
      <c r="AT233" s="150" t="e">
        <f>IF($B$38="P",IF(#REF!&lt;&gt;"",#REF!,""),"")</f>
        <v>#REF!</v>
      </c>
      <c r="AV233">
        <v>56.0</v>
      </c>
      <c r="AW233" s="127"/>
    </row>
    <row r="234" spans="18:49" ht="12.75">
      <c r="R234">
        <f t="shared" si="7"/>
        <v>1.0</v>
      </c>
      <c r="S234" s="124" t="e">
        <f t="shared" si="2"/>
        <v>#REF!</v>
      </c>
      <c r="T234" s="150" t="e">
        <f>IF($B$38="P",IF(#REF!&lt;&gt;"",#REF!,""),"")</f>
        <v>#REF!</v>
      </c>
      <c r="U234" s="150" t="e">
        <f>IF($B$38="P",IF(#REF!&lt;&gt;"",ABS(#REF!),""),"")</f>
        <v>#REF!</v>
      </c>
      <c r="V234" s="150" t="e">
        <f>IF($B$38="P",IF(#REF!&lt;&gt;"",#REF!,""),"")</f>
        <v>#REF!</v>
      </c>
      <c r="W234" s="150" t="e">
        <f>IF($B$38="P",IF(#REF!&lt;&gt;"",#REF!,""),"")</f>
        <v>#REF!</v>
      </c>
      <c r="Y234">
        <v>57.0</v>
      </c>
      <c r="AD234" s="122"/>
      <c r="AE234" s="122"/>
      <c r="AF234" s="127"/>
      <c r="AG234" s="127"/>
      <c r="AH234" s="127"/>
      <c r="AQ234">
        <f t="shared" si="9"/>
        <v>1.0</v>
      </c>
      <c r="AR234" s="124" t="e">
        <f t="shared" si="5"/>
        <v>#REF!</v>
      </c>
      <c r="AS234" s="150" t="e">
        <f>IF($B$38="P",IF(#REF!&lt;&gt;"",#REF!,""),"")</f>
        <v>#REF!</v>
      </c>
      <c r="AT234" s="150" t="e">
        <f>IF($B$38="P",IF(#REF!&lt;&gt;"",#REF!,""),"")</f>
        <v>#REF!</v>
      </c>
      <c r="AV234">
        <v>57.0</v>
      </c>
      <c r="AW234" s="127"/>
    </row>
    <row r="235" spans="18:49" ht="12.75">
      <c r="R235">
        <f t="shared" si="7"/>
        <v>1.0</v>
      </c>
      <c r="S235" s="124" t="e">
        <f t="shared" si="2"/>
        <v>#REF!</v>
      </c>
      <c r="T235" s="150" t="e">
        <f>IF($B$38="P",IF(#REF!&lt;&gt;"",#REF!,""),"")</f>
        <v>#REF!</v>
      </c>
      <c r="U235" s="150" t="e">
        <f>IF($B$38="P",IF(#REF!&lt;&gt;"",ABS(#REF!),""),"")</f>
        <v>#REF!</v>
      </c>
      <c r="V235" s="150" t="e">
        <f>IF($B$38="P",IF(#REF!&lt;&gt;"",#REF!,""),"")</f>
        <v>#REF!</v>
      </c>
      <c r="W235" s="150" t="e">
        <f>IF($B$38="P",IF(#REF!&lt;&gt;"",#REF!,""),"")</f>
        <v>#REF!</v>
      </c>
      <c r="Y235">
        <v>58.0</v>
      </c>
      <c r="AD235" s="122"/>
      <c r="AE235" s="122"/>
      <c r="AF235" s="127"/>
      <c r="AG235" s="127"/>
      <c r="AH235" s="127"/>
      <c r="AQ235">
        <f t="shared" si="9"/>
        <v>1.0</v>
      </c>
      <c r="AR235" s="124" t="e">
        <f t="shared" si="5"/>
        <v>#REF!</v>
      </c>
      <c r="AS235" s="150" t="e">
        <f>IF($B$38="P",IF(#REF!&lt;&gt;"",#REF!,""),"")</f>
        <v>#REF!</v>
      </c>
      <c r="AT235" s="150" t="e">
        <f>IF($B$38="P",IF(#REF!&lt;&gt;"",#REF!,""),"")</f>
        <v>#REF!</v>
      </c>
      <c r="AV235">
        <v>58.0</v>
      </c>
      <c r="AW235" s="127"/>
    </row>
    <row r="236" spans="18:49" ht="12.75">
      <c r="R236">
        <f t="shared" si="7"/>
        <v>1.0</v>
      </c>
      <c r="S236" s="124" t="e">
        <f t="shared" si="2"/>
        <v>#REF!</v>
      </c>
      <c r="T236" s="150" t="e">
        <f>IF($B$38="P",IF(#REF!&lt;&gt;"",#REF!,""),"")</f>
        <v>#REF!</v>
      </c>
      <c r="U236" s="150" t="e">
        <f>IF($B$38="P",IF(#REF!&lt;&gt;"",ABS(#REF!),""),"")</f>
        <v>#REF!</v>
      </c>
      <c r="V236" s="150" t="e">
        <f>IF($B$38="P",IF(#REF!&lt;&gt;"",#REF!,""),"")</f>
        <v>#REF!</v>
      </c>
      <c r="W236" s="150" t="e">
        <f>IF($B$38="P",IF(#REF!&lt;&gt;"",#REF!,""),"")</f>
        <v>#REF!</v>
      </c>
      <c r="Y236">
        <v>59.0</v>
      </c>
      <c r="AD236" s="122"/>
      <c r="AE236" s="122"/>
      <c r="AF236" s="127"/>
      <c r="AG236" s="127"/>
      <c r="AH236" s="127"/>
      <c r="AQ236" s="122">
        <f t="shared" si="10" ref="AQ236:AQ243">$AP$178</f>
        <v>1.0</v>
      </c>
      <c r="AR236" s="124" t="e">
        <f t="shared" si="5"/>
        <v>#REF!</v>
      </c>
      <c r="AS236" s="150" t="e">
        <f>IF($B$38="P",IF(#REF!&lt;&gt;"",#REF!,""),"")</f>
        <v>#REF!</v>
      </c>
      <c r="AT236" s="150" t="e">
        <f>IF($B$38="P",IF(#REF!&lt;&gt;"",#REF!,""),"")</f>
        <v>#REF!</v>
      </c>
      <c r="AV236">
        <v>59.0</v>
      </c>
      <c r="AW236" s="127"/>
    </row>
    <row r="237" spans="18:49" ht="12.75">
      <c r="R237">
        <f t="shared" si="7"/>
        <v>1.0</v>
      </c>
      <c r="S237" s="124" t="e">
        <f t="shared" si="2"/>
        <v>#REF!</v>
      </c>
      <c r="T237" s="150" t="e">
        <f>IF($B$38="P",IF(#REF!&lt;&gt;"",#REF!,""),"")</f>
        <v>#REF!</v>
      </c>
      <c r="U237" s="150" t="e">
        <f>IF($B$38="P",IF(#REF!&lt;&gt;"",ABS(#REF!),""),"")</f>
        <v>#REF!</v>
      </c>
      <c r="V237" s="150" t="e">
        <f>IF($B$38="P",IF(#REF!&lt;&gt;"",#REF!,""),"")</f>
        <v>#REF!</v>
      </c>
      <c r="W237" s="150" t="e">
        <f>IF($B$38="P",IF(#REF!&lt;&gt;"",#REF!,""),"")</f>
        <v>#REF!</v>
      </c>
      <c r="Y237">
        <v>60.0</v>
      </c>
      <c r="AD237" s="122"/>
      <c r="AE237" s="122"/>
      <c r="AF237" s="127"/>
      <c r="AG237" s="127"/>
      <c r="AH237" s="127"/>
      <c r="AQ237" s="122">
        <f t="shared" si="10"/>
        <v>1.0</v>
      </c>
      <c r="AR237" s="124" t="e">
        <f t="shared" si="5"/>
        <v>#REF!</v>
      </c>
      <c r="AS237" s="150" t="e">
        <f>IF($B$38="P",IF(#REF!&lt;&gt;"",#REF!,""),"")</f>
        <v>#REF!</v>
      </c>
      <c r="AT237" s="150" t="e">
        <f>IF($B$38="P",IF(#REF!&lt;&gt;"",#REF!,""),"")</f>
        <v>#REF!</v>
      </c>
      <c r="AV237">
        <v>60.0</v>
      </c>
      <c r="AW237" s="127"/>
    </row>
    <row r="238" spans="18:49" ht="12.75">
      <c r="R238">
        <f t="shared" si="7"/>
        <v>1.0</v>
      </c>
      <c r="S238" s="124" t="e">
        <f t="shared" si="2"/>
        <v>#REF!</v>
      </c>
      <c r="T238" s="150" t="e">
        <f>IF($B$38="P",IF(#REF!&lt;&gt;"",#REF!,""),"")</f>
        <v>#REF!</v>
      </c>
      <c r="U238" s="150" t="e">
        <f>IF($B$38="P",IF(#REF!&lt;&gt;"",ABS(#REF!),""),"")</f>
        <v>#REF!</v>
      </c>
      <c r="V238" s="150" t="e">
        <f>IF($B$38="P",IF(#REF!&lt;&gt;"",#REF!,""),"")</f>
        <v>#REF!</v>
      </c>
      <c r="W238" s="150" t="e">
        <f>IF($B$38="P",IF(#REF!&lt;&gt;"",#REF!,""),"")</f>
        <v>#REF!</v>
      </c>
      <c r="Y238">
        <v>61.0</v>
      </c>
      <c r="AD238" s="122"/>
      <c r="AE238" s="122"/>
      <c r="AF238" s="127"/>
      <c r="AG238" s="127"/>
      <c r="AH238" s="127"/>
      <c r="AQ238" s="122">
        <f t="shared" si="10"/>
        <v>1.0</v>
      </c>
      <c r="AR238" s="124" t="e">
        <f t="shared" si="5"/>
        <v>#REF!</v>
      </c>
      <c r="AS238" s="150" t="e">
        <f>IF($B$38="P",IF(#REF!&lt;&gt;"",#REF!,""),"")</f>
        <v>#REF!</v>
      </c>
      <c r="AT238" s="150" t="e">
        <f>IF($B$38="P",IF(#REF!&lt;&gt;"",#REF!,""),"")</f>
        <v>#REF!</v>
      </c>
      <c r="AV238">
        <v>61.0</v>
      </c>
      <c r="AW238" s="127"/>
    </row>
    <row r="239" spans="18:49" ht="12.75">
      <c r="R239">
        <f t="shared" si="7"/>
        <v>1.0</v>
      </c>
      <c r="S239" s="124" t="e">
        <f t="shared" si="2"/>
        <v>#REF!</v>
      </c>
      <c r="T239" s="150" t="e">
        <f>IF($B$38="P",IF(#REF!&lt;&gt;"",#REF!,""),"")</f>
        <v>#REF!</v>
      </c>
      <c r="U239" s="150" t="e">
        <f>IF($B$38="P",IF(#REF!&lt;&gt;"",ABS(#REF!),""),"")</f>
        <v>#REF!</v>
      </c>
      <c r="V239" s="150" t="e">
        <f>IF($B$38="P",IF(#REF!&lt;&gt;"",#REF!,""),"")</f>
        <v>#REF!</v>
      </c>
      <c r="W239" s="150" t="e">
        <f>IF($B$38="P",IF(#REF!&lt;&gt;"",#REF!,""),"")</f>
        <v>#REF!</v>
      </c>
      <c r="Y239">
        <v>62.0</v>
      </c>
      <c r="AQ239" s="122">
        <f t="shared" si="10"/>
        <v>1.0</v>
      </c>
      <c r="AR239" s="124" t="e">
        <f t="shared" si="5"/>
        <v>#REF!</v>
      </c>
      <c r="AS239" s="150" t="e">
        <f>IF($B$38="P",IF(#REF!&lt;&gt;"",#REF!,""),"")</f>
        <v>#REF!</v>
      </c>
      <c r="AT239" s="150" t="e">
        <f>IF($B$38="P",IF(#REF!&lt;&gt;"",#REF!,""),"")</f>
        <v>#REF!</v>
      </c>
      <c r="AV239">
        <v>62.0</v>
      </c>
      <c r="AW239" s="127"/>
    </row>
    <row r="240" spans="18:49" ht="12.75">
      <c r="R240">
        <f t="shared" si="7"/>
        <v>1.0</v>
      </c>
      <c r="S240" s="124" t="e">
        <f t="shared" si="2"/>
        <v>#REF!</v>
      </c>
      <c r="T240" s="150" t="e">
        <f>IF($B$38="P",IF(#REF!&lt;&gt;"",#REF!,""),"")</f>
        <v>#REF!</v>
      </c>
      <c r="U240" s="150" t="e">
        <f>IF($B$38="P",IF(#REF!&lt;&gt;"",ABS(#REF!),""),"")</f>
        <v>#REF!</v>
      </c>
      <c r="V240" s="150" t="e">
        <f>IF($B$38="P",IF(#REF!&lt;&gt;"",#REF!,""),"")</f>
        <v>#REF!</v>
      </c>
      <c r="W240" s="150" t="e">
        <f>IF($B$38="P",IF(#REF!&lt;&gt;"",#REF!,""),"")</f>
        <v>#REF!</v>
      </c>
      <c r="Y240">
        <v>63.0</v>
      </c>
      <c r="AQ240" s="122">
        <f t="shared" si="10"/>
        <v>1.0</v>
      </c>
      <c r="AR240" s="124" t="e">
        <f t="shared" si="5"/>
        <v>#REF!</v>
      </c>
      <c r="AS240" s="150" t="e">
        <f>IF($B$38="P",IF(#REF!&lt;&gt;"",#REF!,""),"")</f>
        <v>#REF!</v>
      </c>
      <c r="AT240" s="150" t="e">
        <f>IF($B$38="P",IF(#REF!&lt;&gt;"",#REF!,""),"")</f>
        <v>#REF!</v>
      </c>
      <c r="AV240">
        <v>63.0</v>
      </c>
      <c r="AW240" s="127"/>
    </row>
    <row r="241" spans="18:49" ht="12.75">
      <c r="R241">
        <f t="shared" si="7"/>
        <v>1.0</v>
      </c>
      <c r="S241" s="124" t="e">
        <f t="shared" si="2"/>
        <v>#REF!</v>
      </c>
      <c r="T241" s="150" t="e">
        <f>IF($B$38="P",IF(#REF!&lt;&gt;"",#REF!,""),"")</f>
        <v>#REF!</v>
      </c>
      <c r="U241" s="150" t="e">
        <f>IF($B$38="P",IF(#REF!&lt;&gt;"",ABS(#REF!),""),"")</f>
        <v>#REF!</v>
      </c>
      <c r="V241" s="150" t="e">
        <f>IF($B$38="P",IF(#REF!&lt;&gt;"",#REF!,""),"")</f>
        <v>#REF!</v>
      </c>
      <c r="W241" s="150" t="e">
        <f>IF($B$38="P",IF(#REF!&lt;&gt;"",#REF!,""),"")</f>
        <v>#REF!</v>
      </c>
      <c r="Y241">
        <v>64.0</v>
      </c>
      <c r="AQ241" s="122">
        <f t="shared" si="10"/>
        <v>1.0</v>
      </c>
      <c r="AR241" s="124" t="e">
        <f t="shared" si="5"/>
        <v>#REF!</v>
      </c>
      <c r="AS241" s="150" t="e">
        <f>IF($B$38="P",IF(#REF!&lt;&gt;"",#REF!,""),"")</f>
        <v>#REF!</v>
      </c>
      <c r="AT241" s="150" t="e">
        <f>IF($B$38="P",IF(#REF!&lt;&gt;"",#REF!,""),"")</f>
        <v>#REF!</v>
      </c>
      <c r="AV241">
        <v>64.0</v>
      </c>
      <c r="AW241" s="127"/>
    </row>
    <row r="242" spans="18:49" ht="12.75">
      <c r="R242">
        <f t="shared" si="7"/>
        <v>1.0</v>
      </c>
      <c r="S242" s="124" t="e">
        <f t="shared" si="11" ref="S242:S254">IF($B$38="P",Y242,IF($B$38="Z",IF(Z242&lt;&gt;"",Z242,""),IF($B$38="M",IF(AA242&lt;&gt;"",AA242,""),Y242)))</f>
        <v>#REF!</v>
      </c>
      <c r="T242" s="150" t="e">
        <f>IF($B$38="P",IF(#REF!&lt;&gt;"",#REF!,""),"")</f>
        <v>#REF!</v>
      </c>
      <c r="U242" s="150" t="e">
        <f>IF($B$38="P",IF(#REF!&lt;&gt;"",ABS(#REF!),""),"")</f>
        <v>#REF!</v>
      </c>
      <c r="V242" s="150" t="e">
        <f>IF($B$38="P",IF(#REF!&lt;&gt;"",#REF!,""),"")</f>
        <v>#REF!</v>
      </c>
      <c r="W242" s="150" t="e">
        <f>IF($B$38="P",IF(#REF!&lt;&gt;"",#REF!,""),"")</f>
        <v>#REF!</v>
      </c>
      <c r="Y242">
        <v>65.0</v>
      </c>
      <c r="AQ242" s="122">
        <f t="shared" si="10"/>
        <v>1.0</v>
      </c>
      <c r="AR242" s="124" t="e">
        <f t="shared" si="12" ref="AR242:AR243">IF($B$38="P",AV242,IF($B$38="Z",IF(AW242&lt;&gt;"",AW242,""),IF($B$38="M",IF(AX242&lt;&gt;"",AX242,""),AV242)))</f>
        <v>#REF!</v>
      </c>
      <c r="AS242" s="150" t="e">
        <f>IF($B$38="P",IF(#REF!&lt;&gt;"",#REF!,""),"")</f>
        <v>#REF!</v>
      </c>
      <c r="AT242" s="150" t="e">
        <f>IF($B$38="P",IF(#REF!&lt;&gt;"",#REF!,""),"")</f>
        <v>#REF!</v>
      </c>
      <c r="AV242">
        <v>65.0</v>
      </c>
      <c r="AW242" s="127"/>
    </row>
    <row r="243" spans="18:49" ht="12.75">
      <c r="R243">
        <f t="shared" si="7"/>
        <v>1.0</v>
      </c>
      <c r="S243" s="124" t="e">
        <f t="shared" si="11"/>
        <v>#REF!</v>
      </c>
      <c r="T243" s="150" t="e">
        <f>IF($B$38="P",IF(#REF!&lt;&gt;"",#REF!,""),"")</f>
        <v>#REF!</v>
      </c>
      <c r="U243" s="150" t="e">
        <f>IF($B$38="P",IF(#REF!&lt;&gt;"",ABS(#REF!),""),"")</f>
        <v>#REF!</v>
      </c>
      <c r="V243" s="150" t="e">
        <f>IF($B$38="P",IF(#REF!&lt;&gt;"",#REF!,""),"")</f>
        <v>#REF!</v>
      </c>
      <c r="W243" s="150" t="e">
        <f>IF($B$38="P",IF(#REF!&lt;&gt;"",#REF!,""),"")</f>
        <v>#REF!</v>
      </c>
      <c r="Y243">
        <v>66.0</v>
      </c>
      <c r="AQ243" s="122">
        <f t="shared" si="10"/>
        <v>1.0</v>
      </c>
      <c r="AR243" s="124" t="e">
        <f t="shared" si="12"/>
        <v>#REF!</v>
      </c>
      <c r="AS243" s="150" t="e">
        <f>IF($B$38="P",IF(#REF!&lt;&gt;"",#REF!,""),"")</f>
        <v>#REF!</v>
      </c>
      <c r="AT243" s="150" t="e">
        <f>IF($B$38="P",IF(#REF!&lt;&gt;"",#REF!,""),"")</f>
        <v>#REF!</v>
      </c>
      <c r="AV243">
        <v>66.0</v>
      </c>
      <c r="AW243" s="127"/>
    </row>
    <row r="244" spans="18:25" ht="12.75">
      <c r="R244">
        <f t="shared" si="13" ref="R244:R254">$Q$178</f>
        <v>1.0</v>
      </c>
      <c r="S244" s="124" t="e">
        <f t="shared" si="11"/>
        <v>#REF!</v>
      </c>
      <c r="T244" s="150" t="e">
        <f>IF($B$38="P",IF(#REF!&lt;&gt;"",#REF!,""),"")</f>
        <v>#REF!</v>
      </c>
      <c r="U244" s="150" t="e">
        <f>IF($B$38="P",IF(#REF!&lt;&gt;"",ABS(#REF!),""),"")</f>
        <v>#REF!</v>
      </c>
      <c r="V244" s="150" t="e">
        <f>IF($B$38="P",IF(#REF!&lt;&gt;"",#REF!,""),"")</f>
        <v>#REF!</v>
      </c>
      <c r="W244" s="150" t="e">
        <f>IF($B$38="P",IF(#REF!&lt;&gt;"",#REF!,""),"")</f>
        <v>#REF!</v>
      </c>
      <c r="Y244">
        <v>67.0</v>
      </c>
    </row>
    <row r="245" spans="18:25" ht="12.75">
      <c r="R245">
        <f t="shared" si="13"/>
        <v>1.0</v>
      </c>
      <c r="S245" s="124" t="e">
        <f t="shared" si="11"/>
        <v>#REF!</v>
      </c>
      <c r="T245" s="150" t="e">
        <f>IF($B$38="P",IF(#REF!&lt;&gt;"",#REF!,""),"")</f>
        <v>#REF!</v>
      </c>
      <c r="U245" s="150" t="e">
        <f>IF($B$38="P",IF(#REF!&lt;&gt;"",ABS(#REF!),""),"")</f>
        <v>#REF!</v>
      </c>
      <c r="V245" s="150" t="e">
        <f>IF($B$38="P",IF(#REF!&lt;&gt;"",#REF!,""),"")</f>
        <v>#REF!</v>
      </c>
      <c r="W245" s="150" t="e">
        <f>IF($B$38="P",IF(#REF!&lt;&gt;"",#REF!,""),"")</f>
        <v>#REF!</v>
      </c>
      <c r="Y245">
        <v>68.0</v>
      </c>
    </row>
    <row r="246" spans="18:25" ht="12.75">
      <c r="R246">
        <f t="shared" si="13"/>
        <v>1.0</v>
      </c>
      <c r="S246" s="124" t="e">
        <f t="shared" si="11"/>
        <v>#REF!</v>
      </c>
      <c r="T246" s="150" t="e">
        <f>IF($B$38="P",IF(#REF!&lt;&gt;"",#REF!,""),"")</f>
        <v>#REF!</v>
      </c>
      <c r="U246" s="150" t="e">
        <f>IF($B$38="P",IF(#REF!&lt;&gt;"",ABS(#REF!),""),"")</f>
        <v>#REF!</v>
      </c>
      <c r="V246" s="150" t="e">
        <f>IF($B$38="P",IF(#REF!&lt;&gt;"",#REF!,""),"")</f>
        <v>#REF!</v>
      </c>
      <c r="W246" s="150" t="e">
        <f>IF($B$38="P",IF(#REF!&lt;&gt;"",#REF!,""),"")</f>
        <v>#REF!</v>
      </c>
      <c r="Y246">
        <v>69.0</v>
      </c>
    </row>
    <row r="247" spans="18:25" ht="12.75">
      <c r="R247">
        <f t="shared" si="13"/>
        <v>1.0</v>
      </c>
      <c r="S247" s="124" t="e">
        <f t="shared" si="11"/>
        <v>#REF!</v>
      </c>
      <c r="T247" s="150" t="e">
        <f>IF($B$38="P",IF(#REF!&lt;&gt;"",#REF!,""),"")</f>
        <v>#REF!</v>
      </c>
      <c r="U247" s="150" t="e">
        <f>IF($B$38="P",IF(#REF!&lt;&gt;"",ABS(#REF!),""),"")</f>
        <v>#REF!</v>
      </c>
      <c r="V247" s="150" t="e">
        <f>IF($B$38="P",IF(#REF!&lt;&gt;"",#REF!,""),"")</f>
        <v>#REF!</v>
      </c>
      <c r="W247" s="150" t="e">
        <f>IF($B$38="P",IF(#REF!&lt;&gt;"",#REF!,""),"")</f>
        <v>#REF!</v>
      </c>
      <c r="Y247">
        <v>70.0</v>
      </c>
    </row>
    <row r="248" spans="18:25" ht="12.75">
      <c r="R248">
        <f t="shared" si="13"/>
        <v>1.0</v>
      </c>
      <c r="S248" s="124" t="e">
        <f t="shared" si="11"/>
        <v>#REF!</v>
      </c>
      <c r="T248" s="150" t="e">
        <f>IF($B$38="P",IF(#REF!&lt;&gt;"",#REF!,""),"")</f>
        <v>#REF!</v>
      </c>
      <c r="U248" s="150" t="e">
        <f>IF($B$38="P",IF(#REF!&lt;&gt;"",ABS(#REF!),""),"")</f>
        <v>#REF!</v>
      </c>
      <c r="V248" s="150" t="e">
        <f>IF($B$38="P",IF(#REF!&lt;&gt;"",#REF!,""),"")</f>
        <v>#REF!</v>
      </c>
      <c r="W248" s="150" t="e">
        <f>IF($B$38="P",IF(#REF!&lt;&gt;"",#REF!,""),"")</f>
        <v>#REF!</v>
      </c>
      <c r="Y248">
        <v>71.0</v>
      </c>
    </row>
    <row r="249" spans="18:25" ht="12.75">
      <c r="R249">
        <f t="shared" si="13"/>
        <v>1.0</v>
      </c>
      <c r="S249" s="124" t="e">
        <f t="shared" si="11"/>
        <v>#REF!</v>
      </c>
      <c r="T249" s="150" t="e">
        <f>IF($B$38="P",IF(#REF!&lt;&gt;"",#REF!,""),"")</f>
        <v>#REF!</v>
      </c>
      <c r="U249" s="150" t="e">
        <f>IF($B$38="P",IF(#REF!&lt;&gt;"",ABS(#REF!),""),"")</f>
        <v>#REF!</v>
      </c>
      <c r="V249" s="150" t="e">
        <f>IF($B$38="P",IF(#REF!&lt;&gt;"",#REF!,""),"")</f>
        <v>#REF!</v>
      </c>
      <c r="W249" s="150" t="e">
        <f>IF($B$38="P",IF(#REF!&lt;&gt;"",#REF!,""),"")</f>
        <v>#REF!</v>
      </c>
      <c r="Y249">
        <v>72.0</v>
      </c>
    </row>
    <row r="250" spans="18:25" ht="12.75">
      <c r="R250">
        <f t="shared" si="13"/>
        <v>1.0</v>
      </c>
      <c r="S250" s="124" t="e">
        <f t="shared" si="11"/>
        <v>#REF!</v>
      </c>
      <c r="T250" s="150" t="e">
        <f>IF($B$38="P",IF(#REF!&lt;&gt;"",#REF!,""),"")</f>
        <v>#REF!</v>
      </c>
      <c r="U250" s="150" t="e">
        <f>IF($B$38="P",IF(#REF!&lt;&gt;"",ABS(#REF!),""),"")</f>
        <v>#REF!</v>
      </c>
      <c r="V250" s="150" t="e">
        <f>IF($B$38="P",IF(#REF!&lt;&gt;"",#REF!,""),"")</f>
        <v>#REF!</v>
      </c>
      <c r="W250" s="150" t="e">
        <f>IF($B$38="P",IF(#REF!&lt;&gt;"",#REF!,""),"")</f>
        <v>#REF!</v>
      </c>
      <c r="Y250">
        <v>73.0</v>
      </c>
    </row>
    <row r="251" spans="18:25" ht="12.75">
      <c r="R251">
        <f t="shared" si="13"/>
        <v>1.0</v>
      </c>
      <c r="S251" s="124" t="e">
        <f t="shared" si="11"/>
        <v>#REF!</v>
      </c>
      <c r="T251" s="150" t="e">
        <f>IF($B$38="P",IF(#REF!&lt;&gt;"",#REF!,""),"")</f>
        <v>#REF!</v>
      </c>
      <c r="U251" s="150" t="e">
        <f>IF($B$38="P",IF(#REF!&lt;&gt;"",ABS(#REF!),""),"")</f>
        <v>#REF!</v>
      </c>
      <c r="V251" s="150" t="e">
        <f>IF($B$38="P",IF(#REF!&lt;&gt;"",#REF!,""),"")</f>
        <v>#REF!</v>
      </c>
      <c r="W251" s="150" t="e">
        <f>IF($B$38="P",IF(#REF!&lt;&gt;"",#REF!,""),"")</f>
        <v>#REF!</v>
      </c>
      <c r="Y251">
        <v>74.0</v>
      </c>
    </row>
    <row r="252" spans="18:25" ht="12.75">
      <c r="R252">
        <f t="shared" si="13"/>
        <v>1.0</v>
      </c>
      <c r="S252" s="124" t="e">
        <f t="shared" si="11"/>
        <v>#REF!</v>
      </c>
      <c r="T252" s="150" t="e">
        <f>IF($B$38="P",IF(#REF!&lt;&gt;"",#REF!,""),"")</f>
        <v>#REF!</v>
      </c>
      <c r="U252" s="150" t="e">
        <f>IF($B$38="P",IF(#REF!&lt;&gt;"",ABS(#REF!),""),"")</f>
        <v>#REF!</v>
      </c>
      <c r="V252" s="150" t="e">
        <f>IF($B$38="P",IF(#REF!&lt;&gt;"",#REF!,""),"")</f>
        <v>#REF!</v>
      </c>
      <c r="W252" s="150" t="e">
        <f>IF($B$38="P",IF(#REF!&lt;&gt;"",#REF!,""),"")</f>
        <v>#REF!</v>
      </c>
      <c r="Y252">
        <v>75.0</v>
      </c>
    </row>
    <row r="253" spans="18:25" ht="12.75">
      <c r="R253">
        <f t="shared" si="13"/>
        <v>1.0</v>
      </c>
      <c r="S253" s="124" t="e">
        <f t="shared" si="11"/>
        <v>#REF!</v>
      </c>
      <c r="T253" s="150" t="e">
        <f>IF($B$38="P",IF(#REF!&lt;&gt;"",#REF!,""),"")</f>
        <v>#REF!</v>
      </c>
      <c r="U253" s="150" t="e">
        <f>IF($B$38="P",IF(#REF!&lt;&gt;"",ABS(#REF!),""),"")</f>
        <v>#REF!</v>
      </c>
      <c r="V253" s="150" t="e">
        <f>IF($B$38="P",IF(#REF!&lt;&gt;"",#REF!,""),"")</f>
        <v>#REF!</v>
      </c>
      <c r="W253" s="150" t="e">
        <f>IF($B$38="P",IF(#REF!&lt;&gt;"",#REF!,""),"")</f>
        <v>#REF!</v>
      </c>
      <c r="Y253">
        <v>76.0</v>
      </c>
    </row>
    <row r="254" spans="18:25" ht="12.75">
      <c r="R254">
        <f t="shared" si="13"/>
        <v>1.0</v>
      </c>
      <c r="S254" s="124" t="e">
        <f t="shared" si="11"/>
        <v>#REF!</v>
      </c>
      <c r="T254" s="150" t="e">
        <f>IF($B$38="P",IF(#REF!&lt;&gt;"",#REF!,""),"")</f>
        <v>#REF!</v>
      </c>
      <c r="U254" s="150" t="e">
        <f>IF($B$38="P",IF(#REF!&lt;&gt;"",ABS(#REF!),""),"")</f>
        <v>#REF!</v>
      </c>
      <c r="V254" s="150" t="e">
        <f>IF($B$38="P",IF(#REF!&lt;&gt;"",#REF!,""),"")</f>
        <v>#REF!</v>
      </c>
      <c r="W254" s="150" t="e">
        <f>IF($B$38="P",IF(#REF!&lt;&gt;"",#REF!,""),"")</f>
        <v>#REF!</v>
      </c>
      <c r="Y254">
        <v>77.0</v>
      </c>
    </row>
    <row r="271" spans="17:24" ht="14.25">
      <c r="Q271" t="s">
        <v>442</v>
      </c>
      <c r="R271" s="64" t="s">
        <v>432</v>
      </c>
      <c r="S271" s="67" t="s">
        <v>433</v>
      </c>
      <c r="T271" s="67" t="s">
        <v>434</v>
      </c>
      <c r="U271" s="67" t="s">
        <v>435</v>
      </c>
      <c r="V271" s="67" t="s">
        <v>436</v>
      </c>
      <c r="W271" s="67" t="s">
        <v>437</v>
      </c>
      <c r="X271" s="67" t="s">
        <v>444</v>
      </c>
    </row>
    <row r="272" spans="24:24" ht="12.75">
      <c r="X272" s="65"/>
    </row>
    <row r="281" spans="17:22" ht="14.25">
      <c r="Q281" t="s">
        <v>443</v>
      </c>
      <c r="R281" s="64" t="s">
        <v>432</v>
      </c>
      <c r="S281" s="67" t="s">
        <v>433</v>
      </c>
      <c r="T281" s="67" t="s">
        <v>438</v>
      </c>
      <c r="U281" s="67" t="s">
        <v>439</v>
      </c>
      <c r="V281" s="67" t="s">
        <v>444</v>
      </c>
    </row>
    <row r="282" spans="22:22" ht="12.75">
      <c r="V282" s="65"/>
    </row>
    <row r="291" spans="17:21" ht="14.25">
      <c r="Q291" t="s">
        <v>449</v>
      </c>
      <c r="R291" s="64" t="s">
        <v>445</v>
      </c>
      <c r="S291" s="67" t="s">
        <v>446</v>
      </c>
      <c r="T291" s="67" t="s">
        <v>447</v>
      </c>
      <c r="U291" s="190" t="s">
        <v>448</v>
      </c>
    </row>
    <row r="292" spans="18:21" ht="12.75">
      <c r="R292" t="e">
        <f>IF(#REF!&lt;&gt;"",MID(#REF!,FIND("-",#REF!,1)+1,FIND("/",#REF!,1)-FIND("-",#REF!,1)-1),"")</f>
        <v>#REF!</v>
      </c>
      <c r="S292" t="e">
        <f>IF(#REF!&lt;&gt;"",MID(#REF!,FIND("-",#REF!,3)+1,LEN(#REF!)-FIND("-",#REF!,3)),"")</f>
        <v>#REF!</v>
      </c>
      <c r="T292" t="e">
        <f>IF(#REF!&lt;&gt;"",MID(#REF!,FIND("/",#REF!,1)+1,4),"")</f>
        <v>#REF!</v>
      </c>
      <c r="U292" s="120" t="e">
        <f>IF(#REF!&lt;&gt;"",LEFT(#REF!,1),"")</f>
        <v>#REF!</v>
      </c>
    </row>
    <row r="294" spans="18:21" ht="12.75">
      <c r="R294" s="71" t="s">
        <v>3149</v>
      </c>
      <c r="S294" s="71" t="s">
        <v>3149</v>
      </c>
      <c r="T294" s="71" t="s">
        <v>3149</v>
      </c>
      <c r="U294" s="71" t="s">
        <v>3149</v>
      </c>
    </row>
    <row r="301" spans="17:21" ht="14.25">
      <c r="Q301" t="s">
        <v>450</v>
      </c>
      <c r="R301" s="66" t="s">
        <v>451</v>
      </c>
      <c r="S301" s="68" t="s">
        <v>452</v>
      </c>
      <c r="T301" s="68" t="s">
        <v>453</v>
      </c>
      <c r="U301" s="68" t="s">
        <v>454</v>
      </c>
    </row>
    <row r="302" spans="19:21" ht="12.75">
      <c r="S302" s="65"/>
      <c r="T302" s="65"/>
      <c r="U302" s="65"/>
    </row>
    <row r="311" spans="17:22" ht="12.75">
      <c r="Q311" t="s">
        <v>455</v>
      </c>
      <c r="R311" t="s">
        <v>451</v>
      </c>
      <c r="S311" t="s">
        <v>452</v>
      </c>
      <c r="T311" t="s">
        <v>453</v>
      </c>
      <c r="U311" t="s">
        <v>454</v>
      </c>
      <c r="V311" t="s">
        <v>456</v>
      </c>
    </row>
    <row r="312" spans="19:22" ht="12.75">
      <c r="S312" s="65"/>
      <c r="T312" s="65"/>
      <c r="U312" s="65"/>
      <c r="V312" s="65"/>
    </row>
  </sheetData>
  <pageMargins left="2.3958333333333335" right="0.7" top="0.787401575" bottom="0.787401575" header="0.3" footer="0.3"/>
  <pageSetup orientation="portrait" paperSize="9" r:id="rId25"/>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9366D-2BAF-474C-817B-7CBFE10A87A6}">
  <dimension ref="A1:L253"/>
  <sheetViews>
    <sheetView workbookViewId="0" topLeftCell="A214">
      <selection pane="topLeft" activeCell="A16" sqref="A16:AO16"/>
    </sheetView>
  </sheetViews>
  <sheetFormatPr defaultRowHeight="12.75"/>
  <cols>
    <col min="1" max="1" width="25" bestFit="1" customWidth="1"/>
    <col min="2" max="2" width="11.428571428571429" customWidth="1"/>
    <col min="3" max="3" width="25.571428571428573" bestFit="1" customWidth="1"/>
    <col min="5" max="5" width="46.57142857142857" bestFit="1" customWidth="1"/>
    <col min="9" max="9" width="46.57142857142857" bestFit="1" customWidth="1"/>
    <col min="10" max="10" width="36.142857142857146" bestFit="1" customWidth="1"/>
    <col min="11" max="11" width="48.714285714285715" bestFit="1" customWidth="1"/>
    <col min="12" max="12" width="49.857142857142854" bestFit="1" customWidth="1"/>
  </cols>
  <sheetData>
    <row r="1" spans="1:12" ht="16.5" thickBot="1">
      <c r="A1" t="s">
        <v>3355</v>
      </c>
      <c r="B1" t="s">
        <v>3354</v>
      </c>
      <c r="C1" t="s">
        <v>3356</v>
      </c>
      <c r="F1" s="637" t="s">
        <v>3640</v>
      </c>
      <c r="G1" s="638"/>
      <c r="H1" s="639"/>
      <c r="I1" s="637" t="s">
        <v>3641</v>
      </c>
      <c r="J1" s="639"/>
      <c r="K1" s="640" t="s">
        <v>3642</v>
      </c>
      <c r="L1" s="641"/>
    </row>
    <row r="2" spans="1:12" ht="16.5" thickBot="1">
      <c r="A2" t="s">
        <v>3358</v>
      </c>
      <c r="B2" t="s">
        <v>3357</v>
      </c>
      <c r="C2" t="s">
        <v>3359</v>
      </c>
      <c r="E2" s="246" t="s">
        <v>3643</v>
      </c>
      <c r="F2" s="246" t="s">
        <v>3644</v>
      </c>
      <c r="G2" s="246" t="s">
        <v>3645</v>
      </c>
      <c r="H2" s="246" t="s">
        <v>3646</v>
      </c>
      <c r="I2" s="246" t="s">
        <v>3643</v>
      </c>
      <c r="J2" s="246" t="s">
        <v>3647</v>
      </c>
      <c r="K2" s="246" t="s">
        <v>3643</v>
      </c>
      <c r="L2" s="246" t="s">
        <v>3647</v>
      </c>
    </row>
    <row r="3" spans="1:12" ht="12.75">
      <c r="A3" t="s">
        <v>3361</v>
      </c>
      <c r="B3" t="s">
        <v>3360</v>
      </c>
      <c r="C3" t="s">
        <v>3362</v>
      </c>
      <c r="E3" s="247" t="s">
        <v>470</v>
      </c>
      <c r="F3" s="91" t="s">
        <v>3648</v>
      </c>
      <c r="G3" s="248" t="s">
        <v>471</v>
      </c>
      <c r="H3" s="248" t="s">
        <v>3649</v>
      </c>
      <c r="I3" s="247" t="s">
        <v>470</v>
      </c>
      <c r="J3" s="247" t="s">
        <v>3650</v>
      </c>
      <c r="K3" s="249" t="s">
        <v>3651</v>
      </c>
      <c r="L3" s="247" t="s">
        <v>3652</v>
      </c>
    </row>
    <row r="4" spans="1:12" ht="12.75">
      <c r="A4" t="s">
        <v>3364</v>
      </c>
      <c r="B4" t="s">
        <v>3363</v>
      </c>
      <c r="C4" t="s">
        <v>3365</v>
      </c>
      <c r="E4" s="247" t="s">
        <v>476</v>
      </c>
      <c r="F4" s="91" t="s">
        <v>3653</v>
      </c>
      <c r="G4" s="248" t="s">
        <v>477</v>
      </c>
      <c r="H4" s="248" t="s">
        <v>3654</v>
      </c>
      <c r="I4" s="247" t="s">
        <v>476</v>
      </c>
      <c r="J4" s="247" t="s">
        <v>3655</v>
      </c>
      <c r="K4" s="249" t="s">
        <v>3656</v>
      </c>
      <c r="L4" s="247" t="s">
        <v>3656</v>
      </c>
    </row>
    <row r="5" spans="1:12" ht="12.75">
      <c r="A5" t="s">
        <v>3367</v>
      </c>
      <c r="B5" t="s">
        <v>3366</v>
      </c>
      <c r="C5" t="s">
        <v>3368</v>
      </c>
      <c r="E5" s="249" t="s">
        <v>482</v>
      </c>
      <c r="F5" s="91" t="s">
        <v>3657</v>
      </c>
      <c r="G5" s="248" t="s">
        <v>483</v>
      </c>
      <c r="H5" s="248" t="s">
        <v>3658</v>
      </c>
      <c r="I5" s="249" t="s">
        <v>482</v>
      </c>
      <c r="J5" s="247" t="s">
        <v>3659</v>
      </c>
      <c r="K5" s="249" t="s">
        <v>3660</v>
      </c>
      <c r="L5" s="247" t="s">
        <v>3661</v>
      </c>
    </row>
    <row r="6" spans="1:12" ht="12.75">
      <c r="A6" t="s">
        <v>3370</v>
      </c>
      <c r="B6" t="s">
        <v>3369</v>
      </c>
      <c r="C6" t="s">
        <v>3371</v>
      </c>
      <c r="E6" s="249" t="s">
        <v>488</v>
      </c>
      <c r="F6" s="91" t="s">
        <v>3662</v>
      </c>
      <c r="G6" s="248" t="s">
        <v>489</v>
      </c>
      <c r="H6" s="248" t="s">
        <v>3663</v>
      </c>
      <c r="I6" s="249" t="s">
        <v>488</v>
      </c>
      <c r="J6" s="247" t="s">
        <v>3664</v>
      </c>
      <c r="K6" s="249" t="s">
        <v>3665</v>
      </c>
      <c r="L6" s="247" t="s">
        <v>3666</v>
      </c>
    </row>
    <row r="7" spans="1:12" ht="12.75">
      <c r="A7" t="s">
        <v>3373</v>
      </c>
      <c r="B7" t="s">
        <v>3372</v>
      </c>
      <c r="C7" t="s">
        <v>3374</v>
      </c>
      <c r="E7" s="249" t="s">
        <v>494</v>
      </c>
      <c r="F7" s="91" t="s">
        <v>3667</v>
      </c>
      <c r="G7" s="248" t="s">
        <v>495</v>
      </c>
      <c r="H7" s="248" t="s">
        <v>3668</v>
      </c>
      <c r="I7" s="249" t="s">
        <v>494</v>
      </c>
      <c r="J7" s="247" t="s">
        <v>3669</v>
      </c>
      <c r="K7" s="249" t="s">
        <v>3670</v>
      </c>
      <c r="L7" s="247" t="s">
        <v>3670</v>
      </c>
    </row>
    <row r="8" spans="1:12" ht="12.75">
      <c r="A8" t="s">
        <v>3376</v>
      </c>
      <c r="B8" t="s">
        <v>3375</v>
      </c>
      <c r="C8" t="s">
        <v>3377</v>
      </c>
      <c r="E8" s="249" t="s">
        <v>500</v>
      </c>
      <c r="F8" s="91" t="s">
        <v>3671</v>
      </c>
      <c r="G8" s="248" t="s">
        <v>501</v>
      </c>
      <c r="H8" s="248" t="s">
        <v>3672</v>
      </c>
      <c r="I8" s="249" t="s">
        <v>500</v>
      </c>
      <c r="J8" s="247" t="s">
        <v>500</v>
      </c>
      <c r="K8" s="249" t="s">
        <v>3673</v>
      </c>
      <c r="L8" s="247" t="s">
        <v>3674</v>
      </c>
    </row>
    <row r="9" spans="1:12" ht="12.75">
      <c r="A9" t="s">
        <v>3379</v>
      </c>
      <c r="B9" t="s">
        <v>3378</v>
      </c>
      <c r="C9" t="s">
        <v>3380</v>
      </c>
      <c r="E9" s="249" t="s">
        <v>506</v>
      </c>
      <c r="F9" s="91" t="s">
        <v>3675</v>
      </c>
      <c r="G9" s="248" t="s">
        <v>507</v>
      </c>
      <c r="H9" s="248" t="s">
        <v>3676</v>
      </c>
      <c r="I9" s="249" t="s">
        <v>506</v>
      </c>
      <c r="J9" s="247" t="s">
        <v>3677</v>
      </c>
      <c r="K9" s="249" t="s">
        <v>3678</v>
      </c>
      <c r="L9" s="247" t="s">
        <v>3677</v>
      </c>
    </row>
    <row r="10" spans="1:12" ht="12.75">
      <c r="A10" t="s">
        <v>3382</v>
      </c>
      <c r="B10" t="s">
        <v>3381</v>
      </c>
      <c r="C10" t="s">
        <v>3383</v>
      </c>
      <c r="E10" s="249" t="s">
        <v>512</v>
      </c>
      <c r="F10" s="91" t="s">
        <v>3679</v>
      </c>
      <c r="G10" s="248" t="s">
        <v>513</v>
      </c>
      <c r="H10" s="248" t="s">
        <v>3680</v>
      </c>
      <c r="I10" s="249" t="s">
        <v>512</v>
      </c>
      <c r="J10" s="247" t="s">
        <v>3681</v>
      </c>
      <c r="K10" s="249" t="s">
        <v>3682</v>
      </c>
      <c r="L10" s="247" t="s">
        <v>3681</v>
      </c>
    </row>
    <row r="11" spans="1:12" ht="12.75">
      <c r="A11" t="s">
        <v>3385</v>
      </c>
      <c r="B11" t="s">
        <v>3384</v>
      </c>
      <c r="C11" t="s">
        <v>3386</v>
      </c>
      <c r="E11" s="249" t="s">
        <v>518</v>
      </c>
      <c r="F11" s="91" t="s">
        <v>3513</v>
      </c>
      <c r="G11" s="248" t="s">
        <v>519</v>
      </c>
      <c r="H11" s="248" t="s">
        <v>3683</v>
      </c>
      <c r="I11" s="249" t="s">
        <v>518</v>
      </c>
      <c r="J11" s="247" t="s">
        <v>518</v>
      </c>
      <c r="K11" s="249" t="s">
        <v>518</v>
      </c>
      <c r="L11" s="247" t="s">
        <v>518</v>
      </c>
    </row>
    <row r="12" spans="1:12" ht="12.75">
      <c r="A12" t="s">
        <v>3388</v>
      </c>
      <c r="B12" t="s">
        <v>3387</v>
      </c>
      <c r="C12" t="s">
        <v>3389</v>
      </c>
      <c r="E12" s="249" t="s">
        <v>524</v>
      </c>
      <c r="F12" s="91" t="s">
        <v>3684</v>
      </c>
      <c r="G12" s="248" t="s">
        <v>525</v>
      </c>
      <c r="H12" s="248" t="s">
        <v>3685</v>
      </c>
      <c r="I12" s="249" t="s">
        <v>524</v>
      </c>
      <c r="J12" s="247" t="s">
        <v>524</v>
      </c>
      <c r="K12" s="249" t="s">
        <v>3686</v>
      </c>
      <c r="L12" s="247" t="s">
        <v>3686</v>
      </c>
    </row>
    <row r="13" spans="1:12" ht="12.75">
      <c r="A13" t="s">
        <v>3391</v>
      </c>
      <c r="B13" t="s">
        <v>3390</v>
      </c>
      <c r="C13" t="s">
        <v>3392</v>
      </c>
      <c r="E13" s="249" t="s">
        <v>530</v>
      </c>
      <c r="F13" s="91" t="s">
        <v>3687</v>
      </c>
      <c r="G13" s="248" t="s">
        <v>531</v>
      </c>
      <c r="H13" s="248" t="s">
        <v>3688</v>
      </c>
      <c r="I13" s="249" t="s">
        <v>530</v>
      </c>
      <c r="J13" s="247" t="s">
        <v>530</v>
      </c>
      <c r="K13" s="249" t="s">
        <v>3689</v>
      </c>
      <c r="L13" s="247" t="s">
        <v>3689</v>
      </c>
    </row>
    <row r="14" spans="1:12" ht="12.75">
      <c r="A14" t="s">
        <v>3394</v>
      </c>
      <c r="B14" t="s">
        <v>3393</v>
      </c>
      <c r="C14" t="s">
        <v>3395</v>
      </c>
      <c r="E14" s="249" t="s">
        <v>536</v>
      </c>
      <c r="F14" s="91" t="s">
        <v>3690</v>
      </c>
      <c r="G14" s="248" t="s">
        <v>537</v>
      </c>
      <c r="H14" s="248" t="s">
        <v>3691</v>
      </c>
      <c r="I14" s="249" t="s">
        <v>536</v>
      </c>
      <c r="J14" s="247" t="s">
        <v>3692</v>
      </c>
      <c r="K14" s="249" t="s">
        <v>3693</v>
      </c>
      <c r="L14" s="247" t="s">
        <v>3692</v>
      </c>
    </row>
    <row r="15" spans="1:12" ht="12.75">
      <c r="A15" t="s">
        <v>3397</v>
      </c>
      <c r="B15" t="s">
        <v>3396</v>
      </c>
      <c r="C15" t="s">
        <v>3398</v>
      </c>
      <c r="E15" s="249" t="s">
        <v>542</v>
      </c>
      <c r="F15" s="91" t="s">
        <v>3694</v>
      </c>
      <c r="G15" s="248" t="s">
        <v>543</v>
      </c>
      <c r="H15" s="248" t="s">
        <v>3695</v>
      </c>
      <c r="I15" s="249" t="s">
        <v>542</v>
      </c>
      <c r="J15" s="247" t="s">
        <v>3696</v>
      </c>
      <c r="K15" s="249" t="s">
        <v>3697</v>
      </c>
      <c r="L15" s="247" t="s">
        <v>3698</v>
      </c>
    </row>
    <row r="16" spans="1:12" ht="12.75">
      <c r="A16" t="s">
        <v>3400</v>
      </c>
      <c r="B16" t="s">
        <v>3399</v>
      </c>
      <c r="C16" t="s">
        <v>3401</v>
      </c>
      <c r="E16" s="249" t="s">
        <v>548</v>
      </c>
      <c r="F16" s="91" t="s">
        <v>3699</v>
      </c>
      <c r="G16" s="248" t="s">
        <v>549</v>
      </c>
      <c r="H16" s="248" t="s">
        <v>3700</v>
      </c>
      <c r="I16" s="249" t="s">
        <v>548</v>
      </c>
      <c r="J16" s="247" t="s">
        <v>548</v>
      </c>
      <c r="K16" s="249" t="s">
        <v>548</v>
      </c>
      <c r="L16" s="247" t="s">
        <v>548</v>
      </c>
    </row>
    <row r="17" spans="1:12" ht="12.75">
      <c r="A17" t="s">
        <v>3403</v>
      </c>
      <c r="B17" t="s">
        <v>3402</v>
      </c>
      <c r="C17" t="s">
        <v>3404</v>
      </c>
      <c r="E17" s="249" t="s">
        <v>553</v>
      </c>
      <c r="F17" s="91" t="s">
        <v>3701</v>
      </c>
      <c r="G17" s="248" t="s">
        <v>554</v>
      </c>
      <c r="H17" s="248" t="s">
        <v>3702</v>
      </c>
      <c r="I17" s="249" t="s">
        <v>553</v>
      </c>
      <c r="J17" s="247" t="s">
        <v>3703</v>
      </c>
      <c r="K17" s="249" t="s">
        <v>3704</v>
      </c>
      <c r="L17" s="247" t="s">
        <v>3704</v>
      </c>
    </row>
    <row r="18" spans="1:12" ht="12.75">
      <c r="A18" t="s">
        <v>3406</v>
      </c>
      <c r="B18" t="s">
        <v>3405</v>
      </c>
      <c r="C18" t="s">
        <v>3407</v>
      </c>
      <c r="E18" s="249" t="s">
        <v>558</v>
      </c>
      <c r="F18" s="91" t="s">
        <v>3705</v>
      </c>
      <c r="G18" s="248" t="s">
        <v>559</v>
      </c>
      <c r="H18" s="248" t="s">
        <v>3706</v>
      </c>
      <c r="I18" s="249" t="s">
        <v>558</v>
      </c>
      <c r="J18" s="247" t="s">
        <v>3707</v>
      </c>
      <c r="K18" s="249" t="s">
        <v>3708</v>
      </c>
      <c r="L18" s="247" t="s">
        <v>3709</v>
      </c>
    </row>
    <row r="19" spans="1:12" ht="12.75">
      <c r="A19" t="s">
        <v>3409</v>
      </c>
      <c r="B19" t="s">
        <v>3408</v>
      </c>
      <c r="C19" t="s">
        <v>3410</v>
      </c>
      <c r="E19" s="249" t="s">
        <v>563</v>
      </c>
      <c r="F19" s="91" t="s">
        <v>3710</v>
      </c>
      <c r="G19" s="248" t="s">
        <v>564</v>
      </c>
      <c r="H19" s="248" t="s">
        <v>3711</v>
      </c>
      <c r="I19" s="249" t="s">
        <v>563</v>
      </c>
      <c r="J19" s="247" t="s">
        <v>3712</v>
      </c>
      <c r="K19" s="249" t="s">
        <v>3713</v>
      </c>
      <c r="L19" s="247" t="s">
        <v>3714</v>
      </c>
    </row>
    <row r="20" spans="1:12" ht="12.75">
      <c r="A20" t="s">
        <v>3412</v>
      </c>
      <c r="B20" t="s">
        <v>3411</v>
      </c>
      <c r="C20" t="s">
        <v>3413</v>
      </c>
      <c r="E20" s="249" t="s">
        <v>568</v>
      </c>
      <c r="F20" s="91" t="s">
        <v>3715</v>
      </c>
      <c r="G20" s="248" t="s">
        <v>569</v>
      </c>
      <c r="H20" s="248" t="s">
        <v>3716</v>
      </c>
      <c r="I20" s="249" t="s">
        <v>568</v>
      </c>
      <c r="J20" s="247" t="s">
        <v>3717</v>
      </c>
      <c r="K20" s="249" t="s">
        <v>3718</v>
      </c>
      <c r="L20" s="247" t="s">
        <v>3719</v>
      </c>
    </row>
    <row r="21" spans="1:12" ht="12.75">
      <c r="A21" t="s">
        <v>3415</v>
      </c>
      <c r="B21" t="s">
        <v>3414</v>
      </c>
      <c r="C21" t="s">
        <v>3416</v>
      </c>
      <c r="E21" s="249" t="s">
        <v>573</v>
      </c>
      <c r="F21" s="91" t="s">
        <v>3720</v>
      </c>
      <c r="G21" s="248" t="s">
        <v>574</v>
      </c>
      <c r="H21" s="248" t="s">
        <v>3721</v>
      </c>
      <c r="I21" s="249" t="s">
        <v>573</v>
      </c>
      <c r="J21" s="247" t="s">
        <v>3722</v>
      </c>
      <c r="K21" s="249" t="s">
        <v>3723</v>
      </c>
      <c r="L21" s="247" t="s">
        <v>3724</v>
      </c>
    </row>
    <row r="22" spans="1:12" ht="12.75">
      <c r="A22" t="s">
        <v>3418</v>
      </c>
      <c r="B22" t="s">
        <v>3417</v>
      </c>
      <c r="C22" t="s">
        <v>3419</v>
      </c>
      <c r="E22" s="249" t="s">
        <v>578</v>
      </c>
      <c r="F22" s="91" t="s">
        <v>3725</v>
      </c>
      <c r="G22" s="248" t="s">
        <v>579</v>
      </c>
      <c r="H22" s="248" t="s">
        <v>3726</v>
      </c>
      <c r="I22" s="249" t="s">
        <v>578</v>
      </c>
      <c r="J22" s="247" t="s">
        <v>578</v>
      </c>
      <c r="K22" s="249" t="s">
        <v>578</v>
      </c>
      <c r="L22" s="247" t="s">
        <v>578</v>
      </c>
    </row>
    <row r="23" spans="1:12" ht="12.75">
      <c r="A23" t="s">
        <v>3421</v>
      </c>
      <c r="B23" t="s">
        <v>3420</v>
      </c>
      <c r="C23" t="s">
        <v>3422</v>
      </c>
      <c r="E23" s="249" t="s">
        <v>583</v>
      </c>
      <c r="F23" s="91" t="s">
        <v>3727</v>
      </c>
      <c r="G23" s="248" t="s">
        <v>584</v>
      </c>
      <c r="H23" s="248" t="s">
        <v>3728</v>
      </c>
      <c r="I23" s="249" t="s">
        <v>583</v>
      </c>
      <c r="J23" s="247" t="s">
        <v>3729</v>
      </c>
      <c r="K23" s="249" t="s">
        <v>3730</v>
      </c>
      <c r="L23" s="247" t="s">
        <v>3731</v>
      </c>
    </row>
    <row r="24" spans="1:12" ht="12.75">
      <c r="A24" t="s">
        <v>3424</v>
      </c>
      <c r="B24" t="s">
        <v>3423</v>
      </c>
      <c r="C24" t="s">
        <v>3425</v>
      </c>
      <c r="E24" s="249" t="s">
        <v>588</v>
      </c>
      <c r="F24" s="91" t="s">
        <v>3732</v>
      </c>
      <c r="G24" s="248" t="s">
        <v>589</v>
      </c>
      <c r="H24" s="248" t="s">
        <v>3733</v>
      </c>
      <c r="I24" s="249" t="s">
        <v>588</v>
      </c>
      <c r="J24" s="247" t="s">
        <v>588</v>
      </c>
      <c r="K24" s="249" t="s">
        <v>588</v>
      </c>
      <c r="L24" s="247" t="s">
        <v>588</v>
      </c>
    </row>
    <row r="25" spans="1:12" ht="12.75">
      <c r="A25" t="s">
        <v>3427</v>
      </c>
      <c r="B25" t="s">
        <v>3426</v>
      </c>
      <c r="C25" t="s">
        <v>3428</v>
      </c>
      <c r="E25" s="249" t="s">
        <v>593</v>
      </c>
      <c r="F25" s="91" t="s">
        <v>3360</v>
      </c>
      <c r="G25" s="248" t="s">
        <v>594</v>
      </c>
      <c r="H25" s="248" t="s">
        <v>3734</v>
      </c>
      <c r="I25" s="249" t="s">
        <v>593</v>
      </c>
      <c r="J25" s="247" t="s">
        <v>3735</v>
      </c>
      <c r="K25" s="249" t="s">
        <v>3736</v>
      </c>
      <c r="L25" s="247" t="s">
        <v>3737</v>
      </c>
    </row>
    <row r="26" spans="1:12" ht="12.75">
      <c r="A26" t="s">
        <v>3430</v>
      </c>
      <c r="B26" t="s">
        <v>3429</v>
      </c>
      <c r="C26" t="s">
        <v>3431</v>
      </c>
      <c r="E26" s="249" t="s">
        <v>598</v>
      </c>
      <c r="F26" s="91" t="s">
        <v>3738</v>
      </c>
      <c r="G26" s="248" t="s">
        <v>599</v>
      </c>
      <c r="H26" s="248" t="s">
        <v>3739</v>
      </c>
      <c r="I26" s="249" t="s">
        <v>598</v>
      </c>
      <c r="J26" s="247" t="s">
        <v>3740</v>
      </c>
      <c r="K26" s="249" t="s">
        <v>3741</v>
      </c>
      <c r="L26" s="247" t="s">
        <v>3740</v>
      </c>
    </row>
    <row r="27" spans="1:12" ht="12.75">
      <c r="A27" t="s">
        <v>3433</v>
      </c>
      <c r="B27" t="s">
        <v>3432</v>
      </c>
      <c r="C27" t="s">
        <v>3434</v>
      </c>
      <c r="E27" s="249" t="s">
        <v>603</v>
      </c>
      <c r="F27" s="91" t="s">
        <v>3742</v>
      </c>
      <c r="G27" s="248" t="s">
        <v>604</v>
      </c>
      <c r="H27" s="248" t="s">
        <v>3743</v>
      </c>
      <c r="I27" s="249" t="s">
        <v>603</v>
      </c>
      <c r="J27" s="247" t="s">
        <v>603</v>
      </c>
      <c r="K27" s="249" t="s">
        <v>3744</v>
      </c>
      <c r="L27" s="247" t="s">
        <v>3744</v>
      </c>
    </row>
    <row r="28" spans="1:12" ht="12.75">
      <c r="A28" t="s">
        <v>3436</v>
      </c>
      <c r="B28" t="s">
        <v>3435</v>
      </c>
      <c r="C28" t="s">
        <v>3437</v>
      </c>
      <c r="E28" s="249" t="s">
        <v>608</v>
      </c>
      <c r="F28" s="91" t="s">
        <v>3745</v>
      </c>
      <c r="G28" s="248" t="s">
        <v>609</v>
      </c>
      <c r="H28" s="248" t="s">
        <v>3746</v>
      </c>
      <c r="I28" s="249" t="s">
        <v>608</v>
      </c>
      <c r="J28" s="247" t="s">
        <v>3747</v>
      </c>
      <c r="K28" s="249" t="s">
        <v>3748</v>
      </c>
      <c r="L28" s="247" t="s">
        <v>3749</v>
      </c>
    </row>
    <row r="29" spans="1:12" ht="12.75">
      <c r="A29" t="s">
        <v>3439</v>
      </c>
      <c r="B29" t="s">
        <v>3438</v>
      </c>
      <c r="C29" t="s">
        <v>3440</v>
      </c>
      <c r="E29" s="249" t="s">
        <v>613</v>
      </c>
      <c r="F29" s="91" t="s">
        <v>3750</v>
      </c>
      <c r="G29" s="248" t="s">
        <v>614</v>
      </c>
      <c r="H29" s="248" t="s">
        <v>3751</v>
      </c>
      <c r="I29" s="249" t="s">
        <v>613</v>
      </c>
      <c r="J29" s="247" t="s">
        <v>3752</v>
      </c>
      <c r="K29" s="249" t="s">
        <v>3753</v>
      </c>
      <c r="L29" s="247" t="s">
        <v>3754</v>
      </c>
    </row>
    <row r="30" spans="1:12" ht="12.75">
      <c r="A30" t="s">
        <v>3442</v>
      </c>
      <c r="B30" t="s">
        <v>3441</v>
      </c>
      <c r="C30" t="s">
        <v>3443</v>
      </c>
      <c r="E30" s="249" t="s">
        <v>618</v>
      </c>
      <c r="F30" s="91" t="s">
        <v>3755</v>
      </c>
      <c r="G30" s="248" t="s">
        <v>619</v>
      </c>
      <c r="H30" s="248" t="s">
        <v>3756</v>
      </c>
      <c r="I30" s="249" t="s">
        <v>618</v>
      </c>
      <c r="J30" s="249" t="s">
        <v>618</v>
      </c>
      <c r="K30" s="249" t="s">
        <v>3757</v>
      </c>
      <c r="L30" s="249" t="s">
        <v>3757</v>
      </c>
    </row>
    <row r="31" spans="1:12" ht="12.75">
      <c r="A31" t="s">
        <v>3445</v>
      </c>
      <c r="B31" t="s">
        <v>3444</v>
      </c>
      <c r="C31" t="s">
        <v>3446</v>
      </c>
      <c r="E31" s="249" t="s">
        <v>623</v>
      </c>
      <c r="F31" s="91" t="s">
        <v>3758</v>
      </c>
      <c r="G31" s="248" t="s">
        <v>624</v>
      </c>
      <c r="H31" s="248" t="s">
        <v>3759</v>
      </c>
      <c r="I31" s="249" t="s">
        <v>623</v>
      </c>
      <c r="J31" s="247" t="s">
        <v>623</v>
      </c>
      <c r="K31" s="249" t="s">
        <v>3760</v>
      </c>
      <c r="L31" s="247" t="s">
        <v>3760</v>
      </c>
    </row>
    <row r="32" spans="1:12" ht="12.75">
      <c r="A32" t="s">
        <v>3448</v>
      </c>
      <c r="B32" t="s">
        <v>3447</v>
      </c>
      <c r="C32" t="s">
        <v>3449</v>
      </c>
      <c r="E32" s="249" t="s">
        <v>628</v>
      </c>
      <c r="F32" s="91" t="s">
        <v>3761</v>
      </c>
      <c r="G32" s="248" t="s">
        <v>629</v>
      </c>
      <c r="H32" s="248" t="s">
        <v>3762</v>
      </c>
      <c r="I32" s="249" t="s">
        <v>628</v>
      </c>
      <c r="J32" s="247" t="s">
        <v>3763</v>
      </c>
      <c r="K32" s="249" t="s">
        <v>3764</v>
      </c>
      <c r="L32" s="247" t="s">
        <v>3763</v>
      </c>
    </row>
    <row r="33" spans="1:12" ht="12.75">
      <c r="A33" t="s">
        <v>3451</v>
      </c>
      <c r="B33" t="s">
        <v>3450</v>
      </c>
      <c r="C33" t="s">
        <v>3452</v>
      </c>
      <c r="E33" s="249" t="s">
        <v>633</v>
      </c>
      <c r="F33" s="91" t="s">
        <v>3765</v>
      </c>
      <c r="G33" s="248" t="s">
        <v>634</v>
      </c>
      <c r="H33" s="248" t="s">
        <v>3766</v>
      </c>
      <c r="I33" s="249" t="s">
        <v>633</v>
      </c>
      <c r="J33" s="247" t="s">
        <v>633</v>
      </c>
      <c r="K33" s="249" t="s">
        <v>3767</v>
      </c>
      <c r="L33" s="247" t="s">
        <v>3767</v>
      </c>
    </row>
    <row r="34" spans="1:12" ht="12.75">
      <c r="A34" t="s">
        <v>3454</v>
      </c>
      <c r="B34" t="s">
        <v>3453</v>
      </c>
      <c r="C34" t="s">
        <v>3455</v>
      </c>
      <c r="E34" s="249" t="s">
        <v>638</v>
      </c>
      <c r="F34" s="91" t="s">
        <v>3768</v>
      </c>
      <c r="G34" s="248" t="s">
        <v>639</v>
      </c>
      <c r="H34" s="248" t="s">
        <v>3769</v>
      </c>
      <c r="I34" s="249" t="s">
        <v>638</v>
      </c>
      <c r="J34" s="247" t="s">
        <v>3770</v>
      </c>
      <c r="K34" s="249" t="s">
        <v>3771</v>
      </c>
      <c r="L34" s="247" t="s">
        <v>3772</v>
      </c>
    </row>
    <row r="35" spans="1:12" ht="12.75">
      <c r="A35" t="s">
        <v>3457</v>
      </c>
      <c r="B35" t="s">
        <v>3456</v>
      </c>
      <c r="C35" t="s">
        <v>3458</v>
      </c>
      <c r="E35" s="249" t="s">
        <v>643</v>
      </c>
      <c r="F35" s="91" t="s">
        <v>3773</v>
      </c>
      <c r="G35" s="248" t="s">
        <v>644</v>
      </c>
      <c r="H35" s="248" t="s">
        <v>3774</v>
      </c>
      <c r="I35" s="249" t="s">
        <v>643</v>
      </c>
      <c r="J35" s="247" t="s">
        <v>3775</v>
      </c>
      <c r="K35" s="247" t="s">
        <v>3776</v>
      </c>
      <c r="L35" s="247" t="s">
        <v>3776</v>
      </c>
    </row>
    <row r="36" spans="1:12" ht="12.75">
      <c r="A36" t="s">
        <v>3460</v>
      </c>
      <c r="B36" t="s">
        <v>3459</v>
      </c>
      <c r="C36" t="s">
        <v>3461</v>
      </c>
      <c r="E36" s="249" t="s">
        <v>648</v>
      </c>
      <c r="F36" s="91" t="s">
        <v>3777</v>
      </c>
      <c r="G36" s="248" t="s">
        <v>649</v>
      </c>
      <c r="H36" s="248" t="s">
        <v>3778</v>
      </c>
      <c r="I36" s="249" t="s">
        <v>648</v>
      </c>
      <c r="J36" s="247" t="s">
        <v>648</v>
      </c>
      <c r="K36" s="249" t="s">
        <v>3779</v>
      </c>
      <c r="L36" s="247" t="s">
        <v>3780</v>
      </c>
    </row>
    <row r="37" spans="1:12" ht="12.75">
      <c r="A37" t="s">
        <v>3463</v>
      </c>
      <c r="B37" t="s">
        <v>3462</v>
      </c>
      <c r="C37" t="s">
        <v>3464</v>
      </c>
      <c r="E37" s="249" t="s">
        <v>653</v>
      </c>
      <c r="F37" s="91" t="s">
        <v>3781</v>
      </c>
      <c r="G37" s="248" t="s">
        <v>654</v>
      </c>
      <c r="H37" s="248" t="s">
        <v>3782</v>
      </c>
      <c r="I37" s="249" t="s">
        <v>653</v>
      </c>
      <c r="J37" s="247" t="s">
        <v>3783</v>
      </c>
      <c r="K37" s="249" t="s">
        <v>3784</v>
      </c>
      <c r="L37" s="247" t="s">
        <v>3784</v>
      </c>
    </row>
    <row r="38" spans="1:12" ht="12.75">
      <c r="A38" t="s">
        <v>3466</v>
      </c>
      <c r="B38" t="s">
        <v>3465</v>
      </c>
      <c r="C38" t="s">
        <v>3467</v>
      </c>
      <c r="E38" s="249" t="s">
        <v>658</v>
      </c>
      <c r="F38" s="91" t="s">
        <v>3785</v>
      </c>
      <c r="G38" s="248" t="s">
        <v>659</v>
      </c>
      <c r="H38" s="248" t="s">
        <v>3786</v>
      </c>
      <c r="I38" s="249" t="s">
        <v>658</v>
      </c>
      <c r="J38" s="247" t="s">
        <v>3787</v>
      </c>
      <c r="K38" s="249" t="s">
        <v>3788</v>
      </c>
      <c r="L38" s="247" t="s">
        <v>3789</v>
      </c>
    </row>
    <row r="39" spans="1:12" ht="12.75">
      <c r="A39" t="s">
        <v>3469</v>
      </c>
      <c r="B39" t="s">
        <v>3468</v>
      </c>
      <c r="C39" t="s">
        <v>3470</v>
      </c>
      <c r="E39" s="249" t="s">
        <v>663</v>
      </c>
      <c r="F39" s="91" t="s">
        <v>3790</v>
      </c>
      <c r="G39" s="248" t="s">
        <v>664</v>
      </c>
      <c r="H39" s="248" t="s">
        <v>3791</v>
      </c>
      <c r="I39" s="249" t="s">
        <v>663</v>
      </c>
      <c r="J39" s="247" t="s">
        <v>663</v>
      </c>
      <c r="K39" s="249" t="s">
        <v>663</v>
      </c>
      <c r="L39" s="247" t="s">
        <v>663</v>
      </c>
    </row>
    <row r="40" spans="1:12" ht="12.75">
      <c r="A40" t="s">
        <v>3472</v>
      </c>
      <c r="B40" t="s">
        <v>3471</v>
      </c>
      <c r="C40" t="s">
        <v>3473</v>
      </c>
      <c r="E40" s="249" t="s">
        <v>668</v>
      </c>
      <c r="F40" s="91" t="s">
        <v>3792</v>
      </c>
      <c r="G40" s="248" t="s">
        <v>669</v>
      </c>
      <c r="H40" s="248" t="s">
        <v>3793</v>
      </c>
      <c r="I40" s="249" t="s">
        <v>668</v>
      </c>
      <c r="J40" s="247" t="s">
        <v>3794</v>
      </c>
      <c r="K40" s="249" t="s">
        <v>3795</v>
      </c>
      <c r="L40" s="247" t="s">
        <v>3794</v>
      </c>
    </row>
    <row r="41" spans="1:12" ht="12.75">
      <c r="A41" t="s">
        <v>3475</v>
      </c>
      <c r="B41" t="s">
        <v>3474</v>
      </c>
      <c r="C41" t="s">
        <v>3476</v>
      </c>
      <c r="E41" s="249" t="s">
        <v>673</v>
      </c>
      <c r="F41" s="91" t="s">
        <v>3796</v>
      </c>
      <c r="G41" s="248" t="s">
        <v>674</v>
      </c>
      <c r="H41" s="248" t="s">
        <v>3797</v>
      </c>
      <c r="I41" s="249" t="s">
        <v>673</v>
      </c>
      <c r="J41" s="247" t="s">
        <v>673</v>
      </c>
      <c r="K41" s="247" t="s">
        <v>3798</v>
      </c>
      <c r="L41" s="247" t="s">
        <v>3798</v>
      </c>
    </row>
    <row r="42" spans="1:12" ht="12.75">
      <c r="A42" t="s">
        <v>3478</v>
      </c>
      <c r="B42" t="s">
        <v>3477</v>
      </c>
      <c r="C42" t="s">
        <v>3479</v>
      </c>
      <c r="E42" s="249" t="s">
        <v>3799</v>
      </c>
      <c r="F42" s="91" t="s">
        <v>3800</v>
      </c>
      <c r="G42" s="248" t="s">
        <v>679</v>
      </c>
      <c r="H42" s="248" t="s">
        <v>3801</v>
      </c>
      <c r="I42" s="249" t="s">
        <v>3799</v>
      </c>
      <c r="J42" s="249" t="s">
        <v>678</v>
      </c>
      <c r="K42" s="249" t="s">
        <v>678</v>
      </c>
      <c r="L42" s="249" t="s">
        <v>678</v>
      </c>
    </row>
    <row r="43" spans="1:12" ht="12.75">
      <c r="A43" t="s">
        <v>3481</v>
      </c>
      <c r="B43" t="s">
        <v>3480</v>
      </c>
      <c r="C43" t="s">
        <v>3482</v>
      </c>
      <c r="E43" s="249" t="s">
        <v>683</v>
      </c>
      <c r="F43" s="91" t="s">
        <v>3802</v>
      </c>
      <c r="G43" s="248" t="s">
        <v>684</v>
      </c>
      <c r="H43" s="248" t="s">
        <v>3803</v>
      </c>
      <c r="I43" s="249" t="s">
        <v>683</v>
      </c>
      <c r="J43" s="247" t="s">
        <v>3804</v>
      </c>
      <c r="K43" s="249" t="s">
        <v>3805</v>
      </c>
      <c r="L43" s="247" t="s">
        <v>3806</v>
      </c>
    </row>
    <row r="44" spans="1:12" ht="12.75">
      <c r="A44" t="s">
        <v>3484</v>
      </c>
      <c r="B44" t="s">
        <v>3483</v>
      </c>
      <c r="C44" t="s">
        <v>3485</v>
      </c>
      <c r="E44" s="247" t="s">
        <v>688</v>
      </c>
      <c r="F44" s="91" t="s">
        <v>3807</v>
      </c>
      <c r="G44" s="248" t="s">
        <v>689</v>
      </c>
      <c r="H44" s="248" t="s">
        <v>3808</v>
      </c>
      <c r="I44" s="247" t="s">
        <v>688</v>
      </c>
      <c r="J44" s="247" t="s">
        <v>688</v>
      </c>
      <c r="K44" s="247" t="s">
        <v>3809</v>
      </c>
      <c r="L44" s="247" t="s">
        <v>3809</v>
      </c>
    </row>
    <row r="45" spans="1:12" ht="12.75">
      <c r="A45" t="s">
        <v>3487</v>
      </c>
      <c r="B45" t="s">
        <v>3486</v>
      </c>
      <c r="C45" t="s">
        <v>3488</v>
      </c>
      <c r="E45" s="249" t="s">
        <v>693</v>
      </c>
      <c r="F45" s="91" t="s">
        <v>3810</v>
      </c>
      <c r="G45" s="248" t="s">
        <v>25</v>
      </c>
      <c r="H45" s="248" t="s">
        <v>3811</v>
      </c>
      <c r="I45" s="249" t="s">
        <v>693</v>
      </c>
      <c r="J45" s="249" t="s">
        <v>3812</v>
      </c>
      <c r="K45" s="249" t="s">
        <v>3813</v>
      </c>
      <c r="L45" s="250" t="s">
        <v>3814</v>
      </c>
    </row>
    <row r="46" spans="1:12" ht="12.75">
      <c r="A46" t="s">
        <v>3490</v>
      </c>
      <c r="B46" t="s">
        <v>3489</v>
      </c>
      <c r="C46" t="s">
        <v>3491</v>
      </c>
      <c r="E46" s="249" t="s">
        <v>465</v>
      </c>
      <c r="F46" s="91" t="s">
        <v>3810</v>
      </c>
      <c r="G46" s="248" t="s">
        <v>25</v>
      </c>
      <c r="H46" s="248" t="s">
        <v>3811</v>
      </c>
      <c r="I46" s="249" t="s">
        <v>693</v>
      </c>
      <c r="J46" s="249" t="s">
        <v>3812</v>
      </c>
      <c r="K46" s="249" t="s">
        <v>3813</v>
      </c>
      <c r="L46" s="250" t="s">
        <v>3814</v>
      </c>
    </row>
    <row r="47" spans="1:12" ht="12.75">
      <c r="A47" t="s">
        <v>3493</v>
      </c>
      <c r="B47" t="s">
        <v>3492</v>
      </c>
      <c r="C47" t="s">
        <v>3494</v>
      </c>
      <c r="E47" s="249" t="s">
        <v>697</v>
      </c>
      <c r="F47" s="91" t="s">
        <v>3815</v>
      </c>
      <c r="G47" s="248" t="s">
        <v>698</v>
      </c>
      <c r="H47" s="248" t="s">
        <v>3816</v>
      </c>
      <c r="I47" s="249" t="s">
        <v>697</v>
      </c>
      <c r="J47" s="247" t="s">
        <v>3817</v>
      </c>
      <c r="K47" s="249" t="s">
        <v>3818</v>
      </c>
      <c r="L47" s="247" t="s">
        <v>3819</v>
      </c>
    </row>
    <row r="48" spans="1:12" ht="12.75">
      <c r="A48" t="s">
        <v>3496</v>
      </c>
      <c r="B48" t="s">
        <v>3495</v>
      </c>
      <c r="C48" t="s">
        <v>3497</v>
      </c>
      <c r="E48" s="249" t="s">
        <v>702</v>
      </c>
      <c r="F48" s="91" t="s">
        <v>3820</v>
      </c>
      <c r="G48" s="248" t="s">
        <v>703</v>
      </c>
      <c r="H48" s="248" t="s">
        <v>3821</v>
      </c>
      <c r="I48" s="249" t="s">
        <v>702</v>
      </c>
      <c r="J48" s="247" t="s">
        <v>3822</v>
      </c>
      <c r="K48" s="249" t="s">
        <v>3823</v>
      </c>
      <c r="L48" s="247" t="s">
        <v>3824</v>
      </c>
    </row>
    <row r="49" spans="1:12" ht="12.75">
      <c r="A49" t="s">
        <v>3499</v>
      </c>
      <c r="B49" t="s">
        <v>3498</v>
      </c>
      <c r="C49" t="s">
        <v>3500</v>
      </c>
      <c r="E49" s="249" t="s">
        <v>712</v>
      </c>
      <c r="F49" s="91" t="s">
        <v>3825</v>
      </c>
      <c r="G49" s="248" t="s">
        <v>713</v>
      </c>
      <c r="H49" s="248" t="s">
        <v>3826</v>
      </c>
      <c r="I49" s="249" t="s">
        <v>712</v>
      </c>
      <c r="J49" s="247" t="s">
        <v>3827</v>
      </c>
      <c r="K49" s="249" t="s">
        <v>3828</v>
      </c>
      <c r="L49" s="247" t="s">
        <v>3829</v>
      </c>
    </row>
    <row r="50" spans="1:12" ht="12.75">
      <c r="A50" t="s">
        <v>3502</v>
      </c>
      <c r="B50" t="s">
        <v>3501</v>
      </c>
      <c r="C50" t="s">
        <v>3503</v>
      </c>
      <c r="E50" s="249" t="s">
        <v>717</v>
      </c>
      <c r="F50" s="91" t="s">
        <v>3830</v>
      </c>
      <c r="G50" s="248" t="s">
        <v>718</v>
      </c>
      <c r="H50" s="248" t="s">
        <v>3831</v>
      </c>
      <c r="I50" s="249" t="s">
        <v>717</v>
      </c>
      <c r="J50" s="247" t="s">
        <v>717</v>
      </c>
      <c r="K50" s="249" t="s">
        <v>3832</v>
      </c>
      <c r="L50" s="247" t="s">
        <v>3833</v>
      </c>
    </row>
    <row r="51" spans="1:12" ht="12.75">
      <c r="A51" t="s">
        <v>3505</v>
      </c>
      <c r="B51" t="s">
        <v>3504</v>
      </c>
      <c r="C51" t="s">
        <v>3506</v>
      </c>
      <c r="E51" s="249" t="s">
        <v>722</v>
      </c>
      <c r="F51" s="91" t="s">
        <v>3834</v>
      </c>
      <c r="G51" s="248" t="s">
        <v>723</v>
      </c>
      <c r="H51" s="248" t="s">
        <v>3835</v>
      </c>
      <c r="I51" s="249" t="s">
        <v>722</v>
      </c>
      <c r="J51" s="247" t="s">
        <v>3836</v>
      </c>
      <c r="K51" s="249" t="s">
        <v>3837</v>
      </c>
      <c r="L51" s="247" t="s">
        <v>3838</v>
      </c>
    </row>
    <row r="52" spans="1:12" ht="12.75">
      <c r="A52" t="s">
        <v>3508</v>
      </c>
      <c r="B52" t="s">
        <v>3507</v>
      </c>
      <c r="C52" t="s">
        <v>3509</v>
      </c>
      <c r="E52" s="249" t="s">
        <v>727</v>
      </c>
      <c r="F52" s="91" t="s">
        <v>3839</v>
      </c>
      <c r="G52" s="248" t="s">
        <v>728</v>
      </c>
      <c r="H52" s="248" t="s">
        <v>3840</v>
      </c>
      <c r="I52" s="249" t="s">
        <v>727</v>
      </c>
      <c r="J52" s="247" t="s">
        <v>3841</v>
      </c>
      <c r="K52" s="249" t="s">
        <v>3842</v>
      </c>
      <c r="L52" s="247" t="s">
        <v>3841</v>
      </c>
    </row>
    <row r="53" spans="1:12" ht="12.75">
      <c r="A53" t="s">
        <v>3511</v>
      </c>
      <c r="B53" t="s">
        <v>3510</v>
      </c>
      <c r="C53" t="s">
        <v>3512</v>
      </c>
      <c r="E53" s="249" t="s">
        <v>732</v>
      </c>
      <c r="F53" s="91" t="s">
        <v>3843</v>
      </c>
      <c r="G53" s="248" t="s">
        <v>733</v>
      </c>
      <c r="H53" s="248" t="s">
        <v>3844</v>
      </c>
      <c r="I53" s="249" t="s">
        <v>732</v>
      </c>
      <c r="J53" s="247" t="s">
        <v>3845</v>
      </c>
      <c r="K53" s="249" t="s">
        <v>3846</v>
      </c>
      <c r="L53" s="247" t="s">
        <v>3847</v>
      </c>
    </row>
    <row r="54" spans="1:12" ht="12.75">
      <c r="A54" t="s">
        <v>3514</v>
      </c>
      <c r="B54" t="s">
        <v>3513</v>
      </c>
      <c r="C54" t="s">
        <v>3515</v>
      </c>
      <c r="E54" s="249" t="s">
        <v>737</v>
      </c>
      <c r="F54" s="91" t="s">
        <v>3848</v>
      </c>
      <c r="G54" s="248" t="s">
        <v>738</v>
      </c>
      <c r="H54" s="248" t="s">
        <v>3849</v>
      </c>
      <c r="I54" s="249" t="s">
        <v>737</v>
      </c>
      <c r="J54" s="247" t="s">
        <v>3850</v>
      </c>
      <c r="K54" s="249" t="s">
        <v>3851</v>
      </c>
      <c r="L54" s="247" t="s">
        <v>3850</v>
      </c>
    </row>
    <row r="55" spans="1:12" ht="12.75">
      <c r="A55" t="s">
        <v>3517</v>
      </c>
      <c r="B55" t="s">
        <v>3516</v>
      </c>
      <c r="C55" t="s">
        <v>3518</v>
      </c>
      <c r="E55" s="249" t="s">
        <v>742</v>
      </c>
      <c r="F55" s="91" t="s">
        <v>3852</v>
      </c>
      <c r="G55" s="248" t="s">
        <v>743</v>
      </c>
      <c r="H55" s="248" t="s">
        <v>3853</v>
      </c>
      <c r="I55" s="249" t="s">
        <v>742</v>
      </c>
      <c r="J55" s="247" t="s">
        <v>3854</v>
      </c>
      <c r="K55" s="249" t="s">
        <v>3855</v>
      </c>
      <c r="L55" s="247" t="s">
        <v>3856</v>
      </c>
    </row>
    <row r="56" spans="1:12" ht="12.75">
      <c r="A56" t="s">
        <v>3520</v>
      </c>
      <c r="B56" t="s">
        <v>3519</v>
      </c>
      <c r="C56" t="s">
        <v>3521</v>
      </c>
      <c r="E56" s="249" t="s">
        <v>747</v>
      </c>
      <c r="F56" s="91" t="s">
        <v>3426</v>
      </c>
      <c r="G56" s="248" t="s">
        <v>748</v>
      </c>
      <c r="H56" s="248" t="s">
        <v>3857</v>
      </c>
      <c r="I56" s="249" t="s">
        <v>747</v>
      </c>
      <c r="J56" s="247" t="s">
        <v>3858</v>
      </c>
      <c r="K56" s="249" t="s">
        <v>3859</v>
      </c>
      <c r="L56" s="247" t="s">
        <v>3860</v>
      </c>
    </row>
    <row r="57" spans="1:12" ht="12.75">
      <c r="A57" t="s">
        <v>3523</v>
      </c>
      <c r="B57" t="s">
        <v>3522</v>
      </c>
      <c r="C57" t="s">
        <v>3524</v>
      </c>
      <c r="E57" s="249" t="s">
        <v>752</v>
      </c>
      <c r="F57" s="91" t="s">
        <v>3861</v>
      </c>
      <c r="G57" s="248" t="s">
        <v>753</v>
      </c>
      <c r="H57" s="248" t="s">
        <v>3862</v>
      </c>
      <c r="I57" s="249" t="s">
        <v>752</v>
      </c>
      <c r="J57" s="247" t="s">
        <v>752</v>
      </c>
      <c r="K57" s="249" t="s">
        <v>3863</v>
      </c>
      <c r="L57" s="249" t="s">
        <v>3863</v>
      </c>
    </row>
    <row r="58" spans="1:12" ht="12.75">
      <c r="A58" t="s">
        <v>3526</v>
      </c>
      <c r="B58" t="s">
        <v>3525</v>
      </c>
      <c r="C58" t="s">
        <v>3527</v>
      </c>
      <c r="E58" s="247" t="s">
        <v>3864</v>
      </c>
      <c r="F58" s="91" t="s">
        <v>3865</v>
      </c>
      <c r="G58" s="248" t="s">
        <v>758</v>
      </c>
      <c r="H58" s="248" t="s">
        <v>3866</v>
      </c>
      <c r="I58" s="247" t="s">
        <v>3864</v>
      </c>
      <c r="J58" s="247" t="s">
        <v>3864</v>
      </c>
      <c r="K58" s="249" t="s">
        <v>3867</v>
      </c>
      <c r="L58" s="249" t="s">
        <v>3867</v>
      </c>
    </row>
    <row r="59" spans="1:12" ht="12.75">
      <c r="A59" t="s">
        <v>3529</v>
      </c>
      <c r="B59" t="s">
        <v>3528</v>
      </c>
      <c r="C59" t="s">
        <v>3530</v>
      </c>
      <c r="E59" s="249" t="s">
        <v>762</v>
      </c>
      <c r="F59" s="91" t="s">
        <v>3868</v>
      </c>
      <c r="G59" s="248" t="s">
        <v>763</v>
      </c>
      <c r="H59" s="248" t="s">
        <v>3869</v>
      </c>
      <c r="I59" s="249" t="s">
        <v>762</v>
      </c>
      <c r="J59" s="247" t="s">
        <v>3870</v>
      </c>
      <c r="K59" s="249" t="s">
        <v>3871</v>
      </c>
      <c r="L59" s="247" t="s">
        <v>3872</v>
      </c>
    </row>
    <row r="60" spans="1:12" ht="12.75">
      <c r="A60" t="s">
        <v>3532</v>
      </c>
      <c r="B60" t="s">
        <v>3531</v>
      </c>
      <c r="C60" t="s">
        <v>3533</v>
      </c>
      <c r="E60" s="249" t="s">
        <v>767</v>
      </c>
      <c r="F60" s="91" t="s">
        <v>3873</v>
      </c>
      <c r="G60" s="248" t="s">
        <v>768</v>
      </c>
      <c r="H60" s="248" t="s">
        <v>3874</v>
      </c>
      <c r="I60" s="249" t="s">
        <v>767</v>
      </c>
      <c r="J60" s="247" t="s">
        <v>3875</v>
      </c>
      <c r="K60" s="249" t="s">
        <v>3876</v>
      </c>
      <c r="L60" s="247" t="s">
        <v>3877</v>
      </c>
    </row>
    <row r="61" spans="1:12" ht="12.75">
      <c r="A61" t="s">
        <v>3535</v>
      </c>
      <c r="B61" t="s">
        <v>3534</v>
      </c>
      <c r="C61" t="s">
        <v>3536</v>
      </c>
      <c r="E61" s="249" t="s">
        <v>772</v>
      </c>
      <c r="F61" s="91" t="s">
        <v>3878</v>
      </c>
      <c r="G61" s="248" t="s">
        <v>773</v>
      </c>
      <c r="H61" s="248" t="s">
        <v>3879</v>
      </c>
      <c r="I61" s="249" t="s">
        <v>772</v>
      </c>
      <c r="J61" s="247" t="s">
        <v>3880</v>
      </c>
      <c r="K61" s="249" t="s">
        <v>3881</v>
      </c>
      <c r="L61" s="247" t="s">
        <v>3882</v>
      </c>
    </row>
    <row r="62" spans="1:12" ht="12.75">
      <c r="A62" t="s">
        <v>3538</v>
      </c>
      <c r="B62" t="s">
        <v>3537</v>
      </c>
      <c r="C62" t="s">
        <v>3539</v>
      </c>
      <c r="E62" s="249" t="s">
        <v>777</v>
      </c>
      <c r="F62" s="91" t="s">
        <v>3883</v>
      </c>
      <c r="G62" s="248" t="s">
        <v>778</v>
      </c>
      <c r="H62" s="248" t="s">
        <v>3884</v>
      </c>
      <c r="I62" s="249" t="s">
        <v>777</v>
      </c>
      <c r="J62" s="247" t="s">
        <v>3885</v>
      </c>
      <c r="K62" s="249" t="s">
        <v>3886</v>
      </c>
      <c r="L62" s="247" t="s">
        <v>3887</v>
      </c>
    </row>
    <row r="63" spans="1:12" ht="12.75">
      <c r="A63" t="s">
        <v>3541</v>
      </c>
      <c r="B63" t="s">
        <v>3540</v>
      </c>
      <c r="C63" t="s">
        <v>3542</v>
      </c>
      <c r="E63" s="249" t="s">
        <v>3888</v>
      </c>
      <c r="F63" s="91" t="s">
        <v>3889</v>
      </c>
      <c r="G63" s="248" t="s">
        <v>783</v>
      </c>
      <c r="H63" s="248" t="s">
        <v>3890</v>
      </c>
      <c r="I63" s="249" t="s">
        <v>3888</v>
      </c>
      <c r="J63" s="247" t="s">
        <v>3888</v>
      </c>
      <c r="K63" s="249" t="s">
        <v>3891</v>
      </c>
      <c r="L63" s="247" t="s">
        <v>3891</v>
      </c>
    </row>
    <row r="64" spans="1:12" ht="12.75">
      <c r="A64" t="s">
        <v>3544</v>
      </c>
      <c r="B64" t="s">
        <v>3543</v>
      </c>
      <c r="C64" t="s">
        <v>3545</v>
      </c>
      <c r="E64" s="249" t="s">
        <v>3892</v>
      </c>
      <c r="F64" s="91" t="s">
        <v>3893</v>
      </c>
      <c r="G64" s="248" t="s">
        <v>460</v>
      </c>
      <c r="H64" s="248" t="s">
        <v>3894</v>
      </c>
      <c r="I64" s="249" t="s">
        <v>3892</v>
      </c>
      <c r="J64" s="247" t="s">
        <v>3892</v>
      </c>
      <c r="K64" s="247" t="s">
        <v>3895</v>
      </c>
      <c r="L64" s="247" t="s">
        <v>3895</v>
      </c>
    </row>
    <row r="65" spans="1:12" ht="12.75">
      <c r="A65" t="s">
        <v>3547</v>
      </c>
      <c r="B65" t="s">
        <v>3546</v>
      </c>
      <c r="C65" t="s">
        <v>3548</v>
      </c>
      <c r="E65" s="249" t="s">
        <v>791</v>
      </c>
      <c r="F65" s="91" t="s">
        <v>3896</v>
      </c>
      <c r="G65" s="248" t="s">
        <v>792</v>
      </c>
      <c r="H65" s="248" t="s">
        <v>3897</v>
      </c>
      <c r="I65" s="249" t="s">
        <v>791</v>
      </c>
      <c r="J65" s="247" t="s">
        <v>791</v>
      </c>
      <c r="K65" s="249" t="s">
        <v>3898</v>
      </c>
      <c r="L65" s="247" t="s">
        <v>3898</v>
      </c>
    </row>
    <row r="66" spans="1:12" ht="12.75">
      <c r="A66" t="s">
        <v>3550</v>
      </c>
      <c r="B66" t="s">
        <v>3549</v>
      </c>
      <c r="C66" t="s">
        <v>3551</v>
      </c>
      <c r="E66" s="249" t="s">
        <v>796</v>
      </c>
      <c r="F66" s="91" t="s">
        <v>3899</v>
      </c>
      <c r="G66" s="248" t="s">
        <v>797</v>
      </c>
      <c r="H66" s="248" t="s">
        <v>3900</v>
      </c>
      <c r="I66" s="249" t="s">
        <v>796</v>
      </c>
      <c r="J66" s="247" t="s">
        <v>3901</v>
      </c>
      <c r="K66" s="249" t="s">
        <v>3902</v>
      </c>
      <c r="L66" s="247" t="s">
        <v>3901</v>
      </c>
    </row>
    <row r="67" spans="1:12" ht="12.75">
      <c r="A67" t="s">
        <v>3553</v>
      </c>
      <c r="B67" t="s">
        <v>3552</v>
      </c>
      <c r="C67" t="s">
        <v>3554</v>
      </c>
      <c r="E67" s="249" t="s">
        <v>801</v>
      </c>
      <c r="F67" s="91" t="s">
        <v>3903</v>
      </c>
      <c r="G67" s="248" t="s">
        <v>802</v>
      </c>
      <c r="H67" s="248" t="s">
        <v>3904</v>
      </c>
      <c r="I67" s="249" t="s">
        <v>801</v>
      </c>
      <c r="J67" s="247" t="s">
        <v>3905</v>
      </c>
      <c r="K67" s="249" t="s">
        <v>3906</v>
      </c>
      <c r="L67" s="247" t="s">
        <v>3907</v>
      </c>
    </row>
    <row r="68" spans="1:12" ht="12.75">
      <c r="A68" t="s">
        <v>3556</v>
      </c>
      <c r="B68" t="s">
        <v>3555</v>
      </c>
      <c r="C68" t="s">
        <v>3557</v>
      </c>
      <c r="E68" s="249" t="s">
        <v>806</v>
      </c>
      <c r="F68" s="91" t="s">
        <v>3908</v>
      </c>
      <c r="G68" s="248" t="s">
        <v>807</v>
      </c>
      <c r="H68" s="248" t="s">
        <v>3909</v>
      </c>
      <c r="I68" s="249" t="s">
        <v>806</v>
      </c>
      <c r="J68" s="247" t="s">
        <v>3910</v>
      </c>
      <c r="K68" s="249" t="s">
        <v>3911</v>
      </c>
      <c r="L68" s="247" t="s">
        <v>3910</v>
      </c>
    </row>
    <row r="69" spans="1:12" ht="12.75">
      <c r="A69" t="s">
        <v>3559</v>
      </c>
      <c r="B69" t="s">
        <v>3558</v>
      </c>
      <c r="C69" t="s">
        <v>3560</v>
      </c>
      <c r="E69" s="249" t="s">
        <v>811</v>
      </c>
      <c r="F69" s="91" t="s">
        <v>3912</v>
      </c>
      <c r="G69" s="248" t="s">
        <v>812</v>
      </c>
      <c r="H69" s="248" t="s">
        <v>3913</v>
      </c>
      <c r="I69" s="249" t="s">
        <v>811</v>
      </c>
      <c r="J69" s="247" t="s">
        <v>811</v>
      </c>
      <c r="K69" s="249" t="s">
        <v>811</v>
      </c>
      <c r="L69" s="247" t="s">
        <v>811</v>
      </c>
    </row>
    <row r="70" spans="1:12" ht="12.75">
      <c r="A70" t="s">
        <v>3562</v>
      </c>
      <c r="B70" t="s">
        <v>3561</v>
      </c>
      <c r="C70" t="s">
        <v>3563</v>
      </c>
      <c r="E70" s="249" t="s">
        <v>3914</v>
      </c>
      <c r="F70" s="91" t="s">
        <v>3915</v>
      </c>
      <c r="G70" s="248" t="s">
        <v>817</v>
      </c>
      <c r="H70" s="248" t="s">
        <v>3916</v>
      </c>
      <c r="I70" s="249" t="s">
        <v>3914</v>
      </c>
      <c r="J70" s="247" t="s">
        <v>3914</v>
      </c>
      <c r="K70" s="249" t="s">
        <v>3914</v>
      </c>
      <c r="L70" s="247" t="s">
        <v>3914</v>
      </c>
    </row>
    <row r="71" spans="1:12" ht="12.75">
      <c r="A71" t="s">
        <v>3565</v>
      </c>
      <c r="B71" t="s">
        <v>3564</v>
      </c>
      <c r="C71" t="s">
        <v>3566</v>
      </c>
      <c r="E71" s="249" t="s">
        <v>821</v>
      </c>
      <c r="F71" s="91" t="s">
        <v>3917</v>
      </c>
      <c r="G71" s="248" t="s">
        <v>822</v>
      </c>
      <c r="H71" s="248" t="s">
        <v>3918</v>
      </c>
      <c r="I71" s="249" t="s">
        <v>821</v>
      </c>
      <c r="J71" s="247" t="s">
        <v>821</v>
      </c>
      <c r="K71" s="249" t="s">
        <v>3919</v>
      </c>
      <c r="L71" s="247" t="s">
        <v>3919</v>
      </c>
    </row>
    <row r="72" spans="1:12" ht="12.75">
      <c r="A72" t="s">
        <v>3568</v>
      </c>
      <c r="B72" t="s">
        <v>3567</v>
      </c>
      <c r="C72" t="s">
        <v>3569</v>
      </c>
      <c r="E72" s="249" t="s">
        <v>826</v>
      </c>
      <c r="F72" s="91" t="s">
        <v>3920</v>
      </c>
      <c r="G72" s="248" t="s">
        <v>827</v>
      </c>
      <c r="H72" s="248" t="s">
        <v>3921</v>
      </c>
      <c r="I72" s="249" t="s">
        <v>826</v>
      </c>
      <c r="J72" s="247" t="s">
        <v>826</v>
      </c>
      <c r="K72" s="249" t="s">
        <v>3922</v>
      </c>
      <c r="L72" s="247" t="s">
        <v>3922</v>
      </c>
    </row>
    <row r="73" spans="1:12" ht="12.75">
      <c r="A73" t="s">
        <v>3571</v>
      </c>
      <c r="B73" t="s">
        <v>3570</v>
      </c>
      <c r="C73" t="s">
        <v>3572</v>
      </c>
      <c r="E73" s="249" t="s">
        <v>831</v>
      </c>
      <c r="F73" s="91" t="s">
        <v>3923</v>
      </c>
      <c r="G73" s="248" t="s">
        <v>832</v>
      </c>
      <c r="H73" s="248" t="s">
        <v>3924</v>
      </c>
      <c r="I73" s="249" t="s">
        <v>831</v>
      </c>
      <c r="J73" s="247" t="s">
        <v>3925</v>
      </c>
      <c r="K73" s="249" t="s">
        <v>3925</v>
      </c>
      <c r="L73" s="247" t="s">
        <v>3925</v>
      </c>
    </row>
    <row r="74" spans="1:12" ht="12.75">
      <c r="A74" t="s">
        <v>3574</v>
      </c>
      <c r="B74" t="s">
        <v>3573</v>
      </c>
      <c r="C74" t="s">
        <v>3575</v>
      </c>
      <c r="E74" s="249" t="s">
        <v>836</v>
      </c>
      <c r="F74" s="91" t="s">
        <v>3926</v>
      </c>
      <c r="G74" s="248" t="s">
        <v>837</v>
      </c>
      <c r="H74" s="248" t="s">
        <v>3927</v>
      </c>
      <c r="I74" s="249" t="s">
        <v>836</v>
      </c>
      <c r="J74" s="247" t="s">
        <v>3928</v>
      </c>
      <c r="K74" s="249" t="s">
        <v>3928</v>
      </c>
      <c r="L74" s="247" t="s">
        <v>3928</v>
      </c>
    </row>
    <row r="75" spans="1:12" ht="12.75">
      <c r="A75" t="s">
        <v>3577</v>
      </c>
      <c r="B75" t="s">
        <v>3576</v>
      </c>
      <c r="C75" t="s">
        <v>3578</v>
      </c>
      <c r="E75" s="249" t="s">
        <v>841</v>
      </c>
      <c r="F75" s="91" t="s">
        <v>3929</v>
      </c>
      <c r="G75" s="248" t="s">
        <v>842</v>
      </c>
      <c r="H75" s="248" t="s">
        <v>3930</v>
      </c>
      <c r="I75" s="249" t="s">
        <v>841</v>
      </c>
      <c r="J75" s="247" t="s">
        <v>3931</v>
      </c>
      <c r="K75" s="249" t="s">
        <v>3932</v>
      </c>
      <c r="L75" s="247" t="s">
        <v>3931</v>
      </c>
    </row>
    <row r="76" spans="1:12" ht="12.75">
      <c r="A76" t="s">
        <v>3580</v>
      </c>
      <c r="B76" t="s">
        <v>3579</v>
      </c>
      <c r="C76" t="s">
        <v>3581</v>
      </c>
      <c r="E76" s="249" t="s">
        <v>846</v>
      </c>
      <c r="F76" s="91" t="s">
        <v>3933</v>
      </c>
      <c r="G76" s="248" t="s">
        <v>847</v>
      </c>
      <c r="H76" s="248" t="s">
        <v>3934</v>
      </c>
      <c r="I76" s="249" t="s">
        <v>846</v>
      </c>
      <c r="J76" s="247" t="s">
        <v>3935</v>
      </c>
      <c r="K76" s="249" t="s">
        <v>3935</v>
      </c>
      <c r="L76" s="247" t="s">
        <v>3935</v>
      </c>
    </row>
    <row r="77" spans="1:12" ht="12.75">
      <c r="A77" t="s">
        <v>3583</v>
      </c>
      <c r="B77" t="s">
        <v>3582</v>
      </c>
      <c r="C77" t="s">
        <v>3584</v>
      </c>
      <c r="E77" s="249" t="s">
        <v>851</v>
      </c>
      <c r="F77" s="91" t="s">
        <v>3936</v>
      </c>
      <c r="G77" s="248" t="s">
        <v>852</v>
      </c>
      <c r="H77" s="248" t="s">
        <v>3937</v>
      </c>
      <c r="I77" s="249" t="s">
        <v>851</v>
      </c>
      <c r="J77" s="247" t="s">
        <v>3938</v>
      </c>
      <c r="K77" s="249" t="s">
        <v>3939</v>
      </c>
      <c r="L77" s="247" t="s">
        <v>3938</v>
      </c>
    </row>
    <row r="78" spans="1:12" ht="12.75">
      <c r="A78" t="s">
        <v>3586</v>
      </c>
      <c r="B78" t="s">
        <v>3585</v>
      </c>
      <c r="C78" t="s">
        <v>3587</v>
      </c>
      <c r="E78" s="249" t="s">
        <v>856</v>
      </c>
      <c r="F78" s="91" t="s">
        <v>3940</v>
      </c>
      <c r="G78" s="248" t="s">
        <v>857</v>
      </c>
      <c r="H78" s="248" t="s">
        <v>3941</v>
      </c>
      <c r="I78" s="249" t="s">
        <v>856</v>
      </c>
      <c r="J78" s="247" t="s">
        <v>3942</v>
      </c>
      <c r="K78" s="249" t="s">
        <v>3943</v>
      </c>
      <c r="L78" s="247" t="s">
        <v>3942</v>
      </c>
    </row>
    <row r="79" spans="1:12" ht="12.75">
      <c r="A79" t="s">
        <v>3589</v>
      </c>
      <c r="B79" t="s">
        <v>3588</v>
      </c>
      <c r="C79" t="s">
        <v>3590</v>
      </c>
      <c r="E79" s="249" t="s">
        <v>861</v>
      </c>
      <c r="F79" s="91" t="s">
        <v>3944</v>
      </c>
      <c r="G79" s="248" t="s">
        <v>862</v>
      </c>
      <c r="H79" s="248" t="s">
        <v>3945</v>
      </c>
      <c r="I79" s="249" t="s">
        <v>861</v>
      </c>
      <c r="J79" s="247" t="s">
        <v>3946</v>
      </c>
      <c r="K79" s="249" t="s">
        <v>3947</v>
      </c>
      <c r="L79" s="247" t="s">
        <v>3946</v>
      </c>
    </row>
    <row r="80" spans="1:12" ht="12.75">
      <c r="A80" t="s">
        <v>3592</v>
      </c>
      <c r="B80" t="s">
        <v>3591</v>
      </c>
      <c r="C80" t="s">
        <v>3593</v>
      </c>
      <c r="E80" s="249" t="s">
        <v>866</v>
      </c>
      <c r="F80" s="91" t="s">
        <v>3429</v>
      </c>
      <c r="G80" s="248" t="s">
        <v>867</v>
      </c>
      <c r="H80" s="248" t="s">
        <v>3948</v>
      </c>
      <c r="I80" s="249" t="s">
        <v>866</v>
      </c>
      <c r="J80" s="247" t="s">
        <v>3949</v>
      </c>
      <c r="K80" s="249" t="s">
        <v>3950</v>
      </c>
      <c r="L80" s="247" t="s">
        <v>3949</v>
      </c>
    </row>
    <row r="81" spans="1:12" ht="12.75">
      <c r="A81" t="s">
        <v>3595</v>
      </c>
      <c r="B81" t="s">
        <v>3594</v>
      </c>
      <c r="C81" t="s">
        <v>3596</v>
      </c>
      <c r="E81" s="249" t="s">
        <v>871</v>
      </c>
      <c r="F81" s="91" t="s">
        <v>3435</v>
      </c>
      <c r="G81" s="248" t="s">
        <v>872</v>
      </c>
      <c r="H81" s="248" t="s">
        <v>3951</v>
      </c>
      <c r="I81" s="249" t="s">
        <v>871</v>
      </c>
      <c r="J81" s="247" t="s">
        <v>871</v>
      </c>
      <c r="K81" s="249" t="s">
        <v>3952</v>
      </c>
      <c r="L81" s="247" t="s">
        <v>3952</v>
      </c>
    </row>
    <row r="82" spans="1:12" ht="12.75">
      <c r="A82" t="s">
        <v>3598</v>
      </c>
      <c r="B82" t="s">
        <v>3597</v>
      </c>
      <c r="C82" t="s">
        <v>3599</v>
      </c>
      <c r="E82" s="249" t="s">
        <v>876</v>
      </c>
      <c r="F82" s="91" t="s">
        <v>3953</v>
      </c>
      <c r="G82" s="248" t="s">
        <v>877</v>
      </c>
      <c r="H82" s="248" t="s">
        <v>3954</v>
      </c>
      <c r="I82" s="249" t="s">
        <v>876</v>
      </c>
      <c r="J82" s="247" t="s">
        <v>3955</v>
      </c>
      <c r="K82" s="249" t="s">
        <v>3956</v>
      </c>
      <c r="L82" s="247" t="s">
        <v>3955</v>
      </c>
    </row>
    <row r="83" spans="1:12" ht="25.5">
      <c r="A83" t="s">
        <v>3601</v>
      </c>
      <c r="B83" t="s">
        <v>3600</v>
      </c>
      <c r="C83" t="s">
        <v>3602</v>
      </c>
      <c r="E83" s="251" t="s">
        <v>881</v>
      </c>
      <c r="F83" s="252" t="s">
        <v>3957</v>
      </c>
      <c r="G83" s="253" t="s">
        <v>882</v>
      </c>
      <c r="H83" s="253" t="s">
        <v>3958</v>
      </c>
      <c r="I83" s="251" t="s">
        <v>881</v>
      </c>
      <c r="J83" s="254" t="s">
        <v>3959</v>
      </c>
      <c r="K83" s="255" t="s">
        <v>3960</v>
      </c>
      <c r="L83" s="254" t="s">
        <v>3961</v>
      </c>
    </row>
    <row r="84" spans="1:12" ht="12.75">
      <c r="A84" t="s">
        <v>3604</v>
      </c>
      <c r="B84" t="s">
        <v>3603</v>
      </c>
      <c r="C84" t="s">
        <v>3605</v>
      </c>
      <c r="E84" s="249" t="s">
        <v>886</v>
      </c>
      <c r="F84" s="91" t="s">
        <v>3962</v>
      </c>
      <c r="G84" s="248" t="s">
        <v>887</v>
      </c>
      <c r="H84" s="248" t="s">
        <v>3963</v>
      </c>
      <c r="I84" s="249" t="s">
        <v>886</v>
      </c>
      <c r="J84" s="247" t="s">
        <v>3964</v>
      </c>
      <c r="K84" s="249" t="s">
        <v>3965</v>
      </c>
      <c r="L84" s="247" t="s">
        <v>3964</v>
      </c>
    </row>
    <row r="85" spans="1:12" ht="12.75">
      <c r="A85" t="s">
        <v>3607</v>
      </c>
      <c r="B85" t="s">
        <v>3606</v>
      </c>
      <c r="C85" t="s">
        <v>3608</v>
      </c>
      <c r="E85" s="249" t="s">
        <v>891</v>
      </c>
      <c r="F85" s="91" t="s">
        <v>3966</v>
      </c>
      <c r="G85" s="248" t="s">
        <v>892</v>
      </c>
      <c r="H85" s="248" t="s">
        <v>3967</v>
      </c>
      <c r="I85" s="249" t="s">
        <v>891</v>
      </c>
      <c r="J85" s="247" t="s">
        <v>3968</v>
      </c>
      <c r="K85" s="249" t="s">
        <v>3969</v>
      </c>
      <c r="L85" s="247" t="s">
        <v>3970</v>
      </c>
    </row>
    <row r="86" spans="1:12" ht="12.75">
      <c r="A86" t="s">
        <v>3610</v>
      </c>
      <c r="B86" t="s">
        <v>3609</v>
      </c>
      <c r="C86" t="s">
        <v>3611</v>
      </c>
      <c r="E86" s="249" t="s">
        <v>896</v>
      </c>
      <c r="F86" s="91" t="s">
        <v>3971</v>
      </c>
      <c r="G86" s="248" t="s">
        <v>897</v>
      </c>
      <c r="H86" s="248" t="s">
        <v>3972</v>
      </c>
      <c r="I86" s="249" t="s">
        <v>896</v>
      </c>
      <c r="J86" s="247" t="s">
        <v>3973</v>
      </c>
      <c r="K86" s="249" t="s">
        <v>3974</v>
      </c>
      <c r="L86" s="247" t="s">
        <v>3975</v>
      </c>
    </row>
    <row r="87" spans="1:12" ht="12.75">
      <c r="A87" t="s">
        <v>3613</v>
      </c>
      <c r="B87" t="s">
        <v>3612</v>
      </c>
      <c r="C87" t="s">
        <v>3614</v>
      </c>
      <c r="E87" s="249" t="s">
        <v>901</v>
      </c>
      <c r="F87" s="91" t="s">
        <v>3976</v>
      </c>
      <c r="G87" s="248" t="s">
        <v>902</v>
      </c>
      <c r="H87" s="248" t="s">
        <v>3977</v>
      </c>
      <c r="I87" s="249" t="s">
        <v>901</v>
      </c>
      <c r="J87" s="247" t="s">
        <v>3978</v>
      </c>
      <c r="K87" s="249" t="s">
        <v>3979</v>
      </c>
      <c r="L87" s="247" t="s">
        <v>3980</v>
      </c>
    </row>
    <row r="88" spans="1:12" ht="12.75">
      <c r="A88" t="s">
        <v>3616</v>
      </c>
      <c r="B88" t="s">
        <v>3615</v>
      </c>
      <c r="C88" t="s">
        <v>3617</v>
      </c>
      <c r="E88" s="249" t="s">
        <v>906</v>
      </c>
      <c r="F88" s="91" t="s">
        <v>3981</v>
      </c>
      <c r="G88" s="248" t="s">
        <v>907</v>
      </c>
      <c r="H88" s="248" t="s">
        <v>3982</v>
      </c>
      <c r="I88" s="249" t="s">
        <v>906</v>
      </c>
      <c r="J88" s="247" t="s">
        <v>3983</v>
      </c>
      <c r="K88" s="249" t="s">
        <v>3984</v>
      </c>
      <c r="L88" s="247" t="s">
        <v>3985</v>
      </c>
    </row>
    <row r="89" spans="1:12" ht="12.75">
      <c r="A89" t="s">
        <v>3619</v>
      </c>
      <c r="B89" t="s">
        <v>3618</v>
      </c>
      <c r="C89" t="s">
        <v>3620</v>
      </c>
      <c r="E89" s="249" t="s">
        <v>911</v>
      </c>
      <c r="F89" s="91" t="s">
        <v>3986</v>
      </c>
      <c r="G89" s="248" t="s">
        <v>912</v>
      </c>
      <c r="H89" s="248" t="s">
        <v>3987</v>
      </c>
      <c r="I89" s="249" t="s">
        <v>911</v>
      </c>
      <c r="J89" s="247" t="s">
        <v>3988</v>
      </c>
      <c r="K89" s="249" t="s">
        <v>3989</v>
      </c>
      <c r="L89" s="247" t="s">
        <v>3990</v>
      </c>
    </row>
    <row r="90" spans="5:12" ht="12.75">
      <c r="E90" s="249" t="s">
        <v>916</v>
      </c>
      <c r="F90" s="91" t="s">
        <v>3991</v>
      </c>
      <c r="G90" s="248" t="s">
        <v>917</v>
      </c>
      <c r="H90" s="248" t="s">
        <v>3992</v>
      </c>
      <c r="I90" s="249" t="s">
        <v>916</v>
      </c>
      <c r="J90" s="247" t="s">
        <v>916</v>
      </c>
      <c r="K90" s="249" t="s">
        <v>3993</v>
      </c>
      <c r="L90" s="247" t="s">
        <v>3993</v>
      </c>
    </row>
    <row r="91" spans="5:12" ht="12.75">
      <c r="E91" s="249" t="s">
        <v>921</v>
      </c>
      <c r="F91" s="91" t="s">
        <v>3994</v>
      </c>
      <c r="G91" s="248" t="s">
        <v>922</v>
      </c>
      <c r="H91" s="248" t="s">
        <v>3995</v>
      </c>
      <c r="I91" s="249" t="s">
        <v>921</v>
      </c>
      <c r="J91" s="247" t="s">
        <v>3996</v>
      </c>
      <c r="K91" s="249" t="s">
        <v>3997</v>
      </c>
      <c r="L91" s="247" t="s">
        <v>3997</v>
      </c>
    </row>
    <row r="92" spans="5:12" ht="12.75">
      <c r="E92" s="249" t="s">
        <v>926</v>
      </c>
      <c r="F92" s="91" t="s">
        <v>3998</v>
      </c>
      <c r="G92" s="248" t="s">
        <v>927</v>
      </c>
      <c r="H92" s="248" t="s">
        <v>3999</v>
      </c>
      <c r="I92" s="249" t="s">
        <v>926</v>
      </c>
      <c r="J92" s="247" t="s">
        <v>4000</v>
      </c>
      <c r="K92" s="249" t="s">
        <v>4001</v>
      </c>
      <c r="L92" s="247" t="s">
        <v>4002</v>
      </c>
    </row>
    <row r="93" spans="5:12" ht="12.75">
      <c r="E93" s="249" t="s">
        <v>931</v>
      </c>
      <c r="F93" s="91" t="s">
        <v>4003</v>
      </c>
      <c r="G93" s="248" t="s">
        <v>932</v>
      </c>
      <c r="H93" s="248" t="s">
        <v>4004</v>
      </c>
      <c r="I93" s="249" t="s">
        <v>931</v>
      </c>
      <c r="J93" s="247" t="s">
        <v>4005</v>
      </c>
      <c r="K93" s="249" t="s">
        <v>4006</v>
      </c>
      <c r="L93" s="247" t="s">
        <v>4007</v>
      </c>
    </row>
    <row r="94" spans="5:12" ht="12.75">
      <c r="E94" s="249" t="s">
        <v>936</v>
      </c>
      <c r="F94" s="91" t="s">
        <v>4008</v>
      </c>
      <c r="G94" s="248" t="s">
        <v>937</v>
      </c>
      <c r="H94" s="248" t="s">
        <v>4009</v>
      </c>
      <c r="I94" s="249" t="s">
        <v>936</v>
      </c>
      <c r="J94" s="247" t="s">
        <v>936</v>
      </c>
      <c r="K94" s="249" t="s">
        <v>4010</v>
      </c>
      <c r="L94" s="247" t="s">
        <v>4010</v>
      </c>
    </row>
    <row r="95" spans="5:12" ht="12.75">
      <c r="E95" s="249" t="s">
        <v>941</v>
      </c>
      <c r="F95" s="91" t="s">
        <v>4011</v>
      </c>
      <c r="G95" s="248" t="s">
        <v>942</v>
      </c>
      <c r="H95" s="248" t="s">
        <v>4012</v>
      </c>
      <c r="I95" s="249" t="s">
        <v>941</v>
      </c>
      <c r="J95" s="247" t="s">
        <v>941</v>
      </c>
      <c r="K95" s="249" t="s">
        <v>4013</v>
      </c>
      <c r="L95" s="247" t="s">
        <v>4013</v>
      </c>
    </row>
    <row r="96" spans="5:12" ht="12.75">
      <c r="E96" s="249" t="s">
        <v>946</v>
      </c>
      <c r="F96" s="91" t="s">
        <v>3597</v>
      </c>
      <c r="G96" s="248" t="s">
        <v>947</v>
      </c>
      <c r="H96" s="248" t="s">
        <v>4014</v>
      </c>
      <c r="I96" s="249" t="s">
        <v>946</v>
      </c>
      <c r="J96" s="247" t="s">
        <v>4015</v>
      </c>
      <c r="K96" s="249" t="s">
        <v>4016</v>
      </c>
      <c r="L96" s="247" t="s">
        <v>4017</v>
      </c>
    </row>
    <row r="97" spans="5:12" ht="12.75">
      <c r="E97" s="249" t="s">
        <v>951</v>
      </c>
      <c r="F97" s="91" t="s">
        <v>4018</v>
      </c>
      <c r="G97" s="248" t="s">
        <v>952</v>
      </c>
      <c r="H97" s="248" t="s">
        <v>4019</v>
      </c>
      <c r="I97" s="249" t="s">
        <v>951</v>
      </c>
      <c r="J97" s="247" t="s">
        <v>4020</v>
      </c>
      <c r="K97" s="249" t="s">
        <v>4020</v>
      </c>
      <c r="L97" s="247" t="s">
        <v>4020</v>
      </c>
    </row>
    <row r="98" spans="5:12" ht="12.75">
      <c r="E98" s="249" t="s">
        <v>956</v>
      </c>
      <c r="F98" s="91" t="s">
        <v>4021</v>
      </c>
      <c r="G98" s="248" t="s">
        <v>957</v>
      </c>
      <c r="H98" s="248" t="s">
        <v>4022</v>
      </c>
      <c r="I98" s="249" t="s">
        <v>956</v>
      </c>
      <c r="J98" s="247" t="s">
        <v>4023</v>
      </c>
      <c r="K98" s="249" t="s">
        <v>4024</v>
      </c>
      <c r="L98" s="247" t="s">
        <v>4025</v>
      </c>
    </row>
    <row r="99" spans="5:12" ht="12.75">
      <c r="E99" s="249" t="s">
        <v>961</v>
      </c>
      <c r="F99" s="91" t="s">
        <v>4026</v>
      </c>
      <c r="G99" s="248" t="s">
        <v>962</v>
      </c>
      <c r="H99" s="248" t="s">
        <v>4027</v>
      </c>
      <c r="I99" s="249" t="s">
        <v>961</v>
      </c>
      <c r="J99" s="247" t="s">
        <v>961</v>
      </c>
      <c r="K99" s="249" t="s">
        <v>4028</v>
      </c>
      <c r="L99" s="249" t="s">
        <v>4028</v>
      </c>
    </row>
    <row r="100" spans="5:12" ht="12.75">
      <c r="E100" s="249" t="s">
        <v>966</v>
      </c>
      <c r="F100" s="91" t="s">
        <v>4029</v>
      </c>
      <c r="G100" s="248" t="s">
        <v>967</v>
      </c>
      <c r="H100" s="248" t="s">
        <v>4030</v>
      </c>
      <c r="I100" s="249" t="s">
        <v>966</v>
      </c>
      <c r="J100" s="247" t="s">
        <v>4031</v>
      </c>
      <c r="K100" s="249" t="s">
        <v>4032</v>
      </c>
      <c r="L100" s="247" t="s">
        <v>4033</v>
      </c>
    </row>
    <row r="101" spans="5:12" ht="12.75">
      <c r="E101" s="249" t="s">
        <v>971</v>
      </c>
      <c r="F101" s="91" t="s">
        <v>4034</v>
      </c>
      <c r="G101" s="248" t="s">
        <v>972</v>
      </c>
      <c r="H101" s="248" t="s">
        <v>4035</v>
      </c>
      <c r="I101" s="249" t="s">
        <v>971</v>
      </c>
      <c r="J101" s="247" t="s">
        <v>4036</v>
      </c>
      <c r="K101" s="249" t="s">
        <v>4037</v>
      </c>
      <c r="L101" s="247" t="s">
        <v>4038</v>
      </c>
    </row>
    <row r="102" spans="5:12" ht="12.75">
      <c r="E102" s="249" t="s">
        <v>976</v>
      </c>
      <c r="F102" s="91" t="s">
        <v>4039</v>
      </c>
      <c r="G102" s="248" t="s">
        <v>977</v>
      </c>
      <c r="H102" s="248" t="s">
        <v>4040</v>
      </c>
      <c r="I102" s="249" t="s">
        <v>976</v>
      </c>
      <c r="J102" s="247" t="s">
        <v>976</v>
      </c>
      <c r="K102" s="247" t="s">
        <v>4041</v>
      </c>
      <c r="L102" s="247" t="s">
        <v>4041</v>
      </c>
    </row>
    <row r="103" spans="5:12" ht="12.75">
      <c r="E103" s="249" t="s">
        <v>981</v>
      </c>
      <c r="F103" s="91" t="s">
        <v>3372</v>
      </c>
      <c r="G103" s="248" t="s">
        <v>982</v>
      </c>
      <c r="H103" s="248" t="s">
        <v>4042</v>
      </c>
      <c r="I103" s="249" t="s">
        <v>981</v>
      </c>
      <c r="J103" s="247" t="s">
        <v>4043</v>
      </c>
      <c r="K103" s="249" t="s">
        <v>4044</v>
      </c>
      <c r="L103" s="247" t="s">
        <v>4045</v>
      </c>
    </row>
    <row r="104" spans="5:12" ht="12.75">
      <c r="E104" s="249" t="s">
        <v>986</v>
      </c>
      <c r="F104" s="91" t="s">
        <v>4046</v>
      </c>
      <c r="G104" s="248" t="s">
        <v>987</v>
      </c>
      <c r="H104" s="248" t="s">
        <v>4047</v>
      </c>
      <c r="I104" s="249" t="s">
        <v>986</v>
      </c>
      <c r="J104" s="247" t="s">
        <v>4048</v>
      </c>
      <c r="K104" s="249" t="s">
        <v>4049</v>
      </c>
      <c r="L104" s="247" t="s">
        <v>4050</v>
      </c>
    </row>
    <row r="105" spans="5:12" ht="12.75">
      <c r="E105" s="249" t="s">
        <v>991</v>
      </c>
      <c r="F105" s="91" t="s">
        <v>4051</v>
      </c>
      <c r="G105" s="248" t="s">
        <v>992</v>
      </c>
      <c r="H105" s="248" t="s">
        <v>4052</v>
      </c>
      <c r="I105" s="249" t="s">
        <v>991</v>
      </c>
      <c r="J105" s="247" t="s">
        <v>991</v>
      </c>
      <c r="K105" s="249" t="s">
        <v>4053</v>
      </c>
      <c r="L105" s="247" t="s">
        <v>4053</v>
      </c>
    </row>
    <row r="106" spans="5:12" ht="12.75">
      <c r="E106" s="249" t="s">
        <v>996</v>
      </c>
      <c r="F106" s="91" t="s">
        <v>4054</v>
      </c>
      <c r="G106" s="248" t="s">
        <v>997</v>
      </c>
      <c r="H106" s="248" t="s">
        <v>4055</v>
      </c>
      <c r="I106" s="249" t="s">
        <v>996</v>
      </c>
      <c r="J106" s="247" t="s">
        <v>4056</v>
      </c>
      <c r="K106" s="249" t="s">
        <v>4057</v>
      </c>
      <c r="L106" s="247" t="s">
        <v>4058</v>
      </c>
    </row>
    <row r="107" spans="5:12" ht="12.75">
      <c r="E107" s="249" t="s">
        <v>1001</v>
      </c>
      <c r="F107" s="91" t="s">
        <v>4059</v>
      </c>
      <c r="G107" s="248" t="s">
        <v>1002</v>
      </c>
      <c r="H107" s="248" t="s">
        <v>4060</v>
      </c>
      <c r="I107" s="249" t="s">
        <v>1001</v>
      </c>
      <c r="J107" s="247" t="s">
        <v>4061</v>
      </c>
      <c r="K107" s="249" t="s">
        <v>4062</v>
      </c>
      <c r="L107" s="247" t="s">
        <v>4063</v>
      </c>
    </row>
    <row r="108" spans="5:12" ht="12.75">
      <c r="E108" s="249" t="s">
        <v>1006</v>
      </c>
      <c r="F108" s="91" t="s">
        <v>4064</v>
      </c>
      <c r="G108" s="248" t="s">
        <v>1007</v>
      </c>
      <c r="H108" s="248" t="s">
        <v>4065</v>
      </c>
      <c r="I108" s="249" t="s">
        <v>1006</v>
      </c>
      <c r="J108" s="247" t="s">
        <v>4066</v>
      </c>
      <c r="K108" s="249" t="s">
        <v>4067</v>
      </c>
      <c r="L108" s="247" t="s">
        <v>4068</v>
      </c>
    </row>
    <row r="109" spans="5:12" ht="12.75">
      <c r="E109" s="249" t="s">
        <v>1011</v>
      </c>
      <c r="F109" s="91" t="s">
        <v>4069</v>
      </c>
      <c r="G109" s="248" t="s">
        <v>1012</v>
      </c>
      <c r="H109" s="248" t="s">
        <v>4070</v>
      </c>
      <c r="I109" s="249" t="s">
        <v>1011</v>
      </c>
      <c r="J109" s="247" t="s">
        <v>4071</v>
      </c>
      <c r="K109" s="249" t="s">
        <v>4072</v>
      </c>
      <c r="L109" s="247" t="s">
        <v>4073</v>
      </c>
    </row>
    <row r="110" spans="5:12" ht="12.75">
      <c r="E110" s="249" t="s">
        <v>1016</v>
      </c>
      <c r="F110" s="91" t="s">
        <v>4074</v>
      </c>
      <c r="G110" s="248" t="s">
        <v>1017</v>
      </c>
      <c r="H110" s="248" t="s">
        <v>4075</v>
      </c>
      <c r="I110" s="249" t="s">
        <v>1016</v>
      </c>
      <c r="J110" s="247" t="s">
        <v>4076</v>
      </c>
      <c r="K110" s="249" t="s">
        <v>4077</v>
      </c>
      <c r="L110" s="247" t="s">
        <v>4076</v>
      </c>
    </row>
    <row r="111" spans="5:12" ht="12.75">
      <c r="E111" s="249" t="s">
        <v>1021</v>
      </c>
      <c r="F111" s="91" t="s">
        <v>4078</v>
      </c>
      <c r="G111" s="248" t="s">
        <v>1022</v>
      </c>
      <c r="H111" s="248" t="s">
        <v>4079</v>
      </c>
      <c r="I111" s="249" t="s">
        <v>1021</v>
      </c>
      <c r="J111" s="249" t="s">
        <v>4080</v>
      </c>
      <c r="K111" s="247" t="s">
        <v>4081</v>
      </c>
      <c r="L111" s="247" t="s">
        <v>4081</v>
      </c>
    </row>
    <row r="112" spans="5:12" ht="12.75">
      <c r="E112" s="249" t="s">
        <v>1026</v>
      </c>
      <c r="F112" s="91" t="s">
        <v>4082</v>
      </c>
      <c r="G112" s="248" t="s">
        <v>1027</v>
      </c>
      <c r="H112" s="248" t="s">
        <v>4083</v>
      </c>
      <c r="I112" s="249" t="s">
        <v>1026</v>
      </c>
      <c r="J112" s="247" t="s">
        <v>4084</v>
      </c>
      <c r="K112" s="249" t="s">
        <v>4085</v>
      </c>
      <c r="L112" s="247" t="s">
        <v>4086</v>
      </c>
    </row>
    <row r="113" spans="5:12" ht="12.75">
      <c r="E113" s="249" t="s">
        <v>1031</v>
      </c>
      <c r="F113" s="91" t="s">
        <v>4087</v>
      </c>
      <c r="G113" s="248" t="s">
        <v>1032</v>
      </c>
      <c r="H113" s="248" t="s">
        <v>4088</v>
      </c>
      <c r="I113" s="249" t="s">
        <v>1031</v>
      </c>
      <c r="J113" s="247" t="s">
        <v>4089</v>
      </c>
      <c r="K113" s="249" t="s">
        <v>4090</v>
      </c>
      <c r="L113" s="247" t="s">
        <v>4091</v>
      </c>
    </row>
    <row r="114" spans="5:12" ht="12.75">
      <c r="E114" s="249" t="s">
        <v>4092</v>
      </c>
      <c r="F114" s="91" t="s">
        <v>4093</v>
      </c>
      <c r="G114" s="248" t="s">
        <v>708</v>
      </c>
      <c r="H114" s="248" t="s">
        <v>4094</v>
      </c>
      <c r="I114" s="249" t="s">
        <v>4092</v>
      </c>
      <c r="J114" s="247" t="s">
        <v>4092</v>
      </c>
      <c r="K114" s="249" t="s">
        <v>4095</v>
      </c>
      <c r="L114" s="247" t="s">
        <v>4096</v>
      </c>
    </row>
    <row r="115" spans="5:12" ht="12.75">
      <c r="E115" s="249" t="s">
        <v>1036</v>
      </c>
      <c r="F115" s="91" t="s">
        <v>4097</v>
      </c>
      <c r="G115" s="248" t="s">
        <v>1037</v>
      </c>
      <c r="H115" s="248" t="s">
        <v>4098</v>
      </c>
      <c r="I115" s="249" t="s">
        <v>1036</v>
      </c>
      <c r="J115" s="249" t="s">
        <v>1036</v>
      </c>
      <c r="K115" s="249" t="s">
        <v>4099</v>
      </c>
      <c r="L115" s="250" t="s">
        <v>4100</v>
      </c>
    </row>
    <row r="116" spans="5:12" ht="12.75">
      <c r="E116" s="249" t="s">
        <v>1041</v>
      </c>
      <c r="F116" s="91" t="s">
        <v>4101</v>
      </c>
      <c r="G116" s="248" t="s">
        <v>1042</v>
      </c>
      <c r="H116" s="248" t="s">
        <v>4102</v>
      </c>
      <c r="I116" s="249" t="s">
        <v>1041</v>
      </c>
      <c r="J116" s="249" t="s">
        <v>1041</v>
      </c>
      <c r="K116" s="249" t="s">
        <v>4103</v>
      </c>
      <c r="L116" s="247" t="s">
        <v>4104</v>
      </c>
    </row>
    <row r="117" spans="5:12" ht="12.75">
      <c r="E117" s="249" t="s">
        <v>1046</v>
      </c>
      <c r="F117" s="91" t="s">
        <v>4105</v>
      </c>
      <c r="G117" s="248" t="s">
        <v>1047</v>
      </c>
      <c r="H117" s="248" t="s">
        <v>4106</v>
      </c>
      <c r="I117" s="249" t="s">
        <v>1046</v>
      </c>
      <c r="J117" s="249" t="s">
        <v>1046</v>
      </c>
      <c r="K117" s="249" t="s">
        <v>4107</v>
      </c>
      <c r="L117" s="247" t="s">
        <v>4108</v>
      </c>
    </row>
    <row r="118" spans="5:12" ht="12.75">
      <c r="E118" s="249" t="s">
        <v>1051</v>
      </c>
      <c r="F118" s="91" t="s">
        <v>4109</v>
      </c>
      <c r="G118" s="248" t="s">
        <v>1052</v>
      </c>
      <c r="H118" s="248" t="s">
        <v>4110</v>
      </c>
      <c r="I118" s="249" t="s">
        <v>1051</v>
      </c>
      <c r="J118" s="249" t="s">
        <v>4111</v>
      </c>
      <c r="K118" s="249" t="s">
        <v>4111</v>
      </c>
      <c r="L118" s="249" t="s">
        <v>4111</v>
      </c>
    </row>
    <row r="119" spans="5:12" ht="12.75">
      <c r="E119" s="249" t="s">
        <v>1056</v>
      </c>
      <c r="F119" s="91" t="s">
        <v>4112</v>
      </c>
      <c r="G119" s="248" t="s">
        <v>1057</v>
      </c>
      <c r="H119" s="248" t="s">
        <v>4113</v>
      </c>
      <c r="I119" s="249" t="s">
        <v>1056</v>
      </c>
      <c r="J119" s="247" t="s">
        <v>4114</v>
      </c>
      <c r="K119" s="249" t="s">
        <v>4115</v>
      </c>
      <c r="L119" s="247" t="s">
        <v>4116</v>
      </c>
    </row>
    <row r="120" spans="5:12" ht="12.75">
      <c r="E120" s="249" t="s">
        <v>1061</v>
      </c>
      <c r="F120" s="91" t="s">
        <v>4117</v>
      </c>
      <c r="G120" s="248" t="s">
        <v>1062</v>
      </c>
      <c r="H120" s="248" t="s">
        <v>4118</v>
      </c>
      <c r="I120" s="249" t="s">
        <v>1061</v>
      </c>
      <c r="J120" s="247" t="s">
        <v>4119</v>
      </c>
      <c r="K120" s="249" t="s">
        <v>4120</v>
      </c>
      <c r="L120" s="247" t="s">
        <v>4121</v>
      </c>
    </row>
    <row r="121" spans="5:12" ht="12.75">
      <c r="E121" s="249" t="s">
        <v>1066</v>
      </c>
      <c r="F121" s="91" t="s">
        <v>4122</v>
      </c>
      <c r="G121" s="248" t="s">
        <v>1067</v>
      </c>
      <c r="H121" s="248" t="s">
        <v>4123</v>
      </c>
      <c r="I121" s="249" t="s">
        <v>1066</v>
      </c>
      <c r="J121" s="247" t="s">
        <v>4124</v>
      </c>
      <c r="K121" s="249" t="s">
        <v>4125</v>
      </c>
      <c r="L121" s="247" t="s">
        <v>4126</v>
      </c>
    </row>
    <row r="122" spans="5:12" ht="12.75">
      <c r="E122" s="249" t="s">
        <v>1071</v>
      </c>
      <c r="F122" s="91" t="s">
        <v>4127</v>
      </c>
      <c r="G122" s="248" t="s">
        <v>1072</v>
      </c>
      <c r="H122" s="248" t="s">
        <v>4128</v>
      </c>
      <c r="I122" s="249" t="s">
        <v>1071</v>
      </c>
      <c r="J122" s="247" t="s">
        <v>4129</v>
      </c>
      <c r="K122" s="249" t="s">
        <v>4130</v>
      </c>
      <c r="L122" s="247" t="s">
        <v>4131</v>
      </c>
    </row>
    <row r="123" spans="5:12" ht="12.75">
      <c r="E123" s="249" t="s">
        <v>1076</v>
      </c>
      <c r="F123" s="91" t="s">
        <v>4132</v>
      </c>
      <c r="G123" s="248" t="s">
        <v>1077</v>
      </c>
      <c r="H123" s="248" t="s">
        <v>4133</v>
      </c>
      <c r="I123" s="249" t="s">
        <v>1076</v>
      </c>
      <c r="J123" s="247" t="s">
        <v>4134</v>
      </c>
      <c r="K123" s="249" t="s">
        <v>4135</v>
      </c>
      <c r="L123" s="247" t="s">
        <v>4136</v>
      </c>
    </row>
    <row r="124" spans="5:12" ht="15">
      <c r="E124" s="256" t="s">
        <v>1081</v>
      </c>
      <c r="F124" s="257" t="s">
        <v>4137</v>
      </c>
      <c r="G124" s="258" t="s">
        <v>1082</v>
      </c>
      <c r="H124" s="258" t="s">
        <v>4138</v>
      </c>
      <c r="I124" s="256" t="s">
        <v>1081</v>
      </c>
      <c r="J124" s="256" t="s">
        <v>4139</v>
      </c>
      <c r="K124" s="256" t="s">
        <v>4140</v>
      </c>
      <c r="L124" s="259" t="s">
        <v>4141</v>
      </c>
    </row>
    <row r="125" spans="5:12" ht="12.75">
      <c r="E125" s="249" t="s">
        <v>1086</v>
      </c>
      <c r="F125" s="91" t="s">
        <v>4142</v>
      </c>
      <c r="G125" s="248" t="s">
        <v>1087</v>
      </c>
      <c r="H125" s="248" t="s">
        <v>4143</v>
      </c>
      <c r="I125" s="249" t="s">
        <v>1086</v>
      </c>
      <c r="J125" s="247" t="s">
        <v>4144</v>
      </c>
      <c r="K125" s="249" t="s">
        <v>4145</v>
      </c>
      <c r="L125" s="247" t="s">
        <v>4144</v>
      </c>
    </row>
    <row r="126" spans="5:12" ht="12.75">
      <c r="E126" s="249" t="s">
        <v>1091</v>
      </c>
      <c r="F126" s="91" t="s">
        <v>4146</v>
      </c>
      <c r="G126" s="248" t="s">
        <v>1092</v>
      </c>
      <c r="H126" s="248" t="s">
        <v>4147</v>
      </c>
      <c r="I126" s="249" t="s">
        <v>1091</v>
      </c>
      <c r="J126" s="247" t="s">
        <v>4148</v>
      </c>
      <c r="K126" s="249" t="s">
        <v>4149</v>
      </c>
      <c r="L126" s="247" t="s">
        <v>4150</v>
      </c>
    </row>
    <row r="127" spans="5:12" ht="12.75">
      <c r="E127" s="249" t="s">
        <v>1096</v>
      </c>
      <c r="F127" s="91" t="s">
        <v>4151</v>
      </c>
      <c r="G127" s="248" t="s">
        <v>1097</v>
      </c>
      <c r="H127" s="248" t="s">
        <v>4152</v>
      </c>
      <c r="I127" s="249" t="s">
        <v>1096</v>
      </c>
      <c r="J127" s="247" t="s">
        <v>4153</v>
      </c>
      <c r="K127" s="249" t="s">
        <v>4154</v>
      </c>
      <c r="L127" s="247" t="s">
        <v>4155</v>
      </c>
    </row>
    <row r="128" spans="5:12" ht="12.75">
      <c r="E128" s="249" t="s">
        <v>1101</v>
      </c>
      <c r="F128" s="91" t="s">
        <v>4156</v>
      </c>
      <c r="G128" s="248" t="s">
        <v>1102</v>
      </c>
      <c r="H128" s="248" t="s">
        <v>4157</v>
      </c>
      <c r="I128" s="249" t="s">
        <v>1101</v>
      </c>
      <c r="J128" s="249" t="s">
        <v>4158</v>
      </c>
      <c r="K128" s="249" t="s">
        <v>4159</v>
      </c>
      <c r="L128" s="249" t="s">
        <v>4160</v>
      </c>
    </row>
    <row r="129" spans="5:12" ht="12.75">
      <c r="E129" s="249" t="s">
        <v>1106</v>
      </c>
      <c r="F129" s="91" t="s">
        <v>4161</v>
      </c>
      <c r="G129" s="248" t="s">
        <v>1107</v>
      </c>
      <c r="H129" s="248" t="s">
        <v>4162</v>
      </c>
      <c r="I129" s="249" t="s">
        <v>1106</v>
      </c>
      <c r="J129" s="247" t="s">
        <v>4163</v>
      </c>
      <c r="K129" s="249" t="s">
        <v>4164</v>
      </c>
      <c r="L129" s="247" t="s">
        <v>4165</v>
      </c>
    </row>
    <row r="130" spans="5:12" ht="12.75">
      <c r="E130" s="249" t="s">
        <v>1111</v>
      </c>
      <c r="F130" s="91" t="s">
        <v>3453</v>
      </c>
      <c r="G130" s="248" t="s">
        <v>1112</v>
      </c>
      <c r="H130" s="248" t="s">
        <v>4166</v>
      </c>
      <c r="I130" s="249" t="s">
        <v>1111</v>
      </c>
      <c r="J130" s="247" t="s">
        <v>4167</v>
      </c>
      <c r="K130" s="249" t="s">
        <v>4168</v>
      </c>
      <c r="L130" s="247" t="s">
        <v>4169</v>
      </c>
    </row>
    <row r="131" spans="5:12" ht="12.75">
      <c r="E131" s="249" t="s">
        <v>1116</v>
      </c>
      <c r="F131" s="91" t="s">
        <v>4170</v>
      </c>
      <c r="G131" s="248" t="s">
        <v>1117</v>
      </c>
      <c r="H131" s="248" t="s">
        <v>4171</v>
      </c>
      <c r="I131" s="249" t="s">
        <v>1116</v>
      </c>
      <c r="J131" s="247" t="s">
        <v>4172</v>
      </c>
      <c r="K131" s="249" t="s">
        <v>4173</v>
      </c>
      <c r="L131" s="247" t="s">
        <v>4174</v>
      </c>
    </row>
    <row r="132" spans="5:12" ht="12.75">
      <c r="E132" s="249" t="s">
        <v>1121</v>
      </c>
      <c r="F132" s="91" t="s">
        <v>3459</v>
      </c>
      <c r="G132" s="248" t="s">
        <v>1122</v>
      </c>
      <c r="H132" s="248" t="s">
        <v>4175</v>
      </c>
      <c r="I132" s="249" t="s">
        <v>1121</v>
      </c>
      <c r="J132" s="247" t="s">
        <v>4176</v>
      </c>
      <c r="K132" s="249" t="s">
        <v>4177</v>
      </c>
      <c r="L132" s="247" t="s">
        <v>4178</v>
      </c>
    </row>
    <row r="133" spans="5:12" ht="25.5">
      <c r="E133" s="251" t="s">
        <v>1126</v>
      </c>
      <c r="F133" s="252" t="s">
        <v>3471</v>
      </c>
      <c r="G133" s="253" t="s">
        <v>1127</v>
      </c>
      <c r="H133" s="253" t="s">
        <v>4179</v>
      </c>
      <c r="I133" s="251" t="s">
        <v>1126</v>
      </c>
      <c r="J133" s="254" t="s">
        <v>4180</v>
      </c>
      <c r="K133" s="255" t="s">
        <v>4181</v>
      </c>
      <c r="L133" s="254" t="s">
        <v>4180</v>
      </c>
    </row>
    <row r="134" spans="5:12" ht="12.75">
      <c r="E134" s="249" t="s">
        <v>1131</v>
      </c>
      <c r="F134" s="91" t="s">
        <v>4182</v>
      </c>
      <c r="G134" s="248" t="s">
        <v>1132</v>
      </c>
      <c r="H134" s="248" t="s">
        <v>4183</v>
      </c>
      <c r="I134" s="249" t="s">
        <v>1131</v>
      </c>
      <c r="J134" s="247" t="s">
        <v>4184</v>
      </c>
      <c r="K134" s="249" t="s">
        <v>4185</v>
      </c>
      <c r="L134" s="247" t="s">
        <v>4186</v>
      </c>
    </row>
    <row r="135" spans="5:12" ht="12.75">
      <c r="E135" s="247" t="s">
        <v>1136</v>
      </c>
      <c r="F135" s="91" t="s">
        <v>4187</v>
      </c>
      <c r="G135" s="248" t="s">
        <v>1137</v>
      </c>
      <c r="H135" s="248" t="s">
        <v>4188</v>
      </c>
      <c r="I135" s="247" t="s">
        <v>1136</v>
      </c>
      <c r="J135" s="247" t="s">
        <v>1136</v>
      </c>
      <c r="K135" s="247" t="s">
        <v>4189</v>
      </c>
      <c r="L135" s="247" t="s">
        <v>4189</v>
      </c>
    </row>
    <row r="136" spans="5:12" ht="12.75">
      <c r="E136" s="249" t="s">
        <v>1146</v>
      </c>
      <c r="F136" s="91" t="s">
        <v>4190</v>
      </c>
      <c r="G136" s="248" t="s">
        <v>1147</v>
      </c>
      <c r="H136" s="248" t="s">
        <v>4191</v>
      </c>
      <c r="I136" s="249" t="s">
        <v>1146</v>
      </c>
      <c r="J136" s="247" t="s">
        <v>1146</v>
      </c>
      <c r="K136" s="249" t="s">
        <v>4192</v>
      </c>
      <c r="L136" s="247" t="s">
        <v>4192</v>
      </c>
    </row>
    <row r="137" spans="5:12" ht="12.75">
      <c r="E137" s="249" t="s">
        <v>1151</v>
      </c>
      <c r="F137" s="91" t="s">
        <v>4193</v>
      </c>
      <c r="G137" s="248" t="s">
        <v>1152</v>
      </c>
      <c r="H137" s="248" t="s">
        <v>4194</v>
      </c>
      <c r="I137" s="249" t="s">
        <v>1151</v>
      </c>
      <c r="J137" s="247" t="s">
        <v>4195</v>
      </c>
      <c r="K137" s="249" t="s">
        <v>4196</v>
      </c>
      <c r="L137" s="247" t="s">
        <v>4195</v>
      </c>
    </row>
    <row r="138" spans="5:12" ht="12.75">
      <c r="E138" s="249" t="s">
        <v>1156</v>
      </c>
      <c r="F138" s="91" t="s">
        <v>4197</v>
      </c>
      <c r="G138" s="248" t="s">
        <v>1157</v>
      </c>
      <c r="H138" s="248" t="s">
        <v>4198</v>
      </c>
      <c r="I138" s="249" t="s">
        <v>1156</v>
      </c>
      <c r="J138" s="247" t="s">
        <v>4199</v>
      </c>
      <c r="K138" s="249" t="s">
        <v>4200</v>
      </c>
      <c r="L138" s="247" t="s">
        <v>4201</v>
      </c>
    </row>
    <row r="139" spans="5:12" ht="12.75">
      <c r="E139" s="249" t="s">
        <v>1161</v>
      </c>
      <c r="F139" s="91" t="s">
        <v>4202</v>
      </c>
      <c r="G139" s="248" t="s">
        <v>1162</v>
      </c>
      <c r="H139" s="248" t="s">
        <v>4203</v>
      </c>
      <c r="I139" s="249" t="s">
        <v>1161</v>
      </c>
      <c r="J139" s="247" t="s">
        <v>4204</v>
      </c>
      <c r="K139" s="249" t="s">
        <v>4205</v>
      </c>
      <c r="L139" s="247" t="s">
        <v>4204</v>
      </c>
    </row>
    <row r="140" spans="5:12" ht="12.75">
      <c r="E140" s="249" t="s">
        <v>1166</v>
      </c>
      <c r="F140" s="91" t="s">
        <v>4206</v>
      </c>
      <c r="G140" s="248" t="s">
        <v>1167</v>
      </c>
      <c r="H140" s="248" t="s">
        <v>4207</v>
      </c>
      <c r="I140" s="249" t="s">
        <v>1166</v>
      </c>
      <c r="J140" s="247" t="s">
        <v>4208</v>
      </c>
      <c r="K140" s="249" t="s">
        <v>4209</v>
      </c>
      <c r="L140" s="247" t="s">
        <v>4208</v>
      </c>
    </row>
    <row r="141" spans="5:12" ht="12.75">
      <c r="E141" s="249" t="s">
        <v>1171</v>
      </c>
      <c r="F141" s="91" t="s">
        <v>4210</v>
      </c>
      <c r="G141" s="248" t="s">
        <v>1172</v>
      </c>
      <c r="H141" s="248" t="s">
        <v>4211</v>
      </c>
      <c r="I141" s="249" t="s">
        <v>1171</v>
      </c>
      <c r="J141" s="249" t="s">
        <v>4212</v>
      </c>
      <c r="K141" s="249" t="s">
        <v>4213</v>
      </c>
      <c r="L141" s="249" t="s">
        <v>4213</v>
      </c>
    </row>
    <row r="142" spans="5:12" ht="12.75">
      <c r="E142" s="249" t="s">
        <v>1175</v>
      </c>
      <c r="F142" s="91" t="s">
        <v>4214</v>
      </c>
      <c r="G142" s="248" t="s">
        <v>1176</v>
      </c>
      <c r="H142" s="248" t="s">
        <v>4215</v>
      </c>
      <c r="I142" s="249" t="s">
        <v>1175</v>
      </c>
      <c r="J142" s="247" t="s">
        <v>4216</v>
      </c>
      <c r="K142" s="249" t="s">
        <v>4217</v>
      </c>
      <c r="L142" s="247" t="s">
        <v>4218</v>
      </c>
    </row>
    <row r="143" spans="5:12" ht="12.75">
      <c r="E143" s="249" t="s">
        <v>1180</v>
      </c>
      <c r="F143" s="91" t="s">
        <v>4219</v>
      </c>
      <c r="G143" s="248" t="s">
        <v>1181</v>
      </c>
      <c r="H143" s="248" t="s">
        <v>4220</v>
      </c>
      <c r="I143" s="249" t="s">
        <v>1180</v>
      </c>
      <c r="J143" s="247" t="s">
        <v>4221</v>
      </c>
      <c r="K143" s="249" t="s">
        <v>4222</v>
      </c>
      <c r="L143" s="247" t="s">
        <v>4223</v>
      </c>
    </row>
    <row r="144" spans="5:12" ht="12.75">
      <c r="E144" s="249" t="s">
        <v>4224</v>
      </c>
      <c r="F144" s="91" t="s">
        <v>4225</v>
      </c>
      <c r="G144" s="248" t="s">
        <v>1186</v>
      </c>
      <c r="H144" s="248" t="s">
        <v>4226</v>
      </c>
      <c r="I144" s="249" t="s">
        <v>4224</v>
      </c>
      <c r="J144" s="247" t="s">
        <v>4224</v>
      </c>
      <c r="K144" s="249" t="s">
        <v>4227</v>
      </c>
      <c r="L144" s="247" t="s">
        <v>4227</v>
      </c>
    </row>
    <row r="145" spans="5:12" ht="12.75">
      <c r="E145" s="249" t="s">
        <v>1190</v>
      </c>
      <c r="F145" s="91" t="s">
        <v>4228</v>
      </c>
      <c r="G145" s="248" t="s">
        <v>1191</v>
      </c>
      <c r="H145" s="248" t="s">
        <v>4229</v>
      </c>
      <c r="I145" s="249" t="s">
        <v>1190</v>
      </c>
      <c r="J145" s="247" t="s">
        <v>4230</v>
      </c>
      <c r="K145" s="249" t="s">
        <v>4231</v>
      </c>
      <c r="L145" s="247" t="s">
        <v>4232</v>
      </c>
    </row>
    <row r="146" spans="5:12" ht="12.75">
      <c r="E146" s="249" t="s">
        <v>1195</v>
      </c>
      <c r="F146" s="91" t="s">
        <v>4233</v>
      </c>
      <c r="G146" s="248" t="s">
        <v>1196</v>
      </c>
      <c r="H146" s="248" t="s">
        <v>4234</v>
      </c>
      <c r="I146" s="249" t="s">
        <v>1195</v>
      </c>
      <c r="J146" s="247" t="s">
        <v>4235</v>
      </c>
      <c r="K146" s="249" t="s">
        <v>4236</v>
      </c>
      <c r="L146" s="247" t="s">
        <v>4237</v>
      </c>
    </row>
    <row r="147" spans="5:12" ht="12.75">
      <c r="E147" s="249" t="s">
        <v>4238</v>
      </c>
      <c r="F147" s="91" t="s">
        <v>4239</v>
      </c>
      <c r="G147" s="248" t="s">
        <v>1201</v>
      </c>
      <c r="H147" s="248" t="s">
        <v>4240</v>
      </c>
      <c r="I147" s="249" t="s">
        <v>4238</v>
      </c>
      <c r="J147" s="247" t="s">
        <v>4241</v>
      </c>
      <c r="K147" s="249" t="s">
        <v>4241</v>
      </c>
      <c r="L147" s="247" t="s">
        <v>4241</v>
      </c>
    </row>
    <row r="148" spans="5:12" ht="12.75">
      <c r="E148" s="249" t="s">
        <v>1205</v>
      </c>
      <c r="F148" s="91" t="s">
        <v>4242</v>
      </c>
      <c r="G148" s="248" t="s">
        <v>1206</v>
      </c>
      <c r="H148" s="248" t="s">
        <v>4243</v>
      </c>
      <c r="I148" s="249" t="s">
        <v>1205</v>
      </c>
      <c r="J148" s="247" t="s">
        <v>1205</v>
      </c>
      <c r="K148" s="247" t="s">
        <v>4244</v>
      </c>
      <c r="L148" s="247" t="s">
        <v>4244</v>
      </c>
    </row>
    <row r="149" spans="5:12" ht="12.75">
      <c r="E149" s="249" t="s">
        <v>1210</v>
      </c>
      <c r="F149" s="91" t="s">
        <v>4245</v>
      </c>
      <c r="G149" s="248" t="s">
        <v>1211</v>
      </c>
      <c r="H149" s="248" t="s">
        <v>4246</v>
      </c>
      <c r="I149" s="249" t="s">
        <v>1210</v>
      </c>
      <c r="J149" s="247" t="s">
        <v>4247</v>
      </c>
      <c r="K149" s="249" t="s">
        <v>4248</v>
      </c>
      <c r="L149" s="247" t="s">
        <v>4249</v>
      </c>
    </row>
    <row r="150" spans="5:12" ht="12.75">
      <c r="E150" s="249" t="s">
        <v>1215</v>
      </c>
      <c r="F150" s="91" t="s">
        <v>4250</v>
      </c>
      <c r="G150" s="248" t="s">
        <v>1216</v>
      </c>
      <c r="H150" s="248" t="s">
        <v>4251</v>
      </c>
      <c r="I150" s="249" t="s">
        <v>1215</v>
      </c>
      <c r="J150" s="247" t="s">
        <v>4252</v>
      </c>
      <c r="K150" s="249" t="s">
        <v>4253</v>
      </c>
      <c r="L150" s="247" t="s">
        <v>4254</v>
      </c>
    </row>
    <row r="151" spans="5:12" ht="12.75">
      <c r="E151" s="249" t="s">
        <v>1220</v>
      </c>
      <c r="F151" s="91" t="s">
        <v>4255</v>
      </c>
      <c r="G151" s="248" t="s">
        <v>1221</v>
      </c>
      <c r="H151" s="248" t="s">
        <v>4256</v>
      </c>
      <c r="I151" s="249" t="s">
        <v>1220</v>
      </c>
      <c r="J151" s="249" t="s">
        <v>4257</v>
      </c>
      <c r="K151" s="249" t="s">
        <v>4258</v>
      </c>
      <c r="L151" s="247" t="s">
        <v>4259</v>
      </c>
    </row>
    <row r="152" spans="5:12" ht="12.75">
      <c r="E152" s="249" t="s">
        <v>1225</v>
      </c>
      <c r="F152" s="91" t="s">
        <v>4260</v>
      </c>
      <c r="G152" s="248" t="s">
        <v>1226</v>
      </c>
      <c r="H152" s="248" t="s">
        <v>4261</v>
      </c>
      <c r="I152" s="249" t="s">
        <v>1225</v>
      </c>
      <c r="J152" s="247" t="s">
        <v>4262</v>
      </c>
      <c r="K152" s="249" t="s">
        <v>4263</v>
      </c>
      <c r="L152" s="247" t="s">
        <v>4264</v>
      </c>
    </row>
    <row r="153" spans="5:12" ht="12.75">
      <c r="E153" s="249" t="s">
        <v>1230</v>
      </c>
      <c r="F153" s="91" t="s">
        <v>4265</v>
      </c>
      <c r="G153" s="248" t="s">
        <v>1231</v>
      </c>
      <c r="H153" s="248" t="s">
        <v>4266</v>
      </c>
      <c r="I153" s="249" t="s">
        <v>1230</v>
      </c>
      <c r="J153" s="247" t="s">
        <v>1230</v>
      </c>
      <c r="K153" s="249" t="s">
        <v>4267</v>
      </c>
      <c r="L153" s="247" t="s">
        <v>4267</v>
      </c>
    </row>
    <row r="154" spans="5:12" ht="12.75">
      <c r="E154" s="249" t="s">
        <v>1235</v>
      </c>
      <c r="F154" s="91" t="s">
        <v>4268</v>
      </c>
      <c r="G154" s="248" t="s">
        <v>1236</v>
      </c>
      <c r="H154" s="248" t="s">
        <v>4269</v>
      </c>
      <c r="I154" s="249" t="s">
        <v>1235</v>
      </c>
      <c r="J154" s="247" t="s">
        <v>1235</v>
      </c>
      <c r="K154" s="249" t="s">
        <v>1235</v>
      </c>
      <c r="L154" s="247" t="s">
        <v>1235</v>
      </c>
    </row>
    <row r="155" spans="5:12" ht="12.75">
      <c r="E155" s="249" t="s">
        <v>1240</v>
      </c>
      <c r="F155" s="91" t="s">
        <v>4270</v>
      </c>
      <c r="G155" s="248" t="s">
        <v>1241</v>
      </c>
      <c r="H155" s="248" t="s">
        <v>4271</v>
      </c>
      <c r="I155" s="249" t="s">
        <v>1240</v>
      </c>
      <c r="J155" s="247" t="s">
        <v>4272</v>
      </c>
      <c r="K155" s="249" t="s">
        <v>4273</v>
      </c>
      <c r="L155" s="247" t="s">
        <v>4274</v>
      </c>
    </row>
    <row r="156" spans="5:12" ht="12.75">
      <c r="E156" s="249" t="s">
        <v>1245</v>
      </c>
      <c r="F156" s="91" t="s">
        <v>4275</v>
      </c>
      <c r="G156" s="248" t="s">
        <v>1246</v>
      </c>
      <c r="H156" s="248" t="s">
        <v>4276</v>
      </c>
      <c r="I156" s="249" t="s">
        <v>1245</v>
      </c>
      <c r="J156" s="247" t="s">
        <v>4277</v>
      </c>
      <c r="K156" s="249" t="s">
        <v>4278</v>
      </c>
      <c r="L156" s="247" t="s">
        <v>4277</v>
      </c>
    </row>
    <row r="157" spans="5:12" ht="12.75">
      <c r="E157" s="249" t="s">
        <v>1250</v>
      </c>
      <c r="F157" s="91" t="s">
        <v>4279</v>
      </c>
      <c r="G157" s="248" t="s">
        <v>1251</v>
      </c>
      <c r="H157" s="248" t="s">
        <v>4280</v>
      </c>
      <c r="I157" s="249" t="s">
        <v>1250</v>
      </c>
      <c r="J157" s="247" t="s">
        <v>4281</v>
      </c>
      <c r="K157" s="249" t="s">
        <v>4282</v>
      </c>
      <c r="L157" s="247" t="s">
        <v>4283</v>
      </c>
    </row>
    <row r="158" spans="5:12" ht="12.75">
      <c r="E158" s="249" t="s">
        <v>1255</v>
      </c>
      <c r="F158" s="91" t="s">
        <v>4284</v>
      </c>
      <c r="G158" s="248" t="s">
        <v>1256</v>
      </c>
      <c r="H158" s="248" t="s">
        <v>4285</v>
      </c>
      <c r="I158" s="249" t="s">
        <v>1255</v>
      </c>
      <c r="J158" s="247" t="s">
        <v>4286</v>
      </c>
      <c r="K158" s="249" t="s">
        <v>4287</v>
      </c>
      <c r="L158" s="247" t="s">
        <v>4286</v>
      </c>
    </row>
    <row r="159" spans="5:12" ht="12.75">
      <c r="E159" s="249" t="s">
        <v>1260</v>
      </c>
      <c r="F159" s="91" t="s">
        <v>4288</v>
      </c>
      <c r="G159" s="248" t="s">
        <v>1261</v>
      </c>
      <c r="H159" s="248" t="s">
        <v>4289</v>
      </c>
      <c r="I159" s="249" t="s">
        <v>1260</v>
      </c>
      <c r="J159" s="247" t="s">
        <v>4290</v>
      </c>
      <c r="K159" s="249" t="s">
        <v>4291</v>
      </c>
      <c r="L159" s="247" t="s">
        <v>4292</v>
      </c>
    </row>
    <row r="160" spans="5:12" ht="12.75">
      <c r="E160" s="247" t="s">
        <v>1265</v>
      </c>
      <c r="F160" s="91" t="s">
        <v>4293</v>
      </c>
      <c r="G160" s="248" t="s">
        <v>1266</v>
      </c>
      <c r="H160" s="248" t="s">
        <v>4294</v>
      </c>
      <c r="I160" s="247" t="s">
        <v>1265</v>
      </c>
      <c r="J160" s="247" t="s">
        <v>4295</v>
      </c>
      <c r="K160" s="249" t="s">
        <v>4296</v>
      </c>
      <c r="L160" s="247" t="s">
        <v>4296</v>
      </c>
    </row>
    <row r="161" spans="5:12" ht="12.75">
      <c r="E161" s="249" t="s">
        <v>1270</v>
      </c>
      <c r="F161" s="91" t="s">
        <v>4297</v>
      </c>
      <c r="G161" s="248" t="s">
        <v>1271</v>
      </c>
      <c r="H161" s="248" t="s">
        <v>4298</v>
      </c>
      <c r="I161" s="249" t="s">
        <v>1270</v>
      </c>
      <c r="J161" s="247" t="s">
        <v>4299</v>
      </c>
      <c r="K161" s="249" t="s">
        <v>4300</v>
      </c>
      <c r="L161" s="247" t="s">
        <v>4301</v>
      </c>
    </row>
    <row r="162" spans="5:12" ht="12.75">
      <c r="E162" s="249" t="s">
        <v>1275</v>
      </c>
      <c r="F162" s="91" t="s">
        <v>4302</v>
      </c>
      <c r="G162" s="248" t="s">
        <v>1276</v>
      </c>
      <c r="H162" s="248" t="s">
        <v>4303</v>
      </c>
      <c r="I162" s="249" t="s">
        <v>1275</v>
      </c>
      <c r="J162" s="247" t="s">
        <v>4304</v>
      </c>
      <c r="K162" s="249" t="s">
        <v>4305</v>
      </c>
      <c r="L162" s="247" t="s">
        <v>4306</v>
      </c>
    </row>
    <row r="163" spans="5:12" ht="12.75">
      <c r="E163" s="249" t="s">
        <v>1280</v>
      </c>
      <c r="F163" s="91" t="s">
        <v>3507</v>
      </c>
      <c r="G163" s="248" t="s">
        <v>1281</v>
      </c>
      <c r="H163" s="248" t="s">
        <v>4307</v>
      </c>
      <c r="I163" s="249" t="s">
        <v>1280</v>
      </c>
      <c r="J163" s="247" t="s">
        <v>4308</v>
      </c>
      <c r="K163" s="249" t="s">
        <v>4309</v>
      </c>
      <c r="L163" s="247" t="s">
        <v>4310</v>
      </c>
    </row>
    <row r="164" spans="5:12" ht="12.75">
      <c r="E164" s="247" t="s">
        <v>1285</v>
      </c>
      <c r="F164" s="91" t="s">
        <v>4311</v>
      </c>
      <c r="G164" s="248" t="s">
        <v>1286</v>
      </c>
      <c r="H164" s="248" t="s">
        <v>4312</v>
      </c>
      <c r="I164" s="247" t="s">
        <v>1285</v>
      </c>
      <c r="J164" s="247" t="s">
        <v>1285</v>
      </c>
      <c r="K164" s="249" t="s">
        <v>1285</v>
      </c>
      <c r="L164" s="247" t="s">
        <v>1285</v>
      </c>
    </row>
    <row r="165" spans="5:12" ht="12.75">
      <c r="E165" s="249" t="s">
        <v>4313</v>
      </c>
      <c r="F165" s="91" t="s">
        <v>4314</v>
      </c>
      <c r="G165" s="248" t="s">
        <v>1291</v>
      </c>
      <c r="H165" s="248" t="s">
        <v>4315</v>
      </c>
      <c r="I165" s="249" t="s">
        <v>4313</v>
      </c>
      <c r="J165" s="247" t="s">
        <v>4313</v>
      </c>
      <c r="K165" s="249" t="s">
        <v>4316</v>
      </c>
      <c r="L165" s="247" t="s">
        <v>4317</v>
      </c>
    </row>
    <row r="166" spans="5:12" ht="12.75">
      <c r="E166" s="249" t="s">
        <v>1295</v>
      </c>
      <c r="F166" s="91" t="s">
        <v>4318</v>
      </c>
      <c r="G166" s="248" t="s">
        <v>1296</v>
      </c>
      <c r="H166" s="248" t="s">
        <v>4319</v>
      </c>
      <c r="I166" s="249" t="s">
        <v>1295</v>
      </c>
      <c r="J166" s="249" t="s">
        <v>4320</v>
      </c>
      <c r="K166" s="249" t="s">
        <v>4321</v>
      </c>
      <c r="L166" s="247" t="s">
        <v>4321</v>
      </c>
    </row>
    <row r="167" spans="5:12" ht="12.75">
      <c r="E167" s="249" t="s">
        <v>1300</v>
      </c>
      <c r="F167" s="91" t="s">
        <v>4322</v>
      </c>
      <c r="G167" s="248" t="s">
        <v>1301</v>
      </c>
      <c r="H167" s="248" t="s">
        <v>4323</v>
      </c>
      <c r="I167" s="249" t="s">
        <v>1300</v>
      </c>
      <c r="J167" s="247" t="s">
        <v>4324</v>
      </c>
      <c r="K167" s="249" t="s">
        <v>4325</v>
      </c>
      <c r="L167" s="247" t="s">
        <v>4326</v>
      </c>
    </row>
    <row r="168" spans="5:12" ht="12.75">
      <c r="E168" s="249" t="s">
        <v>1305</v>
      </c>
      <c r="F168" s="91" t="s">
        <v>4327</v>
      </c>
      <c r="G168" s="248" t="s">
        <v>1306</v>
      </c>
      <c r="H168" s="248" t="s">
        <v>4328</v>
      </c>
      <c r="I168" s="249" t="s">
        <v>1305</v>
      </c>
      <c r="J168" s="247" t="s">
        <v>1305</v>
      </c>
      <c r="K168" s="249" t="s">
        <v>4329</v>
      </c>
      <c r="L168" s="247" t="s">
        <v>4329</v>
      </c>
    </row>
    <row r="169" spans="5:12" ht="12.75">
      <c r="E169" s="249" t="s">
        <v>1310</v>
      </c>
      <c r="F169" s="91" t="s">
        <v>3495</v>
      </c>
      <c r="G169" s="248" t="s">
        <v>1311</v>
      </c>
      <c r="H169" s="248" t="s">
        <v>4330</v>
      </c>
      <c r="I169" s="249" t="s">
        <v>1310</v>
      </c>
      <c r="J169" s="247" t="s">
        <v>1310</v>
      </c>
      <c r="K169" s="249" t="s">
        <v>4331</v>
      </c>
      <c r="L169" s="247" t="s">
        <v>4331</v>
      </c>
    </row>
    <row r="170" spans="5:12" ht="12.75">
      <c r="E170" s="249" t="s">
        <v>1315</v>
      </c>
      <c r="F170" s="91" t="s">
        <v>4332</v>
      </c>
      <c r="G170" s="248" t="s">
        <v>1316</v>
      </c>
      <c r="H170" s="248" t="s">
        <v>4333</v>
      </c>
      <c r="I170" s="249" t="s">
        <v>1315</v>
      </c>
      <c r="J170" s="247" t="s">
        <v>4334</v>
      </c>
      <c r="K170" s="249" t="s">
        <v>4335</v>
      </c>
      <c r="L170" s="247" t="s">
        <v>4336</v>
      </c>
    </row>
    <row r="171" spans="5:12" ht="12.75">
      <c r="E171" s="249" t="s">
        <v>1320</v>
      </c>
      <c r="F171" s="91" t="s">
        <v>4337</v>
      </c>
      <c r="G171" s="248" t="s">
        <v>1321</v>
      </c>
      <c r="H171" s="248" t="s">
        <v>4338</v>
      </c>
      <c r="I171" s="249" t="s">
        <v>1320</v>
      </c>
      <c r="J171" s="247" t="s">
        <v>4339</v>
      </c>
      <c r="K171" s="249" t="s">
        <v>4340</v>
      </c>
      <c r="L171" s="247" t="s">
        <v>4341</v>
      </c>
    </row>
    <row r="172" spans="5:12" ht="12.75">
      <c r="E172" s="249" t="s">
        <v>1325</v>
      </c>
      <c r="F172" s="91" t="s">
        <v>4342</v>
      </c>
      <c r="G172" s="248" t="s">
        <v>1326</v>
      </c>
      <c r="H172" s="248" t="s">
        <v>4343</v>
      </c>
      <c r="I172" s="249" t="s">
        <v>1325</v>
      </c>
      <c r="J172" s="247" t="s">
        <v>4344</v>
      </c>
      <c r="K172" s="249" t="s">
        <v>4345</v>
      </c>
      <c r="L172" s="247" t="s">
        <v>4344</v>
      </c>
    </row>
    <row r="173" spans="5:12" ht="12.75">
      <c r="E173" s="249" t="s">
        <v>1330</v>
      </c>
      <c r="F173" s="91" t="s">
        <v>4346</v>
      </c>
      <c r="G173" s="248" t="s">
        <v>1331</v>
      </c>
      <c r="H173" s="248" t="s">
        <v>4347</v>
      </c>
      <c r="I173" s="249" t="s">
        <v>1330</v>
      </c>
      <c r="J173" s="249" t="s">
        <v>4348</v>
      </c>
      <c r="K173" s="249" t="s">
        <v>4349</v>
      </c>
      <c r="L173" s="247" t="s">
        <v>4350</v>
      </c>
    </row>
    <row r="174" spans="5:12" ht="12.75">
      <c r="E174" s="249" t="s">
        <v>1335</v>
      </c>
      <c r="F174" s="91" t="s">
        <v>4351</v>
      </c>
      <c r="G174" s="248" t="s">
        <v>1336</v>
      </c>
      <c r="H174" s="248" t="s">
        <v>4352</v>
      </c>
      <c r="I174" s="249" t="s">
        <v>1335</v>
      </c>
      <c r="J174" s="247" t="s">
        <v>4353</v>
      </c>
      <c r="K174" s="249" t="s">
        <v>4354</v>
      </c>
      <c r="L174" s="247" t="s">
        <v>4353</v>
      </c>
    </row>
    <row r="175" spans="5:12" ht="12.75">
      <c r="E175" s="249" t="s">
        <v>1340</v>
      </c>
      <c r="F175" s="91" t="s">
        <v>4355</v>
      </c>
      <c r="G175" s="248" t="s">
        <v>1341</v>
      </c>
      <c r="H175" s="248" t="s">
        <v>4356</v>
      </c>
      <c r="I175" s="249" t="s">
        <v>1340</v>
      </c>
      <c r="J175" s="247" t="s">
        <v>4357</v>
      </c>
      <c r="K175" s="249" t="s">
        <v>4358</v>
      </c>
      <c r="L175" s="247" t="s">
        <v>4359</v>
      </c>
    </row>
    <row r="176" spans="5:12" ht="12.75">
      <c r="E176" s="249" t="s">
        <v>1345</v>
      </c>
      <c r="F176" s="91" t="s">
        <v>4360</v>
      </c>
      <c r="G176" s="248" t="s">
        <v>1346</v>
      </c>
      <c r="H176" s="248" t="s">
        <v>4361</v>
      </c>
      <c r="I176" s="249" t="s">
        <v>1345</v>
      </c>
      <c r="J176" s="247" t="s">
        <v>4362</v>
      </c>
      <c r="K176" s="249" t="s">
        <v>4363</v>
      </c>
      <c r="L176" s="247" t="s">
        <v>4362</v>
      </c>
    </row>
    <row r="177" spans="5:12" ht="12.75">
      <c r="E177" s="249" t="s">
        <v>1350</v>
      </c>
      <c r="F177" s="91" t="s">
        <v>4364</v>
      </c>
      <c r="G177" s="248" t="s">
        <v>1351</v>
      </c>
      <c r="H177" s="248" t="s">
        <v>4365</v>
      </c>
      <c r="I177" s="249" t="s">
        <v>1350</v>
      </c>
      <c r="J177" s="247" t="s">
        <v>4366</v>
      </c>
      <c r="K177" s="249" t="s">
        <v>4367</v>
      </c>
      <c r="L177" s="247" t="s">
        <v>4366</v>
      </c>
    </row>
    <row r="178" spans="5:12" ht="12.75">
      <c r="E178" s="249" t="s">
        <v>1355</v>
      </c>
      <c r="F178" s="91" t="s">
        <v>4368</v>
      </c>
      <c r="G178" s="248" t="s">
        <v>1356</v>
      </c>
      <c r="H178" s="248" t="s">
        <v>4369</v>
      </c>
      <c r="I178" s="249" t="s">
        <v>1355</v>
      </c>
      <c r="J178" s="247" t="s">
        <v>4370</v>
      </c>
      <c r="K178" s="249" t="s">
        <v>4370</v>
      </c>
      <c r="L178" s="247" t="s">
        <v>4370</v>
      </c>
    </row>
    <row r="179" spans="5:12" ht="12.75">
      <c r="E179" s="249" t="s">
        <v>1360</v>
      </c>
      <c r="F179" s="91" t="s">
        <v>4371</v>
      </c>
      <c r="G179" s="248" t="s">
        <v>1361</v>
      </c>
      <c r="H179" s="248" t="s">
        <v>4372</v>
      </c>
      <c r="I179" s="249" t="s">
        <v>1360</v>
      </c>
      <c r="J179" s="247" t="s">
        <v>4373</v>
      </c>
      <c r="K179" s="249" t="s">
        <v>4374</v>
      </c>
      <c r="L179" s="247" t="s">
        <v>4375</v>
      </c>
    </row>
    <row r="180" spans="5:12" ht="12.75">
      <c r="E180" s="249" t="s">
        <v>1365</v>
      </c>
      <c r="F180" s="91" t="s">
        <v>4376</v>
      </c>
      <c r="G180" s="248" t="s">
        <v>1366</v>
      </c>
      <c r="H180" s="248" t="s">
        <v>4377</v>
      </c>
      <c r="I180" s="249" t="s">
        <v>1365</v>
      </c>
      <c r="J180" s="247" t="s">
        <v>4378</v>
      </c>
      <c r="K180" s="249" t="s">
        <v>4379</v>
      </c>
      <c r="L180" s="247" t="s">
        <v>4380</v>
      </c>
    </row>
    <row r="181" spans="5:12" ht="12.75">
      <c r="E181" s="249" t="s">
        <v>1370</v>
      </c>
      <c r="F181" s="91" t="s">
        <v>4381</v>
      </c>
      <c r="G181" s="248" t="s">
        <v>1371</v>
      </c>
      <c r="H181" s="248" t="s">
        <v>4382</v>
      </c>
      <c r="I181" s="249" t="s">
        <v>1370</v>
      </c>
      <c r="J181" s="247" t="s">
        <v>4383</v>
      </c>
      <c r="K181" s="249" t="s">
        <v>4384</v>
      </c>
      <c r="L181" s="247" t="s">
        <v>4384</v>
      </c>
    </row>
    <row r="182" spans="5:12" ht="12.75">
      <c r="E182" s="249" t="s">
        <v>1375</v>
      </c>
      <c r="F182" s="91" t="s">
        <v>4385</v>
      </c>
      <c r="G182" s="248" t="s">
        <v>1376</v>
      </c>
      <c r="H182" s="248" t="s">
        <v>4386</v>
      </c>
      <c r="I182" s="249" t="s">
        <v>1375</v>
      </c>
      <c r="J182" s="247" t="s">
        <v>4387</v>
      </c>
      <c r="K182" s="249" t="s">
        <v>4388</v>
      </c>
      <c r="L182" s="247" t="s">
        <v>4389</v>
      </c>
    </row>
    <row r="183" spans="5:12" ht="12.75">
      <c r="E183" s="249" t="s">
        <v>1380</v>
      </c>
      <c r="F183" s="91" t="s">
        <v>4390</v>
      </c>
      <c r="G183" s="248" t="s">
        <v>1381</v>
      </c>
      <c r="H183" s="248" t="s">
        <v>4391</v>
      </c>
      <c r="I183" s="249" t="s">
        <v>1380</v>
      </c>
      <c r="J183" s="247" t="s">
        <v>4392</v>
      </c>
      <c r="K183" s="249" t="s">
        <v>4393</v>
      </c>
      <c r="L183" s="247" t="s">
        <v>4394</v>
      </c>
    </row>
    <row r="184" spans="5:12" ht="12.75">
      <c r="E184" s="249" t="s">
        <v>1385</v>
      </c>
      <c r="F184" s="91" t="s">
        <v>4395</v>
      </c>
      <c r="G184" s="248" t="s">
        <v>1386</v>
      </c>
      <c r="H184" s="248" t="s">
        <v>4396</v>
      </c>
      <c r="I184" s="249" t="s">
        <v>1385</v>
      </c>
      <c r="J184" s="247" t="s">
        <v>4397</v>
      </c>
      <c r="K184" s="249" t="s">
        <v>4397</v>
      </c>
      <c r="L184" s="247" t="s">
        <v>4397</v>
      </c>
    </row>
    <row r="185" spans="5:12" ht="12.75">
      <c r="E185" s="249" t="s">
        <v>1390</v>
      </c>
      <c r="F185" s="91" t="s">
        <v>3411</v>
      </c>
      <c r="G185" s="248" t="s">
        <v>1391</v>
      </c>
      <c r="H185" s="248" t="s">
        <v>4398</v>
      </c>
      <c r="I185" s="249" t="s">
        <v>1390</v>
      </c>
      <c r="J185" s="247" t="s">
        <v>4399</v>
      </c>
      <c r="K185" s="249" t="s">
        <v>4400</v>
      </c>
      <c r="L185" s="247" t="s">
        <v>4401</v>
      </c>
    </row>
    <row r="186" spans="5:12" ht="12.75">
      <c r="E186" s="249" t="s">
        <v>1395</v>
      </c>
      <c r="F186" s="91" t="s">
        <v>4402</v>
      </c>
      <c r="G186" s="248" t="s">
        <v>1396</v>
      </c>
      <c r="H186" s="248" t="s">
        <v>4403</v>
      </c>
      <c r="I186" s="249" t="s">
        <v>1395</v>
      </c>
      <c r="J186" s="247" t="s">
        <v>1395</v>
      </c>
      <c r="K186" s="249" t="s">
        <v>4404</v>
      </c>
      <c r="L186" s="247" t="s">
        <v>4404</v>
      </c>
    </row>
    <row r="187" spans="5:12" ht="12.75">
      <c r="E187" s="249" t="s">
        <v>1400</v>
      </c>
      <c r="F187" s="91" t="s">
        <v>4405</v>
      </c>
      <c r="G187" s="248" t="s">
        <v>1401</v>
      </c>
      <c r="H187" s="248" t="s">
        <v>4406</v>
      </c>
      <c r="I187" s="249" t="s">
        <v>1400</v>
      </c>
      <c r="J187" s="249" t="s">
        <v>4407</v>
      </c>
      <c r="K187" s="249" t="s">
        <v>4408</v>
      </c>
      <c r="L187" s="247" t="s">
        <v>4409</v>
      </c>
    </row>
    <row r="188" spans="5:12" ht="12.75">
      <c r="E188" s="249" t="s">
        <v>1405</v>
      </c>
      <c r="F188" s="91" t="s">
        <v>4410</v>
      </c>
      <c r="G188" s="248" t="s">
        <v>1406</v>
      </c>
      <c r="H188" s="248" t="s">
        <v>4411</v>
      </c>
      <c r="I188" s="249" t="s">
        <v>1405</v>
      </c>
      <c r="J188" s="247" t="s">
        <v>4412</v>
      </c>
      <c r="K188" s="249" t="s">
        <v>4413</v>
      </c>
      <c r="L188" s="247" t="s">
        <v>4412</v>
      </c>
    </row>
    <row r="189" spans="5:12" ht="12.75">
      <c r="E189" s="249" t="s">
        <v>1410</v>
      </c>
      <c r="F189" s="91" t="s">
        <v>4414</v>
      </c>
      <c r="G189" s="248" t="s">
        <v>1411</v>
      </c>
      <c r="H189" s="248" t="s">
        <v>4415</v>
      </c>
      <c r="I189" s="249" t="s">
        <v>1410</v>
      </c>
      <c r="J189" s="247" t="s">
        <v>4416</v>
      </c>
      <c r="K189" s="249" t="s">
        <v>4417</v>
      </c>
      <c r="L189" s="247" t="s">
        <v>4418</v>
      </c>
    </row>
    <row r="190" spans="5:12" ht="12.75">
      <c r="E190" s="249" t="s">
        <v>1415</v>
      </c>
      <c r="F190" s="91" t="s">
        <v>3531</v>
      </c>
      <c r="G190" s="248" t="s">
        <v>1416</v>
      </c>
      <c r="H190" s="248" t="s">
        <v>4419</v>
      </c>
      <c r="I190" s="249" t="s">
        <v>1415</v>
      </c>
      <c r="J190" s="247" t="s">
        <v>4420</v>
      </c>
      <c r="K190" s="249" t="s">
        <v>4421</v>
      </c>
      <c r="L190" s="247" t="s">
        <v>4421</v>
      </c>
    </row>
    <row r="191" spans="5:12" ht="12.75">
      <c r="E191" s="249" t="s">
        <v>1420</v>
      </c>
      <c r="F191" s="91" t="s">
        <v>3399</v>
      </c>
      <c r="G191" s="248" t="s">
        <v>1421</v>
      </c>
      <c r="H191" s="248" t="s">
        <v>4422</v>
      </c>
      <c r="I191" s="249" t="s">
        <v>1420</v>
      </c>
      <c r="J191" s="247" t="s">
        <v>4423</v>
      </c>
      <c r="K191" s="249" t="s">
        <v>4424</v>
      </c>
      <c r="L191" s="247" t="s">
        <v>4425</v>
      </c>
    </row>
    <row r="192" spans="5:12" ht="12.75">
      <c r="E192" s="249" t="s">
        <v>1425</v>
      </c>
      <c r="F192" s="91" t="s">
        <v>4426</v>
      </c>
      <c r="G192" s="248" t="s">
        <v>1426</v>
      </c>
      <c r="H192" s="248" t="s">
        <v>4427</v>
      </c>
      <c r="I192" s="249" t="s">
        <v>1425</v>
      </c>
      <c r="J192" s="247" t="s">
        <v>4428</v>
      </c>
      <c r="K192" s="249" t="s">
        <v>4429</v>
      </c>
      <c r="L192" s="247" t="s">
        <v>4428</v>
      </c>
    </row>
    <row r="193" spans="5:12" ht="12.75">
      <c r="E193" s="249" t="s">
        <v>1430</v>
      </c>
      <c r="F193" s="91" t="s">
        <v>4430</v>
      </c>
      <c r="G193" s="248" t="s">
        <v>1431</v>
      </c>
      <c r="H193" s="248" t="s">
        <v>4431</v>
      </c>
      <c r="I193" s="249" t="s">
        <v>1430</v>
      </c>
      <c r="J193" s="247" t="s">
        <v>4432</v>
      </c>
      <c r="K193" s="249" t="s">
        <v>4433</v>
      </c>
      <c r="L193" s="247" t="s">
        <v>4432</v>
      </c>
    </row>
    <row r="194" spans="5:12" ht="12.75">
      <c r="E194" s="249" t="s">
        <v>1435</v>
      </c>
      <c r="F194" s="91" t="s">
        <v>4434</v>
      </c>
      <c r="G194" s="248" t="s">
        <v>1436</v>
      </c>
      <c r="H194" s="248" t="s">
        <v>4435</v>
      </c>
      <c r="I194" s="249" t="s">
        <v>1435</v>
      </c>
      <c r="J194" s="247" t="s">
        <v>4436</v>
      </c>
      <c r="K194" s="249" t="s">
        <v>4437</v>
      </c>
      <c r="L194" s="247" t="s">
        <v>4438</v>
      </c>
    </row>
    <row r="195" spans="5:12" ht="12.75">
      <c r="E195" s="249" t="s">
        <v>1440</v>
      </c>
      <c r="F195" s="91" t="s">
        <v>4439</v>
      </c>
      <c r="G195" s="248" t="s">
        <v>1441</v>
      </c>
      <c r="H195" s="248" t="s">
        <v>4440</v>
      </c>
      <c r="I195" s="249" t="s">
        <v>1440</v>
      </c>
      <c r="J195" s="247" t="s">
        <v>4441</v>
      </c>
      <c r="K195" s="249" t="s">
        <v>4442</v>
      </c>
      <c r="L195" s="247" t="s">
        <v>4441</v>
      </c>
    </row>
    <row r="196" spans="5:12" ht="12.75">
      <c r="E196" s="249" t="s">
        <v>4443</v>
      </c>
      <c r="F196" s="91" t="s">
        <v>4444</v>
      </c>
      <c r="G196" s="248" t="s">
        <v>1142</v>
      </c>
      <c r="H196" s="248" t="s">
        <v>4445</v>
      </c>
      <c r="I196" s="249" t="s">
        <v>4443</v>
      </c>
      <c r="J196" s="249" t="s">
        <v>4446</v>
      </c>
      <c r="K196" s="249" t="s">
        <v>4447</v>
      </c>
      <c r="L196" s="247" t="s">
        <v>4448</v>
      </c>
    </row>
    <row r="197" spans="5:12" ht="12.75">
      <c r="E197" s="249" t="s">
        <v>1445</v>
      </c>
      <c r="F197" s="91" t="s">
        <v>4449</v>
      </c>
      <c r="G197" s="248" t="s">
        <v>1446</v>
      </c>
      <c r="H197" s="248" t="s">
        <v>4450</v>
      </c>
      <c r="I197" s="249" t="s">
        <v>1445</v>
      </c>
      <c r="J197" s="247" t="s">
        <v>4451</v>
      </c>
      <c r="K197" s="249" t="s">
        <v>4452</v>
      </c>
      <c r="L197" s="247" t="s">
        <v>4453</v>
      </c>
    </row>
    <row r="198" spans="5:12" ht="12.75">
      <c r="E198" s="249" t="s">
        <v>1450</v>
      </c>
      <c r="F198" s="91" t="s">
        <v>4454</v>
      </c>
      <c r="G198" s="248" t="s">
        <v>1451</v>
      </c>
      <c r="H198" s="248" t="s">
        <v>4455</v>
      </c>
      <c r="I198" s="249" t="s">
        <v>1450</v>
      </c>
      <c r="J198" s="247" t="s">
        <v>4456</v>
      </c>
      <c r="K198" s="249" t="s">
        <v>4457</v>
      </c>
      <c r="L198" s="247" t="s">
        <v>4458</v>
      </c>
    </row>
    <row r="199" spans="5:12" ht="12.75">
      <c r="E199" s="249" t="s">
        <v>1455</v>
      </c>
      <c r="F199" s="91" t="s">
        <v>4459</v>
      </c>
      <c r="G199" s="248" t="s">
        <v>1456</v>
      </c>
      <c r="H199" s="248" t="s">
        <v>4460</v>
      </c>
      <c r="I199" s="249" t="s">
        <v>1455</v>
      </c>
      <c r="J199" s="247" t="s">
        <v>4461</v>
      </c>
      <c r="K199" s="249" t="s">
        <v>4462</v>
      </c>
      <c r="L199" s="247" t="s">
        <v>4461</v>
      </c>
    </row>
    <row r="200" spans="5:12" ht="12.75">
      <c r="E200" s="249" t="s">
        <v>1460</v>
      </c>
      <c r="F200" s="91" t="s">
        <v>4463</v>
      </c>
      <c r="G200" s="248" t="s">
        <v>1461</v>
      </c>
      <c r="H200" s="248" t="s">
        <v>4464</v>
      </c>
      <c r="I200" s="249" t="s">
        <v>1460</v>
      </c>
      <c r="J200" s="247" t="s">
        <v>4465</v>
      </c>
      <c r="K200" s="249" t="s">
        <v>4466</v>
      </c>
      <c r="L200" s="247" t="s">
        <v>4467</v>
      </c>
    </row>
    <row r="201" spans="5:12" ht="12.75">
      <c r="E201" s="249" t="s">
        <v>1465</v>
      </c>
      <c r="F201" s="91" t="s">
        <v>4468</v>
      </c>
      <c r="G201" s="248" t="s">
        <v>1466</v>
      </c>
      <c r="H201" s="248" t="s">
        <v>4469</v>
      </c>
      <c r="I201" s="249" t="s">
        <v>1465</v>
      </c>
      <c r="J201" s="247" t="s">
        <v>4470</v>
      </c>
      <c r="K201" s="249" t="s">
        <v>4471</v>
      </c>
      <c r="L201" s="247" t="s">
        <v>4472</v>
      </c>
    </row>
    <row r="202" spans="5:12" ht="12.75">
      <c r="E202" s="249" t="s">
        <v>1470</v>
      </c>
      <c r="F202" s="91" t="s">
        <v>4473</v>
      </c>
      <c r="G202" s="248" t="s">
        <v>1471</v>
      </c>
      <c r="H202" s="248" t="s">
        <v>4474</v>
      </c>
      <c r="I202" s="249" t="s">
        <v>1470</v>
      </c>
      <c r="J202" s="247" t="s">
        <v>4475</v>
      </c>
      <c r="K202" s="249" t="s">
        <v>4476</v>
      </c>
      <c r="L202" s="247" t="s">
        <v>4477</v>
      </c>
    </row>
    <row r="203" spans="5:12" ht="12.75">
      <c r="E203" s="249" t="s">
        <v>1475</v>
      </c>
      <c r="F203" s="91" t="s">
        <v>4478</v>
      </c>
      <c r="G203" s="248" t="s">
        <v>1476</v>
      </c>
      <c r="H203" s="248" t="s">
        <v>4479</v>
      </c>
      <c r="I203" s="249" t="s">
        <v>1475</v>
      </c>
      <c r="J203" s="247" t="s">
        <v>4480</v>
      </c>
      <c r="K203" s="250" t="s">
        <v>4481</v>
      </c>
      <c r="L203" s="247" t="s">
        <v>4482</v>
      </c>
    </row>
    <row r="204" spans="5:12" ht="12.75">
      <c r="E204" s="249" t="s">
        <v>1479</v>
      </c>
      <c r="F204" s="91" t="s">
        <v>3585</v>
      </c>
      <c r="G204" s="248" t="s">
        <v>1480</v>
      </c>
      <c r="H204" s="248" t="s">
        <v>4483</v>
      </c>
      <c r="I204" s="249" t="s">
        <v>1479</v>
      </c>
      <c r="J204" s="247" t="s">
        <v>4484</v>
      </c>
      <c r="K204" s="249" t="s">
        <v>4485</v>
      </c>
      <c r="L204" s="247" t="s">
        <v>4486</v>
      </c>
    </row>
    <row r="205" spans="5:12" ht="12.75">
      <c r="E205" s="249" t="s">
        <v>1483</v>
      </c>
      <c r="F205" s="91" t="s">
        <v>4487</v>
      </c>
      <c r="G205" s="248" t="s">
        <v>1484</v>
      </c>
      <c r="H205" s="248" t="s">
        <v>4488</v>
      </c>
      <c r="I205" s="249" t="s">
        <v>1483</v>
      </c>
      <c r="J205" s="247" t="s">
        <v>4489</v>
      </c>
      <c r="K205" s="249" t="s">
        <v>4490</v>
      </c>
      <c r="L205" s="250" t="s">
        <v>4491</v>
      </c>
    </row>
    <row r="206" spans="5:12" ht="12.75">
      <c r="E206" s="249" t="s">
        <v>1487</v>
      </c>
      <c r="F206" s="91" t="s">
        <v>4492</v>
      </c>
      <c r="G206" s="248" t="s">
        <v>1488</v>
      </c>
      <c r="H206" s="248" t="s">
        <v>4493</v>
      </c>
      <c r="I206" s="249" t="s">
        <v>1487</v>
      </c>
      <c r="J206" s="247" t="s">
        <v>4494</v>
      </c>
      <c r="K206" s="249" t="s">
        <v>4495</v>
      </c>
      <c r="L206" s="247" t="s">
        <v>4496</v>
      </c>
    </row>
    <row r="207" spans="5:12" ht="12.75">
      <c r="E207" s="249" t="s">
        <v>1491</v>
      </c>
      <c r="F207" s="91" t="s">
        <v>4497</v>
      </c>
      <c r="G207" s="248" t="s">
        <v>1492</v>
      </c>
      <c r="H207" s="248" t="s">
        <v>4498</v>
      </c>
      <c r="I207" s="249" t="s">
        <v>1491</v>
      </c>
      <c r="J207" s="247" t="s">
        <v>1491</v>
      </c>
      <c r="K207" s="249" t="s">
        <v>4499</v>
      </c>
      <c r="L207" s="247" t="s">
        <v>4500</v>
      </c>
    </row>
    <row r="208" spans="5:12" ht="12.75">
      <c r="E208" s="249" t="s">
        <v>1495</v>
      </c>
      <c r="F208" s="91" t="s">
        <v>4501</v>
      </c>
      <c r="G208" s="248" t="s">
        <v>1496</v>
      </c>
      <c r="H208" s="248" t="s">
        <v>4502</v>
      </c>
      <c r="I208" s="249" t="s">
        <v>1495</v>
      </c>
      <c r="J208" s="247" t="s">
        <v>4503</v>
      </c>
      <c r="K208" s="249" t="s">
        <v>4504</v>
      </c>
      <c r="L208" s="247" t="s">
        <v>4505</v>
      </c>
    </row>
    <row r="209" spans="5:12" ht="12.75">
      <c r="E209" s="249" t="s">
        <v>1499</v>
      </c>
      <c r="F209" s="91" t="s">
        <v>4506</v>
      </c>
      <c r="G209" s="248" t="s">
        <v>1500</v>
      </c>
      <c r="H209" s="248" t="s">
        <v>4507</v>
      </c>
      <c r="I209" s="249" t="s">
        <v>1499</v>
      </c>
      <c r="J209" s="247" t="s">
        <v>4508</v>
      </c>
      <c r="K209" s="249" t="s">
        <v>4509</v>
      </c>
      <c r="L209" s="247" t="s">
        <v>4510</v>
      </c>
    </row>
    <row r="210" spans="5:12" ht="12.75">
      <c r="E210" s="249" t="s">
        <v>1503</v>
      </c>
      <c r="F210" s="91" t="s">
        <v>4511</v>
      </c>
      <c r="G210" s="248" t="s">
        <v>1504</v>
      </c>
      <c r="H210" s="248" t="s">
        <v>4512</v>
      </c>
      <c r="I210" s="249" t="s">
        <v>1503</v>
      </c>
      <c r="J210" s="249" t="s">
        <v>4513</v>
      </c>
      <c r="K210" s="249" t="s">
        <v>4514</v>
      </c>
      <c r="L210" s="249" t="s">
        <v>4514</v>
      </c>
    </row>
    <row r="211" spans="5:12" ht="12.75">
      <c r="E211" s="249" t="s">
        <v>1507</v>
      </c>
      <c r="F211" s="91" t="s">
        <v>3519</v>
      </c>
      <c r="G211" s="248" t="s">
        <v>1508</v>
      </c>
      <c r="H211" s="248" t="s">
        <v>4515</v>
      </c>
      <c r="I211" s="249" t="s">
        <v>1507</v>
      </c>
      <c r="J211" s="247" t="s">
        <v>1507</v>
      </c>
      <c r="K211" s="249" t="s">
        <v>4516</v>
      </c>
      <c r="L211" s="247" t="s">
        <v>4516</v>
      </c>
    </row>
    <row r="212" spans="5:12" ht="12.75">
      <c r="E212" s="247" t="s">
        <v>1511</v>
      </c>
      <c r="F212" s="91" t="s">
        <v>4517</v>
      </c>
      <c r="G212" s="248" t="s">
        <v>1512</v>
      </c>
      <c r="H212" s="248" t="s">
        <v>4518</v>
      </c>
      <c r="I212" s="247" t="s">
        <v>1511</v>
      </c>
      <c r="J212" s="247" t="s">
        <v>4519</v>
      </c>
      <c r="K212" s="247" t="s">
        <v>4520</v>
      </c>
      <c r="L212" s="247" t="s">
        <v>4520</v>
      </c>
    </row>
    <row r="213" spans="5:12" ht="12.75">
      <c r="E213" s="249" t="s">
        <v>1515</v>
      </c>
      <c r="F213" s="91" t="s">
        <v>4521</v>
      </c>
      <c r="G213" s="248" t="s">
        <v>1516</v>
      </c>
      <c r="H213" s="248" t="s">
        <v>4522</v>
      </c>
      <c r="I213" s="249" t="s">
        <v>1515</v>
      </c>
      <c r="J213" s="247" t="s">
        <v>4523</v>
      </c>
      <c r="K213" s="249" t="s">
        <v>4524</v>
      </c>
      <c r="L213" s="247" t="s">
        <v>4524</v>
      </c>
    </row>
    <row r="214" spans="5:12" ht="12.75">
      <c r="E214" s="247" t="s">
        <v>1519</v>
      </c>
      <c r="F214" s="91" t="s">
        <v>3522</v>
      </c>
      <c r="G214" s="248" t="s">
        <v>1520</v>
      </c>
      <c r="H214" s="248" t="s">
        <v>4525</v>
      </c>
      <c r="I214" s="247" t="s">
        <v>1519</v>
      </c>
      <c r="J214" s="247" t="s">
        <v>4526</v>
      </c>
      <c r="K214" s="247" t="s">
        <v>4527</v>
      </c>
      <c r="L214" s="247" t="s">
        <v>4527</v>
      </c>
    </row>
    <row r="215" spans="5:12" ht="12.75">
      <c r="E215" s="247" t="s">
        <v>1523</v>
      </c>
      <c r="F215" s="91" t="s">
        <v>4528</v>
      </c>
      <c r="G215" s="260" t="s">
        <v>1524</v>
      </c>
      <c r="H215" s="260" t="s">
        <v>4529</v>
      </c>
      <c r="I215" s="247" t="s">
        <v>1523</v>
      </c>
      <c r="J215" s="247" t="s">
        <v>1523</v>
      </c>
      <c r="K215" s="261" t="s">
        <v>4530</v>
      </c>
      <c r="L215" s="261" t="s">
        <v>4530</v>
      </c>
    </row>
    <row r="216" spans="5:12" ht="12.75">
      <c r="E216" s="249" t="s">
        <v>1527</v>
      </c>
      <c r="F216" s="91" t="s">
        <v>4531</v>
      </c>
      <c r="G216" s="248" t="s">
        <v>1528</v>
      </c>
      <c r="H216" s="248" t="s">
        <v>4532</v>
      </c>
      <c r="I216" s="249" t="s">
        <v>1527</v>
      </c>
      <c r="J216" s="249" t="s">
        <v>4533</v>
      </c>
      <c r="K216" s="249" t="s">
        <v>4534</v>
      </c>
      <c r="L216" s="247" t="s">
        <v>4535</v>
      </c>
    </row>
    <row r="217" spans="5:12" ht="12.75">
      <c r="E217" s="249" t="s">
        <v>1531</v>
      </c>
      <c r="F217" s="91" t="s">
        <v>3543</v>
      </c>
      <c r="G217" s="248" t="s">
        <v>1532</v>
      </c>
      <c r="H217" s="248" t="s">
        <v>4536</v>
      </c>
      <c r="I217" s="249" t="s">
        <v>1531</v>
      </c>
      <c r="J217" s="247" t="s">
        <v>1531</v>
      </c>
      <c r="K217" s="249" t="s">
        <v>4537</v>
      </c>
      <c r="L217" s="247" t="s">
        <v>4537</v>
      </c>
    </row>
    <row r="218" spans="5:12" ht="12.75">
      <c r="E218" s="249" t="s">
        <v>1535</v>
      </c>
      <c r="F218" s="91" t="s">
        <v>4538</v>
      </c>
      <c r="G218" s="248" t="s">
        <v>1536</v>
      </c>
      <c r="H218" s="248" t="s">
        <v>4539</v>
      </c>
      <c r="I218" s="249" t="s">
        <v>1535</v>
      </c>
      <c r="J218" s="247" t="s">
        <v>4540</v>
      </c>
      <c r="K218" s="249" t="s">
        <v>4541</v>
      </c>
      <c r="L218" s="249" t="s">
        <v>4542</v>
      </c>
    </row>
    <row r="219" spans="5:12" ht="12.75">
      <c r="E219" s="249" t="s">
        <v>1539</v>
      </c>
      <c r="F219" s="91" t="s">
        <v>4543</v>
      </c>
      <c r="G219" s="248" t="s">
        <v>1540</v>
      </c>
      <c r="H219" s="248" t="s">
        <v>4544</v>
      </c>
      <c r="I219" s="249" t="s">
        <v>1539</v>
      </c>
      <c r="J219" s="249" t="s">
        <v>4545</v>
      </c>
      <c r="K219" s="249" t="s">
        <v>4546</v>
      </c>
      <c r="L219" s="247" t="s">
        <v>4547</v>
      </c>
    </row>
    <row r="220" spans="5:12" ht="12.75">
      <c r="E220" s="249" t="s">
        <v>1543</v>
      </c>
      <c r="F220" s="91" t="s">
        <v>4548</v>
      </c>
      <c r="G220" s="248" t="s">
        <v>1544</v>
      </c>
      <c r="H220" s="248" t="s">
        <v>4549</v>
      </c>
      <c r="I220" s="249" t="s">
        <v>1543</v>
      </c>
      <c r="J220" s="249" t="s">
        <v>1543</v>
      </c>
      <c r="K220" s="247" t="s">
        <v>4550</v>
      </c>
      <c r="L220" s="247" t="s">
        <v>4550</v>
      </c>
    </row>
    <row r="221" spans="5:12" ht="12.75">
      <c r="E221" s="249" t="s">
        <v>1547</v>
      </c>
      <c r="F221" s="91" t="s">
        <v>4551</v>
      </c>
      <c r="G221" s="248" t="s">
        <v>1548</v>
      </c>
      <c r="H221" s="248" t="s">
        <v>4552</v>
      </c>
      <c r="I221" s="249" t="s">
        <v>1547</v>
      </c>
      <c r="J221" s="247" t="s">
        <v>4553</v>
      </c>
      <c r="K221" s="249" t="s">
        <v>4554</v>
      </c>
      <c r="L221" s="247" t="s">
        <v>4555</v>
      </c>
    </row>
    <row r="222" spans="5:12" ht="12.75">
      <c r="E222" s="247" t="s">
        <v>1551</v>
      </c>
      <c r="F222" s="91" t="s">
        <v>4556</v>
      </c>
      <c r="G222" s="248" t="s">
        <v>1552</v>
      </c>
      <c r="H222" s="248" t="s">
        <v>4557</v>
      </c>
      <c r="I222" s="247" t="s">
        <v>1551</v>
      </c>
      <c r="J222" s="247" t="s">
        <v>1551</v>
      </c>
      <c r="K222" s="247" t="s">
        <v>4558</v>
      </c>
      <c r="L222" s="247" t="s">
        <v>4558</v>
      </c>
    </row>
    <row r="223" spans="5:12" ht="12.75">
      <c r="E223" s="249" t="s">
        <v>1555</v>
      </c>
      <c r="F223" s="91" t="s">
        <v>4559</v>
      </c>
      <c r="G223" s="248" t="s">
        <v>1556</v>
      </c>
      <c r="H223" s="248" t="s">
        <v>4560</v>
      </c>
      <c r="I223" s="249" t="s">
        <v>1555</v>
      </c>
      <c r="J223" s="247" t="s">
        <v>4561</v>
      </c>
      <c r="K223" s="249" t="s">
        <v>4562</v>
      </c>
      <c r="L223" s="247" t="s">
        <v>4563</v>
      </c>
    </row>
    <row r="224" spans="5:12" ht="12.75">
      <c r="E224" s="249" t="s">
        <v>1559</v>
      </c>
      <c r="F224" s="91" t="s">
        <v>4564</v>
      </c>
      <c r="G224" s="248" t="s">
        <v>1560</v>
      </c>
      <c r="H224" s="248" t="s">
        <v>4565</v>
      </c>
      <c r="I224" s="249" t="s">
        <v>1559</v>
      </c>
      <c r="J224" s="247" t="s">
        <v>4566</v>
      </c>
      <c r="K224" s="249" t="s">
        <v>4567</v>
      </c>
      <c r="L224" s="247" t="s">
        <v>4568</v>
      </c>
    </row>
    <row r="225" spans="5:12" ht="12.75">
      <c r="E225" s="249" t="s">
        <v>1563</v>
      </c>
      <c r="F225" s="91" t="s">
        <v>4569</v>
      </c>
      <c r="G225" s="248" t="s">
        <v>1564</v>
      </c>
      <c r="H225" s="248" t="s">
        <v>4570</v>
      </c>
      <c r="I225" s="249" t="s">
        <v>1563</v>
      </c>
      <c r="J225" s="247" t="s">
        <v>4571</v>
      </c>
      <c r="K225" s="249" t="s">
        <v>4572</v>
      </c>
      <c r="L225" s="247" t="s">
        <v>4573</v>
      </c>
    </row>
    <row r="226" spans="5:12" ht="12.75">
      <c r="E226" s="249" t="s">
        <v>1567</v>
      </c>
      <c r="F226" s="91" t="s">
        <v>4574</v>
      </c>
      <c r="G226" s="248" t="s">
        <v>1568</v>
      </c>
      <c r="H226" s="248" t="s">
        <v>4575</v>
      </c>
      <c r="I226" s="249" t="s">
        <v>1567</v>
      </c>
      <c r="J226" s="247" t="s">
        <v>4576</v>
      </c>
      <c r="K226" s="249" t="s">
        <v>4577</v>
      </c>
      <c r="L226" s="247" t="s">
        <v>4578</v>
      </c>
    </row>
    <row r="227" spans="5:12" ht="12.75">
      <c r="E227" s="249" t="s">
        <v>1571</v>
      </c>
      <c r="F227" s="91" t="s">
        <v>4579</v>
      </c>
      <c r="G227" s="248" t="s">
        <v>1572</v>
      </c>
      <c r="H227" s="248" t="s">
        <v>4580</v>
      </c>
      <c r="I227" s="249" t="s">
        <v>1571</v>
      </c>
      <c r="J227" s="249" t="s">
        <v>4581</v>
      </c>
      <c r="K227" s="249" t="s">
        <v>4582</v>
      </c>
      <c r="L227" s="247" t="s">
        <v>4583</v>
      </c>
    </row>
    <row r="228" spans="5:12" ht="12.75">
      <c r="E228" s="249" t="s">
        <v>1575</v>
      </c>
      <c r="F228" s="91" t="s">
        <v>4584</v>
      </c>
      <c r="G228" s="248" t="s">
        <v>1576</v>
      </c>
      <c r="H228" s="248" t="s">
        <v>4585</v>
      </c>
      <c r="I228" s="249" t="s">
        <v>1575</v>
      </c>
      <c r="J228" s="247" t="s">
        <v>4586</v>
      </c>
      <c r="K228" s="249" t="s">
        <v>4587</v>
      </c>
      <c r="L228" s="247" t="s">
        <v>4588</v>
      </c>
    </row>
    <row r="229" spans="5:12" ht="12.75">
      <c r="E229" s="249" t="s">
        <v>4589</v>
      </c>
      <c r="F229" s="91" t="s">
        <v>4590</v>
      </c>
      <c r="G229" s="248" t="s">
        <v>1580</v>
      </c>
      <c r="H229" s="248" t="s">
        <v>4591</v>
      </c>
      <c r="I229" s="249" t="s">
        <v>4589</v>
      </c>
      <c r="J229" s="249" t="s">
        <v>4589</v>
      </c>
      <c r="K229" s="249" t="s">
        <v>4592</v>
      </c>
      <c r="L229" s="249" t="s">
        <v>4592</v>
      </c>
    </row>
    <row r="230" spans="5:12" ht="12.75">
      <c r="E230" s="249" t="s">
        <v>1583</v>
      </c>
      <c r="F230" s="91" t="s">
        <v>4593</v>
      </c>
      <c r="G230" s="248" t="s">
        <v>1584</v>
      </c>
      <c r="H230" s="248" t="s">
        <v>4594</v>
      </c>
      <c r="I230" s="249" t="s">
        <v>1583</v>
      </c>
      <c r="J230" s="247" t="s">
        <v>4595</v>
      </c>
      <c r="K230" s="249" t="s">
        <v>4596</v>
      </c>
      <c r="L230" s="247" t="s">
        <v>4595</v>
      </c>
    </row>
    <row r="231" spans="5:12" ht="12.75">
      <c r="E231" s="249" t="s">
        <v>1587</v>
      </c>
      <c r="F231" s="91" t="s">
        <v>3549</v>
      </c>
      <c r="G231" s="248" t="s">
        <v>1588</v>
      </c>
      <c r="H231" s="248" t="s">
        <v>4597</v>
      </c>
      <c r="I231" s="249" t="s">
        <v>1587</v>
      </c>
      <c r="J231" s="247" t="s">
        <v>1587</v>
      </c>
      <c r="K231" s="249" t="s">
        <v>1587</v>
      </c>
      <c r="L231" s="247" t="s">
        <v>1587</v>
      </c>
    </row>
    <row r="232" spans="5:12" ht="12.75">
      <c r="E232" s="249" t="s">
        <v>1591</v>
      </c>
      <c r="F232" s="91" t="s">
        <v>3561</v>
      </c>
      <c r="G232" s="248" t="s">
        <v>1592</v>
      </c>
      <c r="H232" s="248" t="s">
        <v>4598</v>
      </c>
      <c r="I232" s="249" t="s">
        <v>1591</v>
      </c>
      <c r="J232" s="247" t="s">
        <v>4599</v>
      </c>
      <c r="K232" s="249" t="s">
        <v>4600</v>
      </c>
      <c r="L232" s="247" t="s">
        <v>4599</v>
      </c>
    </row>
    <row r="233" spans="5:12" ht="12.75">
      <c r="E233" s="249" t="s">
        <v>1595</v>
      </c>
      <c r="F233" s="91" t="s">
        <v>3573</v>
      </c>
      <c r="G233" s="248" t="s">
        <v>1596</v>
      </c>
      <c r="H233" s="248" t="s">
        <v>4601</v>
      </c>
      <c r="I233" s="249" t="s">
        <v>1595</v>
      </c>
      <c r="J233" s="247" t="s">
        <v>4602</v>
      </c>
      <c r="K233" s="249" t="s">
        <v>4603</v>
      </c>
      <c r="L233" s="247" t="s">
        <v>4604</v>
      </c>
    </row>
    <row r="234" spans="5:12" ht="12.75">
      <c r="E234" s="249" t="s">
        <v>1599</v>
      </c>
      <c r="F234" s="91" t="s">
        <v>4605</v>
      </c>
      <c r="G234" s="248" t="s">
        <v>1600</v>
      </c>
      <c r="H234" s="248" t="s">
        <v>4606</v>
      </c>
      <c r="I234" s="249" t="s">
        <v>1599</v>
      </c>
      <c r="J234" s="247" t="s">
        <v>4607</v>
      </c>
      <c r="K234" s="249" t="s">
        <v>4608</v>
      </c>
      <c r="L234" s="247" t="s">
        <v>4609</v>
      </c>
    </row>
    <row r="235" spans="5:12" ht="12.75">
      <c r="E235" s="249" t="s">
        <v>1603</v>
      </c>
      <c r="F235" s="91" t="s">
        <v>4610</v>
      </c>
      <c r="G235" s="248" t="s">
        <v>1604</v>
      </c>
      <c r="H235" s="248" t="s">
        <v>4611</v>
      </c>
      <c r="I235" s="249" t="s">
        <v>1603</v>
      </c>
      <c r="J235" s="247" t="s">
        <v>4612</v>
      </c>
      <c r="K235" s="249" t="s">
        <v>4613</v>
      </c>
      <c r="L235" s="247" t="s">
        <v>4614</v>
      </c>
    </row>
    <row r="236" spans="5:12" ht="12.75">
      <c r="E236" s="249" t="s">
        <v>1607</v>
      </c>
      <c r="F236" s="91" t="s">
        <v>4615</v>
      </c>
      <c r="G236" s="248" t="s">
        <v>1608</v>
      </c>
      <c r="H236" s="248" t="s">
        <v>4616</v>
      </c>
      <c r="I236" s="249" t="s">
        <v>1607</v>
      </c>
      <c r="J236" s="247" t="s">
        <v>1607</v>
      </c>
      <c r="K236" s="249" t="s">
        <v>4617</v>
      </c>
      <c r="L236" s="247" t="s">
        <v>4617</v>
      </c>
    </row>
    <row r="237" spans="5:12" ht="12.75">
      <c r="E237" s="247" t="s">
        <v>1611</v>
      </c>
      <c r="F237" s="91" t="s">
        <v>4618</v>
      </c>
      <c r="G237" s="248" t="s">
        <v>1612</v>
      </c>
      <c r="H237" s="248" t="s">
        <v>4619</v>
      </c>
      <c r="I237" s="247" t="s">
        <v>1611</v>
      </c>
      <c r="J237" s="247" t="s">
        <v>4620</v>
      </c>
      <c r="K237" s="247" t="s">
        <v>4621</v>
      </c>
      <c r="L237" s="247" t="s">
        <v>4621</v>
      </c>
    </row>
    <row r="238" spans="5:12" ht="12.75">
      <c r="E238" s="249" t="s">
        <v>1615</v>
      </c>
      <c r="F238" s="91" t="s">
        <v>4622</v>
      </c>
      <c r="G238" s="248" t="s">
        <v>1616</v>
      </c>
      <c r="H238" s="248" t="s">
        <v>4623</v>
      </c>
      <c r="I238" s="249" t="s">
        <v>1615</v>
      </c>
      <c r="J238" s="247" t="s">
        <v>1615</v>
      </c>
      <c r="K238" s="249" t="s">
        <v>1615</v>
      </c>
      <c r="L238" s="247" t="s">
        <v>1615</v>
      </c>
    </row>
    <row r="239" spans="5:12" ht="12.75">
      <c r="E239" s="249" t="s">
        <v>1619</v>
      </c>
      <c r="F239" s="91" t="s">
        <v>4624</v>
      </c>
      <c r="G239" s="248" t="s">
        <v>1620</v>
      </c>
      <c r="H239" s="248" t="s">
        <v>4625</v>
      </c>
      <c r="I239" s="249" t="s">
        <v>1619</v>
      </c>
      <c r="J239" s="247" t="s">
        <v>4626</v>
      </c>
      <c r="K239" s="249" t="s">
        <v>4627</v>
      </c>
      <c r="L239" s="247" t="s">
        <v>4626</v>
      </c>
    </row>
    <row r="240" spans="5:12" ht="12.75">
      <c r="E240" s="249" t="s">
        <v>1623</v>
      </c>
      <c r="F240" s="91" t="s">
        <v>4628</v>
      </c>
      <c r="G240" s="248" t="s">
        <v>1624</v>
      </c>
      <c r="H240" s="248" t="s">
        <v>4629</v>
      </c>
      <c r="I240" s="249" t="s">
        <v>1623</v>
      </c>
      <c r="J240" s="247" t="s">
        <v>1623</v>
      </c>
      <c r="K240" s="249" t="s">
        <v>4630</v>
      </c>
      <c r="L240" s="247" t="s">
        <v>4630</v>
      </c>
    </row>
    <row r="241" spans="5:12" ht="12.75">
      <c r="E241" s="249" t="s">
        <v>1627</v>
      </c>
      <c r="F241" s="91" t="s">
        <v>4631</v>
      </c>
      <c r="G241" s="248" t="s">
        <v>1628</v>
      </c>
      <c r="H241" s="248" t="s">
        <v>4632</v>
      </c>
      <c r="I241" s="249" t="s">
        <v>1627</v>
      </c>
      <c r="J241" s="247" t="s">
        <v>4633</v>
      </c>
      <c r="K241" s="249" t="s">
        <v>4634</v>
      </c>
      <c r="L241" s="247" t="s">
        <v>4633</v>
      </c>
    </row>
    <row r="242" spans="5:12" ht="12.75">
      <c r="E242" s="249" t="s">
        <v>1631</v>
      </c>
      <c r="F242" s="91" t="s">
        <v>4635</v>
      </c>
      <c r="G242" s="248" t="s">
        <v>1632</v>
      </c>
      <c r="H242" s="248" t="s">
        <v>4636</v>
      </c>
      <c r="I242" s="249" t="s">
        <v>1631</v>
      </c>
      <c r="J242" s="247" t="s">
        <v>4637</v>
      </c>
      <c r="K242" s="249" t="s">
        <v>4638</v>
      </c>
      <c r="L242" s="247" t="s">
        <v>4639</v>
      </c>
    </row>
    <row r="243" spans="5:12" ht="12.75">
      <c r="E243" s="249" t="s">
        <v>1635</v>
      </c>
      <c r="F243" s="91" t="s">
        <v>4640</v>
      </c>
      <c r="G243" s="248" t="s">
        <v>1636</v>
      </c>
      <c r="H243" s="248" t="s">
        <v>4641</v>
      </c>
      <c r="I243" s="249" t="s">
        <v>1635</v>
      </c>
      <c r="J243" s="247" t="s">
        <v>4642</v>
      </c>
      <c r="K243" s="249" t="s">
        <v>4643</v>
      </c>
      <c r="L243" s="247" t="s">
        <v>4643</v>
      </c>
    </row>
    <row r="244" spans="5:12" ht="12.75">
      <c r="E244" s="249" t="s">
        <v>1639</v>
      </c>
      <c r="F244" s="91" t="s">
        <v>4644</v>
      </c>
      <c r="G244" s="248" t="s">
        <v>1640</v>
      </c>
      <c r="H244" s="248" t="s">
        <v>4645</v>
      </c>
      <c r="I244" s="249" t="s">
        <v>1639</v>
      </c>
      <c r="J244" s="247" t="s">
        <v>4646</v>
      </c>
      <c r="K244" s="249" t="s">
        <v>4647</v>
      </c>
      <c r="L244" s="247" t="s">
        <v>4646</v>
      </c>
    </row>
    <row r="245" spans="5:12" ht="12.75">
      <c r="E245" s="249" t="s">
        <v>1643</v>
      </c>
      <c r="F245" s="91" t="s">
        <v>3441</v>
      </c>
      <c r="G245" s="248" t="s">
        <v>1644</v>
      </c>
      <c r="H245" s="248" t="s">
        <v>4648</v>
      </c>
      <c r="I245" s="249" t="s">
        <v>1643</v>
      </c>
      <c r="J245" s="247" t="s">
        <v>4649</v>
      </c>
      <c r="K245" s="249" t="s">
        <v>4650</v>
      </c>
      <c r="L245" s="247" t="s">
        <v>4650</v>
      </c>
    </row>
    <row r="246" spans="5:12" ht="12.75">
      <c r="E246" s="249" t="s">
        <v>1647</v>
      </c>
      <c r="F246" s="91" t="s">
        <v>4651</v>
      </c>
      <c r="G246" s="248" t="s">
        <v>1648</v>
      </c>
      <c r="H246" s="248" t="s">
        <v>4652</v>
      </c>
      <c r="I246" s="249" t="s">
        <v>1647</v>
      </c>
      <c r="J246" s="247" t="s">
        <v>4653</v>
      </c>
      <c r="K246" s="249" t="s">
        <v>4654</v>
      </c>
      <c r="L246" s="247" t="s">
        <v>4655</v>
      </c>
    </row>
    <row r="247" spans="5:12" ht="12.75">
      <c r="E247" s="249" t="s">
        <v>1651</v>
      </c>
      <c r="F247" s="91" t="s">
        <v>4656</v>
      </c>
      <c r="G247" s="248" t="s">
        <v>1652</v>
      </c>
      <c r="H247" s="248" t="s">
        <v>4657</v>
      </c>
      <c r="I247" s="249" t="s">
        <v>1651</v>
      </c>
      <c r="J247" s="247" t="s">
        <v>4658</v>
      </c>
      <c r="K247" s="249" t="s">
        <v>4659</v>
      </c>
      <c r="L247" s="247" t="s">
        <v>4660</v>
      </c>
    </row>
    <row r="248" spans="5:12" ht="12.75">
      <c r="E248" s="249" t="s">
        <v>1655</v>
      </c>
      <c r="F248" s="91" t="s">
        <v>4661</v>
      </c>
      <c r="G248" s="248" t="s">
        <v>1656</v>
      </c>
      <c r="H248" s="248" t="s">
        <v>4662</v>
      </c>
      <c r="I248" s="249" t="s">
        <v>1655</v>
      </c>
      <c r="J248" s="247" t="s">
        <v>4663</v>
      </c>
      <c r="K248" s="249" t="s">
        <v>4664</v>
      </c>
      <c r="L248" s="247" t="s">
        <v>4665</v>
      </c>
    </row>
    <row r="249" spans="5:12" ht="12.75">
      <c r="E249" s="249" t="s">
        <v>1659</v>
      </c>
      <c r="F249" s="91" t="s">
        <v>4666</v>
      </c>
      <c r="G249" s="248" t="s">
        <v>1660</v>
      </c>
      <c r="H249" s="248" t="s">
        <v>4667</v>
      </c>
      <c r="I249" s="249" t="s">
        <v>1659</v>
      </c>
      <c r="J249" s="247" t="s">
        <v>4668</v>
      </c>
      <c r="K249" s="249" t="s">
        <v>4669</v>
      </c>
      <c r="L249" s="247" t="s">
        <v>4670</v>
      </c>
    </row>
    <row r="250" spans="5:12" ht="12.75">
      <c r="E250" s="249" t="s">
        <v>1663</v>
      </c>
      <c r="F250" s="91" t="s">
        <v>4671</v>
      </c>
      <c r="G250" s="248" t="s">
        <v>1664</v>
      </c>
      <c r="H250" s="248" t="s">
        <v>4672</v>
      </c>
      <c r="I250" s="249" t="s">
        <v>1663</v>
      </c>
      <c r="J250" s="247" t="s">
        <v>4673</v>
      </c>
      <c r="K250" s="249" t="s">
        <v>4674</v>
      </c>
      <c r="L250" s="247" t="s">
        <v>4675</v>
      </c>
    </row>
    <row r="251" spans="5:12" ht="12.75">
      <c r="E251" s="249" t="s">
        <v>1667</v>
      </c>
      <c r="F251" s="91" t="s">
        <v>3618</v>
      </c>
      <c r="G251" s="248" t="s">
        <v>1668</v>
      </c>
      <c r="H251" s="248" t="s">
        <v>4676</v>
      </c>
      <c r="I251" s="249" t="s">
        <v>1667</v>
      </c>
      <c r="J251" s="247" t="s">
        <v>4677</v>
      </c>
      <c r="K251" s="249" t="s">
        <v>4678</v>
      </c>
      <c r="L251" s="247" t="s">
        <v>4679</v>
      </c>
    </row>
    <row r="252" spans="5:12" ht="12.75">
      <c r="E252" s="249" t="s">
        <v>1671</v>
      </c>
      <c r="F252" s="91" t="s">
        <v>4680</v>
      </c>
      <c r="G252" s="248" t="s">
        <v>1672</v>
      </c>
      <c r="H252" s="248" t="s">
        <v>4681</v>
      </c>
      <c r="I252" s="249" t="s">
        <v>1671</v>
      </c>
      <c r="J252" s="247" t="s">
        <v>4682</v>
      </c>
      <c r="K252" s="249" t="s">
        <v>4683</v>
      </c>
      <c r="L252" s="247" t="s">
        <v>4683</v>
      </c>
    </row>
    <row r="253" spans="5:12" ht="12.75">
      <c r="E253" s="249" t="s">
        <v>1675</v>
      </c>
      <c r="F253" s="91" t="s">
        <v>4684</v>
      </c>
      <c r="G253" s="248" t="s">
        <v>1676</v>
      </c>
      <c r="H253" s="248" t="s">
        <v>4685</v>
      </c>
      <c r="I253" s="249" t="s">
        <v>1675</v>
      </c>
      <c r="J253" s="247" t="s">
        <v>4686</v>
      </c>
      <c r="K253" s="249" t="s">
        <v>4687</v>
      </c>
      <c r="L253" s="247" t="s">
        <v>4686</v>
      </c>
    </row>
  </sheetData>
  <mergeCells count="3">
    <mergeCell ref="F1:H1"/>
    <mergeCell ref="I1:J1"/>
    <mergeCell ref="K1:L1"/>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4ED61-C527-46CD-86E5-E1A9C55AC4EE}">
  <sheetPr>
    <pageSetUpPr fitToPage="1"/>
  </sheetPr>
  <dimension ref="A1:L99"/>
  <sheetViews>
    <sheetView tabSelected="1" workbookViewId="0" topLeftCell="A1">
      <selection pane="topLeft" activeCell="A13" sqref="A13:J13"/>
    </sheetView>
  </sheetViews>
  <sheetFormatPr defaultRowHeight="12.75"/>
  <cols>
    <col min="11" max="11" width="9.142857142857142" style="1"/>
    <col min="12" max="12" width="90.71428571428571" style="1" customWidth="1"/>
    <col min="13" max="30" width="9.142857142857142" style="1"/>
  </cols>
  <sheetData>
    <row r="1" spans="1:12" ht="12.75" customHeight="1">
      <c r="A1" s="13"/>
      <c r="B1" s="13"/>
      <c r="C1" s="13"/>
      <c r="D1" s="13"/>
      <c r="E1" s="13"/>
      <c r="F1" s="13"/>
      <c r="G1" s="13"/>
      <c r="H1" s="13"/>
      <c r="I1" s="13"/>
      <c r="J1" s="13"/>
      <c r="L1" s="264"/>
    </row>
    <row r="2" spans="1:12" ht="12.75" customHeight="1">
      <c r="A2" s="13"/>
      <c r="B2" s="13"/>
      <c r="C2" s="13"/>
      <c r="D2" s="13"/>
      <c r="E2" s="13"/>
      <c r="F2" s="13"/>
      <c r="G2" s="13"/>
      <c r="H2" s="13"/>
      <c r="I2" s="13"/>
      <c r="J2" s="13"/>
      <c r="L2" s="264"/>
    </row>
    <row r="3" spans="1:12" ht="12.75" customHeight="1">
      <c r="A3" s="13"/>
      <c r="B3" s="13"/>
      <c r="C3" s="13"/>
      <c r="D3" s="13"/>
      <c r="E3" s="13"/>
      <c r="F3" s="13"/>
      <c r="G3" s="13"/>
      <c r="H3" s="13"/>
      <c r="I3" s="13"/>
      <c r="J3" s="13"/>
      <c r="L3" s="264"/>
    </row>
    <row r="4" spans="1:12" ht="12.75">
      <c r="A4" s="13"/>
      <c r="B4" s="13"/>
      <c r="C4" s="13"/>
      <c r="D4" s="13"/>
      <c r="E4" s="13"/>
      <c r="F4" s="13"/>
      <c r="G4" s="13"/>
      <c r="H4" s="13"/>
      <c r="I4" s="13"/>
      <c r="J4" s="13"/>
      <c r="L4" s="14"/>
    </row>
    <row r="5" spans="1:12" ht="12.75" customHeight="1">
      <c r="A5" s="13"/>
      <c r="B5" s="13"/>
      <c r="C5" s="13"/>
      <c r="D5" s="13"/>
      <c r="E5" s="13"/>
      <c r="F5" s="13"/>
      <c r="G5" s="13"/>
      <c r="H5" s="13"/>
      <c r="I5" s="13"/>
      <c r="J5" s="13"/>
      <c r="L5" s="265"/>
    </row>
    <row r="6" spans="1:12" ht="12.75">
      <c r="A6" s="13"/>
      <c r="B6" s="13"/>
      <c r="C6" s="13"/>
      <c r="D6" s="13"/>
      <c r="E6" s="13"/>
      <c r="F6" s="13"/>
      <c r="G6" s="13"/>
      <c r="H6" s="13"/>
      <c r="I6" s="13"/>
      <c r="J6" s="13"/>
      <c r="L6" s="265"/>
    </row>
    <row r="7" spans="1:12" ht="60" customHeight="1">
      <c r="A7" s="266" t="s">
        <v>3352</v>
      </c>
      <c r="B7" s="266"/>
      <c r="C7" s="266"/>
      <c r="D7" s="266"/>
      <c r="E7" s="266"/>
      <c r="F7" s="266"/>
      <c r="G7" s="266"/>
      <c r="H7" s="266"/>
      <c r="I7" s="266"/>
      <c r="J7" s="266"/>
      <c r="L7" s="265"/>
    </row>
    <row r="8" spans="1:12" ht="15" customHeight="1">
      <c r="A8" s="267" t="s">
        <v>3351</v>
      </c>
      <c r="B8" s="267"/>
      <c r="C8" s="267"/>
      <c r="D8" s="267"/>
      <c r="E8" s="267"/>
      <c r="F8" s="267"/>
      <c r="G8" s="267"/>
      <c r="H8" s="267"/>
      <c r="I8" s="267"/>
      <c r="J8" s="267"/>
      <c r="L8" s="265"/>
    </row>
    <row r="9" spans="1:12" ht="15" customHeight="1">
      <c r="A9" s="268" t="s">
        <v>4688</v>
      </c>
      <c r="B9" s="268"/>
      <c r="C9" s="268"/>
      <c r="D9" s="268"/>
      <c r="E9" s="268"/>
      <c r="F9" s="268"/>
      <c r="G9" s="268"/>
      <c r="H9" s="268"/>
      <c r="I9" s="268"/>
      <c r="J9" s="268"/>
      <c r="L9" s="265"/>
    </row>
    <row r="10" spans="1:12" ht="30" customHeight="1">
      <c r="A10" s="269"/>
      <c r="B10" s="269"/>
      <c r="C10" s="269"/>
      <c r="D10" s="269"/>
      <c r="E10" s="269"/>
      <c r="F10" s="269"/>
      <c r="G10" s="269"/>
      <c r="H10" s="269"/>
      <c r="I10" s="269"/>
      <c r="J10" s="269"/>
      <c r="L10" s="265"/>
    </row>
    <row r="11" spans="1:12" ht="15">
      <c r="A11" s="270" t="s">
        <v>3225</v>
      </c>
      <c r="B11" s="271"/>
      <c r="C11" s="271"/>
      <c r="D11" s="271"/>
      <c r="E11" s="271"/>
      <c r="F11" s="271"/>
      <c r="G11" s="271"/>
      <c r="H11" s="271"/>
      <c r="I11" s="271"/>
      <c r="J11" s="271"/>
      <c r="L11" s="265"/>
    </row>
    <row r="12" spans="1:12" ht="30" customHeight="1">
      <c r="A12" s="272" t="s">
        <v>3621</v>
      </c>
      <c r="B12" s="272"/>
      <c r="C12" s="272"/>
      <c r="D12" s="272"/>
      <c r="E12" s="272"/>
      <c r="F12" s="272"/>
      <c r="G12" s="272"/>
      <c r="H12" s="272"/>
      <c r="I12" s="272"/>
      <c r="J12" s="272"/>
      <c r="L12" s="265"/>
    </row>
    <row r="13" spans="1:12" ht="60" customHeight="1">
      <c r="A13" s="272" t="s">
        <v>4689</v>
      </c>
      <c r="B13" s="272"/>
      <c r="C13" s="272"/>
      <c r="D13" s="272"/>
      <c r="E13" s="272"/>
      <c r="F13" s="272"/>
      <c r="G13" s="272"/>
      <c r="H13" s="272"/>
      <c r="I13" s="272"/>
      <c r="J13" s="272"/>
      <c r="L13" s="265"/>
    </row>
    <row r="14" spans="1:12" ht="45" customHeight="1">
      <c r="A14" s="272" t="s">
        <v>3622</v>
      </c>
      <c r="B14" s="272"/>
      <c r="C14" s="272"/>
      <c r="D14" s="272"/>
      <c r="E14" s="272"/>
      <c r="F14" s="272"/>
      <c r="G14" s="272"/>
      <c r="H14" s="272"/>
      <c r="I14" s="272"/>
      <c r="J14" s="272"/>
      <c r="L14" s="265"/>
    </row>
    <row r="15" spans="1:12" ht="30" customHeight="1">
      <c r="A15" s="272" t="s">
        <v>3226</v>
      </c>
      <c r="B15" s="272"/>
      <c r="C15" s="272"/>
      <c r="D15" s="272"/>
      <c r="E15" s="272"/>
      <c r="F15" s="272"/>
      <c r="G15" s="272"/>
      <c r="H15" s="272"/>
      <c r="I15" s="272"/>
      <c r="J15" s="272"/>
      <c r="L15" s="265"/>
    </row>
    <row r="16" spans="1:12" ht="30" customHeight="1">
      <c r="A16" s="272" t="s">
        <v>3227</v>
      </c>
      <c r="B16" s="272"/>
      <c r="C16" s="272"/>
      <c r="D16" s="272"/>
      <c r="E16" s="272"/>
      <c r="F16" s="272"/>
      <c r="G16" s="272"/>
      <c r="H16" s="272"/>
      <c r="I16" s="272"/>
      <c r="J16" s="272"/>
      <c r="L16" s="265"/>
    </row>
    <row r="17" spans="1:12" ht="30" customHeight="1">
      <c r="A17" s="270"/>
      <c r="B17" s="273"/>
      <c r="C17" s="273"/>
      <c r="D17" s="273"/>
      <c r="E17" s="273"/>
      <c r="F17" s="273"/>
      <c r="G17" s="273"/>
      <c r="H17" s="273"/>
      <c r="I17" s="273"/>
      <c r="J17" s="273"/>
      <c r="L17" s="265"/>
    </row>
    <row r="18" spans="1:12" ht="45" customHeight="1">
      <c r="A18" s="642" t="s">
        <v>4690</v>
      </c>
      <c r="B18" s="642"/>
      <c r="C18" s="642"/>
      <c r="D18" s="642"/>
      <c r="E18" s="642"/>
      <c r="F18" s="642"/>
      <c r="G18" s="642"/>
      <c r="H18" s="642"/>
      <c r="I18" s="642"/>
      <c r="J18" s="642"/>
      <c r="L18" s="151"/>
    </row>
    <row r="19" spans="1:12" ht="20.1" customHeight="1">
      <c r="A19" s="276" t="str">
        <f>HYPERLINK("https://businesscenter.podnikatel.cz/sablony/prehled-osvc-cssz-xml/")</f>
        <v>https://businesscenter.podnikatel.cz/sablony/prehled-osvc-cssz-xml/</v>
      </c>
      <c r="B19" s="277"/>
      <c r="C19" s="277"/>
      <c r="D19" s="277"/>
      <c r="E19" s="277"/>
      <c r="F19" s="277"/>
      <c r="G19" s="277"/>
      <c r="H19" s="277"/>
      <c r="I19" s="277"/>
      <c r="J19" s="277"/>
      <c r="L19" s="265"/>
    </row>
    <row r="20" spans="1:12" ht="30" customHeight="1">
      <c r="A20" s="274"/>
      <c r="B20" s="274"/>
      <c r="C20" s="274"/>
      <c r="D20" s="274"/>
      <c r="E20" s="274"/>
      <c r="F20" s="274"/>
      <c r="G20" s="274"/>
      <c r="H20" s="274"/>
      <c r="I20" s="274"/>
      <c r="J20" s="274"/>
      <c r="L20" s="265"/>
    </row>
    <row r="21" spans="1:12" ht="30" customHeight="1">
      <c r="A21" s="643" t="s">
        <v>4691</v>
      </c>
      <c r="B21" s="644"/>
      <c r="C21" s="644"/>
      <c r="D21" s="644"/>
      <c r="E21" s="644"/>
      <c r="F21" s="644"/>
      <c r="G21" s="644"/>
      <c r="H21" s="644"/>
      <c r="I21" s="644"/>
      <c r="J21" s="644"/>
      <c r="L21" s="265"/>
    </row>
    <row r="22" spans="1:12" ht="20.1" customHeight="1">
      <c r="A22" s="645" t="s">
        <v>4692</v>
      </c>
      <c r="B22" s="645"/>
      <c r="C22" s="645"/>
      <c r="D22" s="645"/>
      <c r="E22" s="645"/>
      <c r="F22" s="645"/>
      <c r="G22" s="645"/>
      <c r="H22" s="645"/>
      <c r="I22" s="645"/>
      <c r="J22" s="645"/>
      <c r="L22" s="265"/>
    </row>
    <row r="23" spans="1:12" ht="12.75" customHeight="1">
      <c r="A23" s="275"/>
      <c r="B23" s="275"/>
      <c r="C23" s="275"/>
      <c r="D23" s="275"/>
      <c r="E23" s="275"/>
      <c r="F23" s="275"/>
      <c r="G23" s="275"/>
      <c r="H23" s="275"/>
      <c r="I23" s="275"/>
      <c r="J23" s="275"/>
      <c r="L23" s="265"/>
    </row>
    <row r="24" spans="1:12" ht="12.75" customHeight="1">
      <c r="A24" s="275"/>
      <c r="B24" s="275"/>
      <c r="C24" s="275"/>
      <c r="D24" s="275"/>
      <c r="E24" s="275"/>
      <c r="F24" s="275"/>
      <c r="G24" s="275"/>
      <c r="H24" s="275"/>
      <c r="I24" s="275"/>
      <c r="J24" s="275"/>
      <c r="L24" s="265"/>
    </row>
    <row r="25" spans="1:12" ht="12.75" customHeight="1">
      <c r="A25" s="275" t="s">
        <v>37</v>
      </c>
      <c r="B25" s="275"/>
      <c r="C25" s="275"/>
      <c r="D25" s="275"/>
      <c r="E25" s="275"/>
      <c r="F25" s="275"/>
      <c r="G25" s="275"/>
      <c r="H25" s="275"/>
      <c r="I25" s="275"/>
      <c r="J25" s="275"/>
      <c r="L25" s="265"/>
    </row>
    <row r="26" spans="1:10" ht="12.75">
      <c r="A26" s="1"/>
      <c r="B26" s="1"/>
      <c r="C26" s="1"/>
      <c r="D26" s="1"/>
      <c r="E26" s="1"/>
      <c r="F26" s="1"/>
      <c r="G26" s="1"/>
      <c r="H26" s="1"/>
      <c r="I26" s="1"/>
      <c r="J26" s="1"/>
    </row>
    <row r="27" spans="1:10" ht="12.75">
      <c r="A27" s="1"/>
      <c r="B27" s="1"/>
      <c r="C27" s="1"/>
      <c r="D27" s="1"/>
      <c r="E27" s="1"/>
      <c r="F27" s="1"/>
      <c r="G27" s="1"/>
      <c r="H27" s="1"/>
      <c r="I27" s="1"/>
      <c r="J27" s="1"/>
    </row>
    <row r="28" spans="1:10" ht="12.75">
      <c r="A28" s="1"/>
      <c r="B28" s="1"/>
      <c r="C28" s="1"/>
      <c r="D28" s="1"/>
      <c r="E28" s="1"/>
      <c r="F28" s="1"/>
      <c r="G28" s="1"/>
      <c r="H28" s="1"/>
      <c r="I28" s="1"/>
      <c r="J28" s="1"/>
    </row>
    <row r="29" spans="1:10" ht="12.75">
      <c r="A29" s="1"/>
      <c r="B29" s="1"/>
      <c r="C29" s="1"/>
      <c r="D29" s="1"/>
      <c r="E29" s="1"/>
      <c r="F29" s="1"/>
      <c r="G29" s="1"/>
      <c r="H29" s="1"/>
      <c r="I29" s="1"/>
      <c r="J29" s="1"/>
    </row>
    <row r="30" spans="1:10" ht="12.75">
      <c r="A30" s="1"/>
      <c r="B30" s="1"/>
      <c r="C30" s="1"/>
      <c r="D30" s="1"/>
      <c r="E30" s="1"/>
      <c r="F30" s="1"/>
      <c r="G30" s="1"/>
      <c r="H30" s="1"/>
      <c r="I30" s="1"/>
      <c r="J30" s="1"/>
    </row>
    <row r="31" spans="1:10" ht="12.75">
      <c r="A31" s="1"/>
      <c r="B31" s="1"/>
      <c r="C31" s="1"/>
      <c r="D31" s="1"/>
      <c r="E31" s="1"/>
      <c r="F31" s="1"/>
      <c r="G31" s="1"/>
      <c r="H31" s="1"/>
      <c r="I31" s="1"/>
      <c r="J31" s="1"/>
    </row>
    <row r="32" spans="1:10" ht="12.75">
      <c r="A32" s="1"/>
      <c r="B32" s="1"/>
      <c r="C32" s="1"/>
      <c r="D32" s="1"/>
      <c r="E32" s="1"/>
      <c r="F32" s="1"/>
      <c r="G32" s="1"/>
      <c r="H32" s="1"/>
      <c r="I32" s="1"/>
      <c r="J32" s="1"/>
    </row>
    <row r="33" s="1" customFormat="1" ht="12.75"/>
    <row r="34" s="1" customFormat="1" ht="12.75"/>
    <row r="35" s="1" customFormat="1" ht="12.75"/>
    <row r="36" s="1" customFormat="1" ht="12.75"/>
    <row r="37" s="1" customFormat="1" ht="12.75"/>
    <row r="38" s="1" customFormat="1" ht="12.75"/>
    <row r="39" s="1" customFormat="1" ht="12.75"/>
    <row r="40" s="1" customFormat="1" ht="12.75"/>
    <row r="41" s="1" customFormat="1" ht="12.75"/>
    <row r="42" s="1" customFormat="1" ht="12.75"/>
    <row r="43" s="1" customFormat="1" ht="12.75"/>
    <row r="44" s="1" customFormat="1" ht="12.75"/>
    <row r="45" s="1" customFormat="1" ht="12.75"/>
    <row r="46" s="1" customFormat="1" ht="12.75"/>
    <row r="47" s="1" customFormat="1" ht="12.75"/>
    <row r="48" s="1" customFormat="1" ht="12.75"/>
    <row r="49" s="1" customFormat="1" ht="12.75"/>
    <row r="50" s="1" customFormat="1" ht="12.75"/>
    <row r="51" s="1" customFormat="1" ht="12.75"/>
    <row r="52" s="1" customFormat="1" ht="12.75"/>
    <row r="53" s="1" customFormat="1" ht="12.75"/>
    <row r="54" s="1" customFormat="1" ht="12.75"/>
    <row r="55" s="1" customFormat="1" ht="12.75"/>
    <row r="56" s="1" customFormat="1" ht="12.75"/>
    <row r="57" s="1" customFormat="1" ht="12.75"/>
    <row r="58" s="1" customFormat="1" ht="12.75"/>
    <row r="59" s="1" customFormat="1" ht="12.75"/>
    <row r="60" s="1" customFormat="1" ht="12.75"/>
    <row r="61" s="1" customFormat="1" ht="12.75"/>
    <row r="62" s="1" customFormat="1" ht="12.75"/>
    <row r="63" s="1" customFormat="1" ht="12.75"/>
    <row r="64" s="1" customFormat="1" ht="12.75"/>
    <row r="65" s="1" customFormat="1" ht="12.75"/>
    <row r="66" s="1" customFormat="1" ht="12.75"/>
    <row r="67" s="1" customFormat="1" ht="12.75"/>
    <row r="68" s="1" customFormat="1" ht="12.75"/>
    <row r="69" s="1" customFormat="1" ht="12.75"/>
    <row r="70" s="1" customFormat="1" ht="12.75"/>
    <row r="71" s="1" customFormat="1" ht="12.75"/>
    <row r="72" s="1" customFormat="1" ht="12.75"/>
    <row r="73" s="1" customFormat="1" ht="12.75"/>
    <row r="74" s="1" customFormat="1" ht="12.75"/>
    <row r="75" s="1" customFormat="1" ht="12.75"/>
    <row r="76" s="1" customFormat="1" ht="12.75"/>
    <row r="77" s="1" customFormat="1" ht="12.75"/>
    <row r="78" s="1" customFormat="1" ht="12.75"/>
    <row r="79" s="1" customFormat="1" ht="12.75"/>
    <row r="80" s="1" customFormat="1" ht="12.75"/>
    <row r="81" s="1" customFormat="1" ht="12.75"/>
    <row r="82" s="1" customFormat="1" ht="12.75"/>
    <row r="83" s="1" customFormat="1" ht="12.75"/>
    <row r="84" s="1" customFormat="1" ht="12.75"/>
    <row r="85" s="1" customFormat="1" ht="12.75"/>
    <row r="86" s="1" customFormat="1" ht="12.75"/>
    <row r="87" s="1" customFormat="1" ht="12.75"/>
    <row r="88" s="1" customFormat="1" ht="12.75"/>
    <row r="89" s="1" customFormat="1" ht="12.75"/>
    <row r="90" s="1" customFormat="1" ht="12.75"/>
    <row r="91" s="1" customFormat="1" ht="12.75"/>
    <row r="92" s="1" customFormat="1" ht="12.75"/>
    <row r="93" s="1" customFormat="1" ht="12.75"/>
    <row r="94" s="1" customFormat="1" ht="12.75"/>
    <row r="95" s="1" customFormat="1" ht="12.75"/>
    <row r="96" spans="1:1" s="1" customFormat="1" ht="12.75" hidden="1">
      <c r="A96" s="52">
        <v>1.0</v>
      </c>
    </row>
    <row r="97" spans="1:1" s="1" customFormat="1" ht="12.75" hidden="1">
      <c r="A97" s="52" t="s">
        <v>74</v>
      </c>
    </row>
    <row r="98" s="1" customFormat="1" ht="12.75"/>
    <row r="99" spans="1:1" s="1" customFormat="1" ht="12.75">
      <c r="A99" s="646">
        <v>1</v>
      </c>
    </row>
    <row r="100" s="1" customFormat="1" ht="12.75"/>
    <row r="101" s="1" customFormat="1" ht="12.75"/>
    <row r="102" s="1" customFormat="1" ht="12.75"/>
    <row r="103" s="1" customFormat="1" ht="12.75"/>
    <row r="104" s="1" customFormat="1" ht="12.75"/>
    <row r="105" s="1" customFormat="1" ht="12.75"/>
    <row r="106" s="1" customFormat="1" ht="12.75"/>
    <row r="107" s="1" customFormat="1" ht="12.75"/>
    <row r="108" s="1" customFormat="1" ht="12.75"/>
    <row r="109" s="1" customFormat="1" ht="12.75"/>
    <row r="110" s="1" customFormat="1" ht="12.75"/>
    <row r="111" s="1" customFormat="1" ht="12.75"/>
    <row r="112" s="1" customFormat="1" ht="12.75"/>
    <row r="113" s="1" customFormat="1" ht="12.75"/>
    <row r="114" s="1" customFormat="1" ht="12.75"/>
    <row r="115" s="1" customFormat="1" ht="12.75"/>
    <row r="116" s="1" customFormat="1" ht="12.75"/>
    <row r="117" s="1" customFormat="1" ht="12.75"/>
    <row r="118" s="1" customFormat="1" ht="12.75"/>
    <row r="119" s="1" customFormat="1" ht="12.75"/>
    <row r="120" s="1" customFormat="1" ht="12.75"/>
    <row r="121" s="1" customFormat="1" ht="12.75"/>
    <row r="122" s="1" customFormat="1" ht="12.75"/>
    <row r="123" s="1" customFormat="1" ht="12.75"/>
    <row r="124" s="1" customFormat="1" ht="12.75"/>
    <row r="125" s="1" customFormat="1" ht="12.75"/>
    <row r="126" s="1" customFormat="1" ht="12.75"/>
    <row r="127" s="1" customFormat="1" ht="12.75"/>
    <row r="128" s="1" customFormat="1" ht="12.75"/>
    <row r="129" s="1" customFormat="1" ht="12.75"/>
    <row r="130" s="1" customFormat="1" ht="12.75"/>
    <row r="131" s="1" customFormat="1" ht="12.75"/>
    <row r="132" s="1" customFormat="1" ht="12.75"/>
    <row r="133" s="1" customFormat="1" ht="12.75"/>
    <row r="134" s="1" customFormat="1" ht="12.75"/>
    <row r="135" s="1" customFormat="1" ht="12.75"/>
    <row r="136" s="1" customFormat="1" ht="12.75"/>
    <row r="137" s="1" customFormat="1" ht="12.75"/>
    <row r="138" s="1" customFormat="1" ht="12.75"/>
    <row r="139" s="1" customFormat="1" ht="12.75"/>
    <row r="140" s="1" customFormat="1" ht="12.75"/>
    <row r="141" s="1" customFormat="1" ht="12.75"/>
    <row r="142" s="1" customFormat="1" ht="12.75"/>
    <row r="143" s="1" customFormat="1" ht="12.75"/>
    <row r="144" s="1" customFormat="1" ht="12.75"/>
    <row r="145" s="1" customFormat="1" ht="12.75"/>
    <row r="146" s="1" customFormat="1" ht="12.75"/>
    <row r="147" s="1" customFormat="1" ht="12.75"/>
    <row r="148" s="1" customFormat="1" ht="12.75"/>
    <row r="149" s="1" customFormat="1" ht="12.75"/>
    <row r="150" s="1" customFormat="1" ht="12.75"/>
    <row r="151" s="1" customFormat="1" ht="12.75"/>
    <row r="152" s="1" customFormat="1" ht="12.75"/>
    <row r="153" s="1" customFormat="1" ht="12.75"/>
    <row r="154" s="1" customFormat="1" ht="12.75"/>
    <row r="155" s="1" customFormat="1" ht="12.75"/>
    <row r="156" s="1" customFormat="1" ht="12.75"/>
    <row r="157" s="1" customFormat="1" ht="12.75"/>
    <row r="158" s="1" customFormat="1" ht="12.75"/>
    <row r="159" s="1" customFormat="1" ht="12.75"/>
    <row r="160" s="1" customFormat="1" ht="12.75"/>
    <row r="161" s="1" customFormat="1" ht="12.75"/>
    <row r="162" s="1" customFormat="1" ht="12.75"/>
    <row r="163" s="1" customFormat="1" ht="12.75"/>
    <row r="164" s="1" customFormat="1" ht="12.75"/>
    <row r="165" s="1" customFormat="1" ht="12.75"/>
    <row r="166" s="1" customFormat="1" ht="12.75"/>
    <row r="167" s="1" customFormat="1" ht="12.75"/>
    <row r="168" s="1" customFormat="1" ht="12.75"/>
    <row r="169" s="1" customFormat="1" ht="12.75"/>
    <row r="170" s="1" customFormat="1" ht="12.75"/>
    <row r="171" s="1" customFormat="1" ht="12.75"/>
    <row r="172" s="1" customFormat="1" ht="12.75"/>
    <row r="173" s="1" customFormat="1" ht="12.75"/>
  </sheetData>
  <sheetProtection algorithmName="SHA-512" hashValue="QNZxjEWmvJw8kyt31LgS8pYuWGG/JFcxqOKxmZYH6FPZLFb5P/+zjghjcx/93VLxWyrzh7Cl9onRPmjkExe4wQ==" saltValue="jlIqRQhr4FUEG2b6N9akGQ==" spinCount="100000" sheet="1" objects="1" scenarios="1"/>
  <mergeCells count="22">
    <mergeCell ref="A24:J24"/>
    <mergeCell ref="A25:J25"/>
    <mergeCell ref="A15:J15"/>
    <mergeCell ref="A16:J16"/>
    <mergeCell ref="A17:J17"/>
    <mergeCell ref="A18:J18"/>
    <mergeCell ref="A19:J19"/>
    <mergeCell ref="L19:L25"/>
    <mergeCell ref="A20:J20"/>
    <mergeCell ref="A21:J21"/>
    <mergeCell ref="A22:J22"/>
    <mergeCell ref="A23:J23"/>
    <mergeCell ref="L1:L3"/>
    <mergeCell ref="L5:L17"/>
    <mergeCell ref="A7:J7"/>
    <mergeCell ref="A8:J8"/>
    <mergeCell ref="A9:J9"/>
    <mergeCell ref="A10:J10"/>
    <mergeCell ref="A11:J11"/>
    <mergeCell ref="A12:J12"/>
    <mergeCell ref="A13:J13"/>
    <mergeCell ref="A14:J14"/>
  </mergeCells>
  <printOptions horizontalCentered="1" verticalCentered="1"/>
  <pageMargins left="0.3937007874015748" right="0.3937007874015748" top="0.7874015748031497" bottom="0.7874015748031497" header="0.5118110236220472" footer="0.5118110236220472"/>
  <pageSetup orientation="portrait" paperSize="9" r:id="rId2"/>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13">
    <tabColor rgb="FFFFFFCC"/>
    <pageSetUpPr fitToPage="1"/>
  </sheetPr>
  <dimension ref="A1:B20"/>
  <sheetViews>
    <sheetView workbookViewId="0" topLeftCell="A1">
      <selection pane="topLeft" activeCell="F10" sqref="F10"/>
    </sheetView>
  </sheetViews>
  <sheetFormatPr defaultColWidth="9.144285714285713" defaultRowHeight="12.75"/>
  <cols>
    <col min="1" max="1" width="4" style="69" customWidth="1"/>
    <col min="2" max="2" width="100.71428571428571" style="69" customWidth="1"/>
    <col min="3" max="42" width="9.142857142857142" style="129"/>
    <col min="43" max="16384" width="9.142857142857142" style="69"/>
  </cols>
  <sheetData>
    <row r="1" spans="1:2" ht="18">
      <c r="A1" s="278" t="s">
        <v>3624</v>
      </c>
      <c r="B1" s="279"/>
    </row>
    <row r="2" spans="1:2" ht="12.75">
      <c r="A2" s="133"/>
      <c r="B2" s="133"/>
    </row>
    <row r="3" spans="1:2" ht="30">
      <c r="A3" s="134" t="s">
        <v>11</v>
      </c>
      <c r="B3" s="135" t="s">
        <v>3163</v>
      </c>
    </row>
    <row r="4" spans="1:2" ht="30">
      <c r="A4" s="134" t="s">
        <v>12</v>
      </c>
      <c r="B4" s="135" t="s">
        <v>3623</v>
      </c>
    </row>
    <row r="5" spans="1:2" ht="14.25">
      <c r="A5" s="134"/>
      <c r="B5" s="136" t="s">
        <v>3630</v>
      </c>
    </row>
    <row r="6" spans="1:2" ht="15.75" customHeight="1">
      <c r="A6" s="134"/>
      <c r="B6" s="137" t="str">
        <f>HYPERLINK("http://business.center.cz/business/sablony/s3-priznani-k-dani-z-prijmu-fyzickych-osob.aspx")</f>
        <v>http://business.center.cz/business/sablony/s3-priznani-k-dani-z-prijmu-fyzickych-osob.aspx</v>
      </c>
    </row>
    <row r="7" spans="1:2" ht="42.95" customHeight="1">
      <c r="A7" s="134"/>
      <c r="B7" s="136" t="s">
        <v>3625</v>
      </c>
    </row>
    <row r="8" spans="1:2" ht="29.25">
      <c r="A8" s="134" t="s">
        <v>12</v>
      </c>
      <c r="B8" s="136" t="s">
        <v>3626</v>
      </c>
    </row>
    <row r="9" spans="1:2" s="129" customFormat="1" ht="29.25">
      <c r="A9" s="134" t="s">
        <v>13</v>
      </c>
      <c r="B9" s="138" t="s">
        <v>3164</v>
      </c>
    </row>
    <row r="10" spans="1:2" s="129" customFormat="1" ht="59.25">
      <c r="A10" s="134" t="s">
        <v>57</v>
      </c>
      <c r="B10" s="136" t="s">
        <v>3165</v>
      </c>
    </row>
    <row r="11" spans="1:2" s="129" customFormat="1" ht="15" customHeight="1">
      <c r="A11" s="134" t="s">
        <v>7</v>
      </c>
      <c r="B11" s="136" t="s">
        <v>3627</v>
      </c>
    </row>
    <row r="12" spans="1:2" s="129" customFormat="1" ht="15">
      <c r="A12" s="134"/>
      <c r="B12" s="244" t="s">
        <v>3628</v>
      </c>
    </row>
    <row r="13" spans="1:2" s="129" customFormat="1" ht="72" customHeight="1">
      <c r="A13" s="134"/>
      <c r="B13" s="136" t="s">
        <v>3629</v>
      </c>
    </row>
    <row r="14" spans="1:2" s="129" customFormat="1" ht="15">
      <c r="A14" s="134" t="s">
        <v>56</v>
      </c>
      <c r="B14" s="135" t="s">
        <v>3631</v>
      </c>
    </row>
    <row r="15" spans="1:2" s="129" customFormat="1" ht="30">
      <c r="A15" s="134"/>
      <c r="B15" s="136" t="s">
        <v>3632</v>
      </c>
    </row>
    <row r="16" spans="1:2" s="129" customFormat="1" ht="30">
      <c r="A16" s="134"/>
      <c r="B16" s="136" t="s">
        <v>3633</v>
      </c>
    </row>
    <row r="17" spans="1:2" s="129" customFormat="1" ht="12.75">
      <c r="A17" s="133"/>
      <c r="B17" s="133"/>
    </row>
    <row r="18" spans="1:2" s="129" customFormat="1" ht="15.75">
      <c r="A18" s="133"/>
      <c r="B18" s="139" t="s">
        <v>3214</v>
      </c>
    </row>
    <row r="19" spans="1:2" s="129" customFormat="1" ht="14.25">
      <c r="A19" s="133"/>
      <c r="B19" s="140" t="s">
        <v>3161</v>
      </c>
    </row>
    <row r="20" spans="1:2" s="129" customFormat="1" ht="14.25">
      <c r="A20" s="133"/>
      <c r="B20" s="140" t="s">
        <v>3162</v>
      </c>
    </row>
    <row r="21" s="129" customFormat="1" ht="12.75"/>
    <row r="22" s="129" customFormat="1" ht="12.75"/>
    <row r="23" s="129" customFormat="1" ht="12.75"/>
    <row r="24" s="129" customFormat="1" ht="12.75"/>
    <row r="25" s="129" customFormat="1" ht="12.75"/>
    <row r="26" s="129" customFormat="1" ht="12.75"/>
    <row r="27" s="129" customFormat="1" ht="12.75"/>
    <row r="28" s="129" customFormat="1" ht="12.75"/>
    <row r="29" s="129" customFormat="1" ht="12.75"/>
    <row r="30" s="129" customFormat="1" ht="12.75"/>
    <row r="31" s="129" customFormat="1" ht="12.75"/>
    <row r="32" s="129" customFormat="1" ht="12.75"/>
    <row r="33" s="129" customFormat="1" ht="12.75"/>
    <row r="34" s="129" customFormat="1" ht="12.75"/>
    <row r="35" s="129" customFormat="1" ht="12.75"/>
    <row r="36" s="129" customFormat="1" ht="12.75"/>
    <row r="37" s="129" customFormat="1" ht="12.75"/>
    <row r="38" s="129" customFormat="1" ht="12.75"/>
    <row r="39" s="129" customFormat="1" ht="12.75"/>
    <row r="40" s="129" customFormat="1" ht="12.75"/>
    <row r="41" s="129" customFormat="1" ht="12.75"/>
    <row r="42" s="129" customFormat="1" ht="12.75"/>
    <row r="43" s="129" customFormat="1" ht="12.75"/>
    <row r="44" s="129" customFormat="1" ht="12.75"/>
    <row r="45" s="129" customFormat="1" ht="12.75"/>
    <row r="46" s="129" customFormat="1" ht="12.75"/>
    <row r="47" s="129" customFormat="1" ht="12.75"/>
    <row r="48" s="129" customFormat="1" ht="12.75"/>
    <row r="49" s="129" customFormat="1" ht="12.75"/>
    <row r="50" s="129" customFormat="1" ht="12.75"/>
    <row r="51" s="129" customFormat="1" ht="12.75"/>
    <row r="52" s="129" customFormat="1" ht="12.75"/>
    <row r="53" s="129" customFormat="1" ht="12.75"/>
    <row r="54" s="129" customFormat="1" ht="12.75"/>
    <row r="55" s="129" customFormat="1" ht="12.75"/>
    <row r="56" s="129" customFormat="1" ht="12.75"/>
    <row r="57" s="129" customFormat="1" ht="12.75"/>
    <row r="58" s="129" customFormat="1" ht="12.75"/>
    <row r="59" s="129" customFormat="1" ht="12.75"/>
    <row r="60" s="129" customFormat="1" ht="12.75"/>
    <row r="61" s="129" customFormat="1" ht="12.75"/>
    <row r="62" s="129" customFormat="1" ht="12.75"/>
    <row r="63" s="129" customFormat="1" ht="12.75"/>
    <row r="64" s="129" customFormat="1" ht="12.75"/>
    <row r="65" s="129" customFormat="1" ht="12.75"/>
    <row r="66" s="129" customFormat="1" ht="12.75"/>
    <row r="67" s="129" customFormat="1" ht="12.75"/>
    <row r="68" s="129" customFormat="1" ht="12.75"/>
    <row r="69" s="129" customFormat="1" ht="12.75"/>
    <row r="70" s="129" customFormat="1" ht="12.75"/>
    <row r="71" s="129" customFormat="1" ht="12.75"/>
    <row r="72" s="129" customFormat="1" ht="12.75"/>
    <row r="73" s="129" customFormat="1" ht="12.75"/>
    <row r="74" s="129" customFormat="1" ht="12.75"/>
    <row r="75" s="129" customFormat="1" ht="12.75"/>
    <row r="76" s="129" customFormat="1" ht="12.75"/>
    <row r="77" s="129" customFormat="1" ht="12.75"/>
    <row r="78" s="129" customFormat="1" ht="12.75"/>
    <row r="79" s="129" customFormat="1" ht="12.75"/>
    <row r="80" s="129" customFormat="1" ht="12.75"/>
    <row r="81" s="129" customFormat="1" ht="12.75"/>
    <row r="82" s="129" customFormat="1" ht="12.75"/>
    <row r="83" s="129" customFormat="1" ht="12.75"/>
    <row r="84" s="129" customFormat="1" ht="12.75"/>
    <row r="85" s="129" customFormat="1" ht="12.75"/>
    <row r="86" s="129" customFormat="1" ht="12.75"/>
    <row r="87" s="129" customFormat="1" ht="12.75"/>
    <row r="88" s="129" customFormat="1" ht="12.75"/>
    <row r="89" s="129" customFormat="1" ht="12.75"/>
    <row r="90" s="129" customFormat="1" ht="12.75"/>
    <row r="91" s="129" customFormat="1" ht="12.75"/>
    <row r="92" s="129" customFormat="1" ht="12.75"/>
    <row r="93" s="129" customFormat="1" ht="12.75"/>
    <row r="94" s="129" customFormat="1" ht="12.75"/>
    <row r="95" s="129" customFormat="1" ht="12.75"/>
    <row r="96" s="129" customFormat="1" ht="12.75"/>
    <row r="97" s="129" customFormat="1" ht="12.75"/>
    <row r="98" s="129" customFormat="1" ht="12.75"/>
    <row r="99" s="129" customFormat="1" ht="12.75"/>
    <row r="100" s="129" customFormat="1" ht="12.75"/>
    <row r="101" s="129" customFormat="1" ht="12.75"/>
    <row r="102" s="129" customFormat="1" ht="12.75"/>
    <row r="103" s="129" customFormat="1" ht="12.75"/>
    <row r="104" s="129" customFormat="1" ht="12.75"/>
    <row r="105" s="129" customFormat="1" ht="12.75"/>
    <row r="106" s="129" customFormat="1" ht="12.75"/>
    <row r="107" s="129" customFormat="1" ht="12.75"/>
    <row r="108" s="129" customFormat="1" ht="12.75"/>
    <row r="109" s="129" customFormat="1" ht="12.75"/>
    <row r="110" s="129" customFormat="1" ht="12.75"/>
    <row r="111" s="129" customFormat="1" ht="12.75"/>
    <row r="112" s="129" customFormat="1" ht="12.75"/>
    <row r="113" s="129" customFormat="1" ht="12.75"/>
    <row r="114" s="129" customFormat="1" ht="12.75"/>
    <row r="115" s="129" customFormat="1" ht="12.75"/>
    <row r="116" s="129" customFormat="1" ht="12.75"/>
    <row r="117" s="129" customFormat="1" ht="12.75"/>
    <row r="118" s="129" customFormat="1" ht="12.75"/>
    <row r="119" s="129" customFormat="1" ht="12.75"/>
    <row r="120" s="129" customFormat="1" ht="12.75"/>
    <row r="121" s="129" customFormat="1" ht="12.75"/>
    <row r="122" s="129" customFormat="1" ht="12.75"/>
    <row r="123" s="129" customFormat="1" ht="12.75"/>
    <row r="124" s="129" customFormat="1" ht="12.75"/>
    <row r="125" s="129" customFormat="1" ht="12.75"/>
    <row r="126" s="129" customFormat="1" ht="12.75"/>
    <row r="127" s="129" customFormat="1" ht="12.75"/>
    <row r="128" s="129" customFormat="1" ht="12.75"/>
    <row r="129" s="129" customFormat="1" ht="12.75"/>
    <row r="130" s="129" customFormat="1" ht="12.75"/>
    <row r="131" s="129" customFormat="1" ht="12.75"/>
    <row r="132" s="129" customFormat="1" ht="12.75"/>
    <row r="133" s="129" customFormat="1" ht="12.75"/>
    <row r="134" s="129" customFormat="1" ht="12.75"/>
    <row r="135" s="129" customFormat="1" ht="12.75"/>
    <row r="136" s="129" customFormat="1" ht="12.75"/>
    <row r="137" s="129" customFormat="1" ht="12.75"/>
    <row r="138" s="129" customFormat="1" ht="12.75"/>
    <row r="139" s="129" customFormat="1" ht="12.75"/>
    <row r="140" s="129" customFormat="1" ht="12.75"/>
    <row r="141" s="129" customFormat="1" ht="12.75"/>
    <row r="142" s="129" customFormat="1" ht="12.75"/>
    <row r="143" s="129" customFormat="1" ht="12.75"/>
    <row r="144" s="129" customFormat="1" ht="12.75"/>
    <row r="145" s="129" customFormat="1" ht="12.75"/>
    <row r="146" s="129" customFormat="1" ht="12.75"/>
    <row r="147" s="129" customFormat="1" ht="12.75"/>
    <row r="148" s="129" customFormat="1" ht="12.75"/>
    <row r="149" s="129" customFormat="1" ht="12.75"/>
    <row r="150" s="129" customFormat="1" ht="12.75"/>
    <row r="151" s="129" customFormat="1" ht="12.75"/>
    <row r="152" s="129" customFormat="1" ht="12.75"/>
    <row r="153" s="129" customFormat="1" ht="12.75"/>
    <row r="154" s="129" customFormat="1" ht="12.75"/>
    <row r="155" s="129" customFormat="1" ht="12.75"/>
    <row r="156" s="129" customFormat="1" ht="12.75"/>
    <row r="157" s="129" customFormat="1" ht="12.75"/>
    <row r="158" s="129" customFormat="1" ht="12.75"/>
    <row r="159" s="129" customFormat="1" ht="12.75"/>
    <row r="160" s="129" customFormat="1" ht="12.75"/>
    <row r="161" s="129" customFormat="1" ht="12.75"/>
    <row r="162" s="129" customFormat="1" ht="12.75"/>
    <row r="163" s="129" customFormat="1" ht="12.75"/>
    <row r="164" s="129" customFormat="1" ht="12.75"/>
    <row r="165" s="129" customFormat="1" ht="12.75"/>
    <row r="166" s="129" customFormat="1" ht="12.75"/>
    <row r="167" s="129" customFormat="1" ht="12.75"/>
    <row r="168" s="129" customFormat="1" ht="12.75"/>
    <row r="169" s="129" customFormat="1" ht="12.75"/>
    <row r="170" s="129" customFormat="1" ht="12.75"/>
    <row r="171" s="129" customFormat="1" ht="12.75"/>
    <row r="172" s="129" customFormat="1" ht="12.75"/>
    <row r="173" s="129" customFormat="1" ht="12.75"/>
    <row r="174" s="129" customFormat="1" ht="12.75"/>
    <row r="175" s="129" customFormat="1" ht="12.75"/>
    <row r="176" s="129" customFormat="1" ht="12.75"/>
    <row r="177" s="129" customFormat="1" ht="12.75"/>
    <row r="178" s="129" customFormat="1" ht="12.75"/>
    <row r="179" s="129" customFormat="1" ht="12.75"/>
    <row r="180" s="129" customFormat="1" ht="12.75"/>
    <row r="181" s="129" customFormat="1" ht="12.75"/>
    <row r="182" s="129" customFormat="1" ht="12.75"/>
    <row r="183" s="129" customFormat="1" ht="12.75"/>
    <row r="184" s="129" customFormat="1" ht="12.75"/>
    <row r="185" s="129" customFormat="1" ht="12.75"/>
    <row r="186" s="129" customFormat="1" ht="12.75"/>
    <row r="187" s="129" customFormat="1" ht="12.75"/>
    <row r="188" s="129" customFormat="1" ht="12.75"/>
    <row r="189" s="129" customFormat="1" ht="12.75"/>
    <row r="190" s="129" customFormat="1" ht="12.75"/>
    <row r="191" s="129" customFormat="1" ht="12.75"/>
    <row r="192" s="129" customFormat="1" ht="12.75"/>
    <row r="193" s="129" customFormat="1" ht="12.75"/>
    <row r="194" s="129" customFormat="1" ht="12.75"/>
    <row r="195" s="129" customFormat="1" ht="12.75"/>
    <row r="196" s="129" customFormat="1" ht="12.75"/>
    <row r="197" s="129" customFormat="1" ht="12.75"/>
    <row r="198" s="129" customFormat="1" ht="12.75"/>
    <row r="199" s="129" customFormat="1" ht="12.75"/>
    <row r="200" s="129" customFormat="1" ht="12.75"/>
    <row r="201" s="129" customFormat="1" ht="12.75"/>
    <row r="202" s="129" customFormat="1" ht="12.75"/>
    <row r="203" s="129" customFormat="1" ht="12.75"/>
    <row r="204" s="129" customFormat="1" ht="12.75"/>
    <row r="205" s="129" customFormat="1" ht="12.75"/>
    <row r="206" s="129" customFormat="1" ht="12.75"/>
    <row r="207" s="129" customFormat="1" ht="12.75"/>
    <row r="208" s="129" customFormat="1" ht="12.75"/>
    <row r="209" s="129" customFormat="1" ht="12.75"/>
    <row r="210" s="129" customFormat="1" ht="12.75"/>
    <row r="211" s="129" customFormat="1" ht="12.75"/>
    <row r="212" s="129" customFormat="1" ht="12.75"/>
    <row r="213" s="129" customFormat="1" ht="12.75"/>
    <row r="214" s="129" customFormat="1" ht="12.75"/>
    <row r="215" s="129" customFormat="1" ht="12.75"/>
    <row r="216" s="129" customFormat="1" ht="12.75"/>
    <row r="217" s="129" customFormat="1" ht="12.75"/>
    <row r="218" s="129" customFormat="1" ht="12.75"/>
    <row r="219" s="129" customFormat="1" ht="12.75"/>
    <row r="220" s="129" customFormat="1" ht="12.75"/>
    <row r="221" s="129" customFormat="1" ht="12.75"/>
    <row r="222" s="129" customFormat="1" ht="12.75"/>
    <row r="223" s="129" customFormat="1" ht="12.75"/>
    <row r="224" s="129" customFormat="1" ht="12.75"/>
    <row r="225" s="129" customFormat="1" ht="12.75"/>
    <row r="226" s="129" customFormat="1" ht="12.75"/>
    <row r="227" s="129" customFormat="1" ht="12.75"/>
    <row r="228" s="129" customFormat="1" ht="12.75"/>
    <row r="229" s="129" customFormat="1" ht="12.75"/>
    <row r="230" s="129" customFormat="1" ht="12.75"/>
    <row r="231" s="129" customFormat="1" ht="12.75"/>
    <row r="232" s="129" customFormat="1" ht="12.75"/>
    <row r="233" s="129" customFormat="1" ht="12.75"/>
    <row r="234" s="129" customFormat="1" ht="12.75"/>
    <row r="235" s="129" customFormat="1" ht="12.75"/>
    <row r="236" s="129" customFormat="1" ht="12.75"/>
    <row r="237" s="129" customFormat="1" ht="12.75"/>
  </sheetData>
  <sheetProtection algorithmName="SHA-512" hashValue="QqEKK/ufsYgmuJa1TMNSeq75EiqvJckR9UyL+Zwcj5iW6FWLqd9y1qXsZqT40GLUh1DYvTC2vuUskDymjezyVg==" saltValue="cydOq0WSttHIm3kNPDoWwg==" spinCount="100000" sheet="1" objects="1" scenarios="1"/>
  <mergeCells count="1">
    <mergeCell ref="A1:B1"/>
  </mergeCells>
  <hyperlinks>
    <hyperlink ref="B12" r:id="rId1" display="https://eportal.cssz.cz/web/portal/-/tiskopisy/osvc-2025"/>
  </hyperlinks>
  <pageMargins left="0.3937007874015748" right="0.3937007874015748" top="0.3937007874015748" bottom="0.3937007874015748" header="0.31496062992125984" footer="0.31496062992125984"/>
  <pageSetup orientation="portrait" paperSize="9" scale="92"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2">
    <pageSetUpPr fitToPage="1"/>
  </sheetPr>
  <dimension ref="A1:AK53"/>
  <sheetViews>
    <sheetView workbookViewId="0" topLeftCell="A1">
      <selection pane="topLeft" activeCell="B21" sqref="B21"/>
    </sheetView>
  </sheetViews>
  <sheetFormatPr defaultRowHeight="12.75"/>
  <cols>
    <col min="1" max="1" width="28.142857142857142" style="4" customWidth="1"/>
    <col min="2" max="2" width="65.71428571428571" style="4" customWidth="1"/>
    <col min="3" max="3" width="3" style="4" customWidth="1"/>
    <col min="4" max="4" width="65.71428571428571" style="4" customWidth="1"/>
    <col min="5" max="5" width="28.285714285714285" style="4" customWidth="1"/>
    <col min="6" max="37" width="9.142857142857142" style="3"/>
  </cols>
  <sheetData>
    <row r="1" spans="1:37" s="6" customFormat="1" ht="18">
      <c r="A1" s="285" t="s">
        <v>62</v>
      </c>
      <c r="B1" s="286"/>
      <c r="C1" s="286"/>
      <c r="D1" s="286"/>
      <c r="E1" s="286"/>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row>
    <row r="2" spans="1:37" s="6" customFormat="1" ht="18">
      <c r="A2" s="46"/>
      <c r="B2" s="130" t="s">
        <v>3166</v>
      </c>
      <c r="C2" s="47"/>
      <c r="D2" s="48" t="s">
        <v>25</v>
      </c>
      <c r="E2" s="1"/>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s="6" customFormat="1" ht="15.95" customHeight="1">
      <c r="A3" s="18"/>
      <c r="B3" s="19" t="s">
        <v>63</v>
      </c>
      <c r="C3" s="12"/>
      <c r="D3" s="19" t="s">
        <v>64</v>
      </c>
      <c r="E3" s="15"/>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row>
    <row r="4" spans="1:37" s="6" customFormat="1" ht="15.95" customHeight="1">
      <c r="A4" s="144" t="s">
        <v>3189</v>
      </c>
      <c r="B4" s="172"/>
      <c r="C4" s="21"/>
      <c r="D4" s="163"/>
      <c r="E4" s="143" t="s">
        <v>3186</v>
      </c>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row>
    <row r="5" spans="1:37" s="6" customFormat="1" ht="15.95" customHeight="1">
      <c r="A5" s="144" t="s">
        <v>3190</v>
      </c>
      <c r="B5" s="173"/>
      <c r="C5" s="22"/>
      <c r="D5" s="164"/>
      <c r="E5" s="12"/>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1:37" s="6" customFormat="1" ht="15.95" customHeight="1">
      <c r="A6" s="144" t="s">
        <v>3200</v>
      </c>
      <c r="B6" s="31"/>
      <c r="C6" s="22"/>
      <c r="D6" s="164"/>
      <c r="E6" s="12"/>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s="6" customFormat="1" ht="15.95" customHeight="1">
      <c r="A7" s="144" t="s">
        <v>3191</v>
      </c>
      <c r="B7" s="173"/>
      <c r="C7" s="22"/>
      <c r="D7" s="32"/>
      <c r="E7" s="143" t="s">
        <v>3187</v>
      </c>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37" s="6" customFormat="1" ht="15.95" customHeight="1">
      <c r="A8" s="144" t="s">
        <v>3201</v>
      </c>
      <c r="B8" s="171"/>
      <c r="C8" s="22"/>
      <c r="D8" s="32"/>
      <c r="E8" s="12"/>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row>
    <row r="9" spans="1:37" s="6" customFormat="1" ht="15.95" customHeight="1">
      <c r="A9" s="144" t="s">
        <v>1</v>
      </c>
      <c r="B9" s="33"/>
      <c r="C9" s="22"/>
      <c r="D9" s="32"/>
      <c r="E9" s="12"/>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row>
    <row r="10" spans="1:37" s="6" customFormat="1" ht="15.95" customHeight="1">
      <c r="A10" s="144" t="s">
        <v>3188</v>
      </c>
      <c r="B10" s="33"/>
      <c r="C10" s="22"/>
      <c r="D10" s="34"/>
      <c r="E10" s="143" t="s">
        <v>3188</v>
      </c>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row>
    <row r="11" spans="1:37" s="6" customFormat="1" ht="15.95" customHeight="1">
      <c r="A11" s="144" t="s">
        <v>3202</v>
      </c>
      <c r="B11" s="194"/>
      <c r="C11" s="22"/>
      <c r="D11" s="32"/>
      <c r="E11" s="12"/>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37" s="6" customFormat="1" ht="15.95" customHeight="1">
      <c r="A12" s="20"/>
      <c r="B12" s="159" t="s">
        <v>3240</v>
      </c>
      <c r="C12" s="160"/>
      <c r="D12" s="161"/>
      <c r="E12" s="12"/>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row>
    <row r="13" spans="1:37" s="6" customFormat="1" ht="15.95" customHeight="1">
      <c r="A13" s="145" t="s">
        <v>3203</v>
      </c>
      <c r="B13" s="35"/>
      <c r="C13" s="167"/>
      <c r="D13" s="36"/>
      <c r="E13" s="23" t="s">
        <v>67</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s="6" customFormat="1" ht="15.95" customHeight="1">
      <c r="A14" s="145" t="s">
        <v>3204</v>
      </c>
      <c r="B14" s="35"/>
      <c r="C14" s="22"/>
      <c r="D14" s="36"/>
      <c r="E14" s="143" t="s">
        <v>3189</v>
      </c>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row>
    <row r="15" spans="1:37" s="6" customFormat="1" ht="15.95" customHeight="1">
      <c r="A15" s="24" t="s">
        <v>69</v>
      </c>
      <c r="B15" s="35"/>
      <c r="C15" s="22"/>
      <c r="D15" s="36"/>
      <c r="E15" s="143" t="s">
        <v>3190</v>
      </c>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row>
    <row r="16" spans="1:37" s="6" customFormat="1" ht="15.95" customHeight="1">
      <c r="A16" s="144" t="s">
        <v>3205</v>
      </c>
      <c r="B16" s="35"/>
      <c r="C16" s="22"/>
      <c r="D16" s="36"/>
      <c r="E16" s="143" t="s">
        <v>3191</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1:37" s="6" customFormat="1" ht="15.95" customHeight="1">
      <c r="A17" s="144" t="s">
        <v>3195</v>
      </c>
      <c r="B17" s="37"/>
      <c r="C17" s="22"/>
      <c r="D17" s="36"/>
      <c r="E17" s="143" t="s">
        <v>3192</v>
      </c>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37" s="6" customFormat="1" ht="15.95" customHeight="1">
      <c r="A18" s="144" t="s">
        <v>3196</v>
      </c>
      <c r="B18" s="35"/>
      <c r="C18" s="22"/>
      <c r="D18" s="36"/>
      <c r="E18" s="12"/>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row>
    <row r="19" spans="1:37" s="6" customFormat="1" ht="15.95" customHeight="1">
      <c r="A19" s="144" t="s">
        <v>3197</v>
      </c>
      <c r="B19" s="37"/>
      <c r="C19" s="167"/>
      <c r="D19" s="36"/>
      <c r="E19" s="23" t="s">
        <v>66</v>
      </c>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row>
    <row r="20" spans="1:37" s="6" customFormat="1" ht="15.95" customHeight="1">
      <c r="A20" s="145" t="s">
        <v>3206</v>
      </c>
      <c r="B20" s="35"/>
      <c r="C20" s="22"/>
      <c r="D20" s="36"/>
      <c r="E20" s="143" t="s">
        <v>3189</v>
      </c>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row>
    <row r="21" spans="1:37" s="6" customFormat="1" ht="15.95" customHeight="1">
      <c r="A21" s="145" t="s">
        <v>3639</v>
      </c>
      <c r="B21" s="193"/>
      <c r="C21" s="22"/>
      <c r="D21" s="36"/>
      <c r="E21" s="143" t="s">
        <v>3190</v>
      </c>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37" s="6" customFormat="1" ht="15.95" customHeight="1">
      <c r="A22" s="20"/>
      <c r="B22" s="35"/>
      <c r="C22" s="22"/>
      <c r="D22" s="36"/>
      <c r="E22" s="143" t="s">
        <v>3191</v>
      </c>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row>
    <row r="23" spans="1:37" s="6" customFormat="1" ht="15.95" customHeight="1">
      <c r="A23" s="24" t="s">
        <v>3207</v>
      </c>
      <c r="B23" s="35"/>
      <c r="C23" s="22"/>
      <c r="D23" s="38"/>
      <c r="E23" s="143" t="s">
        <v>3193</v>
      </c>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row>
    <row r="24" spans="1:37" s="6" customFormat="1" ht="15.95" customHeight="1">
      <c r="A24" s="20"/>
      <c r="B24" s="35"/>
      <c r="C24" s="22"/>
      <c r="D24" s="36"/>
      <c r="E24" s="143" t="s">
        <v>3194</v>
      </c>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row>
    <row r="25" spans="1:37" s="6" customFormat="1" ht="15.95" customHeight="1">
      <c r="A25" s="144" t="s">
        <v>3193</v>
      </c>
      <c r="B25" s="39"/>
      <c r="C25" s="22"/>
      <c r="D25" s="40"/>
      <c r="E25" s="143" t="s">
        <v>3195</v>
      </c>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row>
    <row r="26" spans="1:37" s="6" customFormat="1" ht="15.95" customHeight="1">
      <c r="A26" s="144" t="s">
        <v>3208</v>
      </c>
      <c r="B26" s="39"/>
      <c r="C26" s="22"/>
      <c r="D26" s="36"/>
      <c r="E26" s="143" t="s">
        <v>3196</v>
      </c>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row>
    <row r="27" spans="1:37" s="6" customFormat="1" ht="15.95" customHeight="1">
      <c r="A27" s="144" t="s">
        <v>3199</v>
      </c>
      <c r="B27" s="168"/>
      <c r="C27" s="22"/>
      <c r="D27" s="41"/>
      <c r="E27" s="143" t="s">
        <v>3197</v>
      </c>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row>
    <row r="28" spans="1:37" s="6" customFormat="1" ht="15.95" customHeight="1">
      <c r="A28" s="144" t="s">
        <v>3209</v>
      </c>
      <c r="B28" s="35"/>
      <c r="C28" s="22"/>
      <c r="D28" s="36"/>
      <c r="E28" s="12"/>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row>
    <row r="29" spans="1:37" s="6" customFormat="1" ht="15.95" customHeight="1">
      <c r="A29" s="145" t="s">
        <v>3210</v>
      </c>
      <c r="B29" s="162"/>
      <c r="C29" s="167"/>
      <c r="D29" s="36"/>
      <c r="E29" s="23" t="s">
        <v>68</v>
      </c>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1:37" s="6" customFormat="1" ht="15.95" customHeight="1">
      <c r="A30" s="128"/>
      <c r="B30" s="162"/>
      <c r="C30" s="22"/>
      <c r="D30" s="36"/>
      <c r="E30" s="143" t="s">
        <v>3189</v>
      </c>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row>
    <row r="31" spans="1:37" s="6" customFormat="1" ht="15.95" customHeight="1">
      <c r="A31" s="24" t="s">
        <v>65</v>
      </c>
      <c r="B31" s="35"/>
      <c r="C31" s="22"/>
      <c r="D31" s="36"/>
      <c r="E31" s="143" t="s">
        <v>3190</v>
      </c>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1:37" s="6" customFormat="1" ht="15.95" customHeight="1">
      <c r="A32" s="144" t="s">
        <v>3211</v>
      </c>
      <c r="B32" s="37"/>
      <c r="C32" s="22"/>
      <c r="D32" s="36"/>
      <c r="E32" s="143" t="s">
        <v>3191</v>
      </c>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row>
    <row r="33" spans="1:37" s="6" customFormat="1" ht="15.95" customHeight="1">
      <c r="A33" s="144" t="s">
        <v>3212</v>
      </c>
      <c r="B33" s="37"/>
      <c r="C33" s="22"/>
      <c r="D33" s="38"/>
      <c r="E33" s="143" t="s">
        <v>3193</v>
      </c>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row>
    <row r="34" spans="1:37" s="6" customFormat="1" ht="15.95" customHeight="1">
      <c r="A34" s="144" t="s">
        <v>3213</v>
      </c>
      <c r="B34" s="35"/>
      <c r="C34" s="22"/>
      <c r="D34" s="38"/>
      <c r="E34" s="143" t="s">
        <v>3198</v>
      </c>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row>
    <row r="35" spans="1:37" s="6" customFormat="1" ht="15.95" customHeight="1">
      <c r="A35" s="20"/>
      <c r="B35" s="35"/>
      <c r="C35" s="22"/>
      <c r="D35" s="63"/>
      <c r="E35" s="143" t="s">
        <v>3199</v>
      </c>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1:37" s="6" customFormat="1" ht="15.95" customHeight="1">
      <c r="A36" s="20"/>
      <c r="B36" s="42"/>
      <c r="C36" s="25"/>
      <c r="D36" s="43"/>
      <c r="E36" s="12"/>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row>
    <row r="37" spans="1:37" s="6" customFormat="1" ht="12.75">
      <c r="A37" s="287" t="s">
        <v>3182</v>
      </c>
      <c r="B37" s="286"/>
      <c r="C37" s="286"/>
      <c r="D37" s="286"/>
      <c r="E37" s="286"/>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1:37" s="6" customFormat="1" ht="12.75">
      <c r="A38" s="26"/>
      <c r="B38" s="27" t="s">
        <v>71</v>
      </c>
      <c r="C38" s="12"/>
      <c r="D38" s="283" t="s">
        <v>73</v>
      </c>
      <c r="E38" s="284"/>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row>
    <row r="39" spans="1:37" s="6" customFormat="1" ht="12.75">
      <c r="A39" s="28"/>
      <c r="B39" s="29" t="s">
        <v>70</v>
      </c>
      <c r="C39" s="12"/>
      <c r="D39" s="30" t="s">
        <v>0</v>
      </c>
      <c r="E39" s="12"/>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1:37" s="6" customFormat="1" ht="12.75">
      <c r="A40" s="44"/>
      <c r="B40" s="45" t="s">
        <v>72</v>
      </c>
      <c r="C40" s="12"/>
      <c r="D40" s="12"/>
      <c r="E40" s="12"/>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row>
    <row r="41" spans="1:37" s="6" customFormat="1" ht="12.75">
      <c r="A41" s="282" t="s">
        <v>37</v>
      </c>
      <c r="B41" s="282"/>
      <c r="C41" s="282"/>
      <c r="D41" s="282"/>
      <c r="E41" s="16"/>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3" spans="1:1" s="3" customFormat="1" ht="12.75">
      <c r="A43" s="17"/>
    </row>
    <row r="44" spans="1:5" s="3" customFormat="1" ht="12.75">
      <c r="A44" s="280"/>
      <c r="B44" s="281"/>
      <c r="C44" s="281"/>
      <c r="D44" s="281"/>
      <c r="E44" s="281"/>
    </row>
    <row r="45" s="3" customFormat="1" ht="12.75"/>
    <row r="46" s="3" customFormat="1" ht="12.75"/>
    <row r="47" s="3" customFormat="1" ht="12.75"/>
    <row r="48" s="3" customFormat="1" ht="12.75"/>
    <row r="49" s="3" customFormat="1" ht="12.75"/>
    <row r="50" s="3" customFormat="1" ht="12.75"/>
    <row r="51" s="3" customFormat="1" ht="12.75"/>
    <row r="52" s="3" customFormat="1" ht="12.75"/>
    <row r="53" spans="1:1" s="3" customFormat="1" ht="12.75">
      <c r="A53" s="17"/>
    </row>
    <row r="54" s="3" customFormat="1" ht="12.75"/>
    <row r="55" s="3" customFormat="1" ht="12.75"/>
    <row r="56" s="3" customFormat="1" ht="12.75"/>
    <row r="57" s="3" customFormat="1" ht="12.75"/>
    <row r="58" s="3" customFormat="1" ht="12.75"/>
    <row r="59" s="3" customFormat="1" ht="12.75"/>
    <row r="60" s="3" customFormat="1" ht="12.75"/>
    <row r="61" s="3" customFormat="1" ht="12.75"/>
    <row r="62" s="3" customFormat="1" ht="12.75"/>
    <row r="63" s="3" customFormat="1" ht="12.75"/>
    <row r="64" s="3" customFormat="1" ht="12.75"/>
    <row r="65" s="3" customFormat="1" ht="12.75"/>
    <row r="66" s="3" customFormat="1" ht="12.75"/>
    <row r="67" s="3" customFormat="1" ht="12.75"/>
    <row r="68" s="3" customFormat="1" ht="12.75"/>
    <row r="69" s="3" customFormat="1" ht="12.75"/>
    <row r="70" s="3" customFormat="1" ht="12.75"/>
    <row r="71" s="3" customFormat="1" ht="12.75"/>
    <row r="72" s="3" customFormat="1" ht="12.75"/>
    <row r="73" s="3" customFormat="1" ht="12.75"/>
    <row r="74" s="3" customFormat="1" ht="12.75"/>
    <row r="75" s="3" customFormat="1" ht="12.75"/>
    <row r="76" s="3" customFormat="1" ht="12.75"/>
    <row r="77" s="3" customFormat="1" ht="12.75"/>
    <row r="78" s="3" customFormat="1" ht="12.75"/>
    <row r="79" s="3" customFormat="1" ht="12.75"/>
    <row r="80" s="3" customFormat="1" ht="12.75"/>
    <row r="81" s="3" customFormat="1" ht="12.75"/>
    <row r="82" s="3" customFormat="1" ht="12.75"/>
    <row r="83" s="3" customFormat="1" ht="12.75"/>
    <row r="84" s="3" customFormat="1" ht="12.75"/>
    <row r="85" s="3" customFormat="1" ht="12.75"/>
    <row r="86" s="3" customFormat="1" ht="12.75"/>
    <row r="87" s="3" customFormat="1" ht="12.75"/>
    <row r="88" s="3" customFormat="1" ht="12.75"/>
    <row r="89" s="3" customFormat="1" ht="12.75"/>
    <row r="90" s="3" customFormat="1" ht="12.75"/>
    <row r="91" s="3" customFormat="1" ht="12.75"/>
    <row r="92" s="3" customFormat="1" ht="12.75"/>
    <row r="93" s="3" customFormat="1" ht="12.75"/>
    <row r="94" s="3" customFormat="1" ht="12.75"/>
    <row r="95" s="3" customFormat="1" ht="12.75"/>
    <row r="96" s="3" customFormat="1" ht="12.75"/>
    <row r="97" s="3" customFormat="1" ht="12.75"/>
    <row r="98" s="3" customFormat="1" ht="12.75"/>
    <row r="99" s="3" customFormat="1" ht="12.75"/>
    <row r="100" s="3" customFormat="1" ht="12.75"/>
    <row r="101" s="3" customFormat="1" ht="12.75"/>
    <row r="102" s="3" customFormat="1" ht="12.75"/>
    <row r="103" s="3" customFormat="1" ht="12.75"/>
    <row r="104" s="3" customFormat="1" ht="12.75"/>
    <row r="105" s="3" customFormat="1" ht="12.75"/>
    <row r="106" s="3" customFormat="1" ht="12.75"/>
    <row r="107" s="3" customFormat="1" ht="12.75"/>
    <row r="108" s="3" customFormat="1" ht="12.75"/>
    <row r="109" s="3" customFormat="1" ht="12.75"/>
    <row r="110" s="3" customFormat="1" ht="12.75"/>
    <row r="111" s="3" customFormat="1" ht="12.75"/>
    <row r="112" s="3" customFormat="1" ht="12.75"/>
    <row r="113" s="3" customFormat="1" ht="12.75"/>
    <row r="114" s="3" customFormat="1" ht="12.75"/>
    <row r="115" s="3" customFormat="1" ht="12.75"/>
    <row r="116" s="3" customFormat="1" ht="12.75"/>
    <row r="117" s="3" customFormat="1" ht="12.75"/>
    <row r="118" s="3" customFormat="1" ht="12.75"/>
    <row r="119" s="3" customFormat="1" ht="12.75"/>
    <row r="120" s="3" customFormat="1" ht="12.75"/>
    <row r="121" s="3" customFormat="1" ht="12.75"/>
    <row r="122" s="3" customFormat="1" ht="12.75"/>
    <row r="123" s="3" customFormat="1" ht="12.75"/>
    <row r="124" s="3" customFormat="1" ht="12.75"/>
    <row r="125" s="3" customFormat="1" ht="12.75"/>
    <row r="126" s="3" customFormat="1" ht="12.75"/>
    <row r="127" s="3" customFormat="1" ht="12.75"/>
    <row r="128" s="3" customFormat="1" ht="12.75"/>
    <row r="129" s="3" customFormat="1" ht="12.75"/>
    <row r="130" s="3" customFormat="1" ht="12.75"/>
    <row r="131" s="3" customFormat="1" ht="12.75"/>
    <row r="132" s="3" customFormat="1" ht="12.75"/>
    <row r="133" s="3" customFormat="1" ht="12.75"/>
    <row r="134" s="3" customFormat="1" ht="12.75"/>
    <row r="135" s="3" customFormat="1" ht="12.75"/>
    <row r="136" s="3" customFormat="1" ht="12.75"/>
    <row r="137" s="3" customFormat="1" ht="12.75"/>
    <row r="138" s="3" customFormat="1" ht="12.75"/>
    <row r="139" s="3" customFormat="1" ht="12.75"/>
    <row r="140" s="3" customFormat="1" ht="12.75"/>
    <row r="141" s="3" customFormat="1" ht="12.75"/>
    <row r="142" s="3" customFormat="1" ht="12.75"/>
    <row r="143" s="3" customFormat="1" ht="12.75"/>
    <row r="144" s="3" customFormat="1" ht="12.75"/>
    <row r="145" s="3" customFormat="1" ht="12.75"/>
    <row r="146" s="3" customFormat="1" ht="12.75"/>
    <row r="147" s="3" customFormat="1" ht="12.75"/>
    <row r="148" s="3" customFormat="1" ht="12.75"/>
    <row r="149" s="3" customFormat="1" ht="12.75"/>
    <row r="150" s="3" customFormat="1" ht="12.75"/>
    <row r="151" s="3" customFormat="1" ht="12.75"/>
    <row r="152" s="3" customFormat="1" ht="12.75"/>
    <row r="153" s="3" customFormat="1" ht="12.75"/>
    <row r="154" s="3" customFormat="1" ht="12.75"/>
    <row r="155" s="3" customFormat="1" ht="12.75"/>
    <row r="156" s="3" customFormat="1" ht="12.75"/>
    <row r="157" s="3" customFormat="1" ht="12.75"/>
    <row r="158" s="3" customFormat="1" ht="12.75"/>
    <row r="159" s="3" customFormat="1" ht="12.75"/>
    <row r="160" s="3" customFormat="1" ht="12.75"/>
    <row r="161" s="3" customFormat="1" ht="12.75"/>
    <row r="162" s="3" customFormat="1" ht="12.75"/>
    <row r="163" s="3" customFormat="1" ht="12.75"/>
    <row r="164" s="3" customFormat="1" ht="12.75"/>
    <row r="165" s="3" customFormat="1" ht="12.75"/>
    <row r="166" s="3" customFormat="1" ht="12.75"/>
    <row r="167" s="3" customFormat="1" ht="12.75"/>
    <row r="168" s="3" customFormat="1" ht="12.75"/>
    <row r="169" s="3" customFormat="1" ht="12.75"/>
    <row r="170" s="3" customFormat="1" ht="12.75"/>
    <row r="171" s="3" customFormat="1" ht="12.75"/>
    <row r="172" s="3" customFormat="1" ht="12.75"/>
    <row r="173" s="3" customFormat="1" ht="12.75"/>
    <row r="174" s="3" customFormat="1" ht="12.75"/>
    <row r="175" s="3" customFormat="1" ht="12.75"/>
    <row r="176" s="3" customFormat="1" ht="12.75"/>
    <row r="177" s="3" customFormat="1" ht="12.75"/>
    <row r="178" s="3" customFormat="1" ht="12.75"/>
    <row r="179" s="3" customFormat="1" ht="12.75"/>
    <row r="180" s="3" customFormat="1" ht="12.75"/>
    <row r="181" s="3" customFormat="1" ht="12.75"/>
    <row r="182" s="3" customFormat="1" ht="12.75"/>
    <row r="183" s="3" customFormat="1" ht="12.75"/>
    <row r="184" s="3" customFormat="1" ht="12.75"/>
    <row r="185" s="3" customFormat="1" ht="12.75"/>
    <row r="186" s="3" customFormat="1" ht="12.75"/>
    <row r="187" s="3" customFormat="1" ht="12.75"/>
    <row r="188" s="3" customFormat="1" ht="12.75"/>
    <row r="189" s="3" customFormat="1" ht="12.75"/>
    <row r="190" s="3" customFormat="1" ht="12.75"/>
    <row r="191" s="3" customFormat="1" ht="12.75"/>
    <row r="192" s="3" customFormat="1" ht="12.75"/>
    <row r="193" s="3" customFormat="1" ht="12.75"/>
    <row r="194" s="3" customFormat="1" ht="12.75"/>
    <row r="195" s="3" customFormat="1" ht="12.75"/>
    <row r="196" s="3" customFormat="1" ht="12.75"/>
    <row r="197" s="3" customFormat="1" ht="12.75"/>
    <row r="198" s="3" customFormat="1" ht="12.75"/>
    <row r="199" s="3" customFormat="1" ht="12.75"/>
    <row r="200" s="3" customFormat="1" ht="12.75"/>
    <row r="201" s="3" customFormat="1" ht="12.75"/>
    <row r="202" s="3" customFormat="1" ht="12.75"/>
    <row r="203" s="3" customFormat="1" ht="12.75"/>
    <row r="204" s="3" customFormat="1" ht="12.75"/>
    <row r="205" s="3" customFormat="1" ht="12.75"/>
    <row r="206" s="3" customFormat="1" ht="12.75"/>
    <row r="207" s="3" customFormat="1" ht="12.75"/>
    <row r="208" s="3" customFormat="1" ht="12.75"/>
    <row r="209" s="3" customFormat="1" ht="12.75"/>
    <row r="210" s="3" customFormat="1" ht="12.75"/>
    <row r="211" s="3" customFormat="1" ht="12.75"/>
    <row r="212" s="3" customFormat="1" ht="12.75"/>
    <row r="213" s="3" customFormat="1" ht="12.75"/>
    <row r="214" s="3" customFormat="1" ht="12.75"/>
    <row r="215" s="3" customFormat="1" ht="12.75"/>
    <row r="216" s="3" customFormat="1" ht="12.75"/>
    <row r="217" s="3" customFormat="1" ht="12.75"/>
  </sheetData>
  <sheetProtection algorithmName="SHA-512" hashValue="vNLJlT0/2BE0iP7pUePtc5xtACS5YlKe56GbDvFXwgqEi96sm19/X3Zoz9swZlBp7wATZWn1ysn7oeN3kqQLWA==" saltValue="Q2dysYF5FNEhfAwkWGnUeg==" spinCount="100000" sheet="1" objects="1" scenarios="1"/>
  <mergeCells count="5">
    <mergeCell ref="A44:E44"/>
    <mergeCell ref="A41:D41"/>
    <mergeCell ref="D38:E38"/>
    <mergeCell ref="A1:E1"/>
    <mergeCell ref="A37:E37"/>
  </mergeCells>
  <dataValidations count="5">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 errorStyle="warning" type="list" allowBlank="1" showInputMessage="1" sqref="B21">
      <formula1>validation_list_ossz</formula1>
    </dataValidation>
  </dataValidations>
  <printOptions horizontalCentered="1" verticalCentered="1"/>
  <pageMargins left="0.1968503937007874" right="0.1968503937007874" top="0.3937007874015748" bottom="0.1968503937007874" header="0.5118110236220472" footer="0.5118110236220472"/>
  <pageSetup orientation="landscape" paperSize="9" scale="7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728D1-51FF-4D80-91CC-B601B2D943AB}">
  <sheetPr>
    <tabColor rgb="FFFFCCCC"/>
    <pageSetUpPr fitToPage="1"/>
  </sheetPr>
  <dimension ref="A1:P639"/>
  <sheetViews>
    <sheetView workbookViewId="0" topLeftCell="A1">
      <selection pane="topLeft" activeCell="A2" sqref="A2:P2"/>
    </sheetView>
  </sheetViews>
  <sheetFormatPr defaultRowHeight="12.75"/>
  <cols>
    <col min="1" max="2" width="3.857142857142857" style="192" customWidth="1"/>
    <col min="3" max="3" width="10.285714285714286" style="192" customWidth="1"/>
    <col min="4" max="4" width="17.714285714285715" style="196" bestFit="1" customWidth="1"/>
    <col min="5" max="6" width="9.142857142857142" style="196"/>
    <col min="7" max="7" width="10" style="196" bestFit="1" customWidth="1"/>
    <col min="8" max="8" width="9.142857142857142" style="196"/>
    <col min="9" max="9" width="11" style="196" bestFit="1" customWidth="1"/>
    <col min="10" max="16" width="4.714285714285714" style="196" customWidth="1"/>
    <col min="17" max="76" width="9.142857142857142" style="149"/>
    <col min="77" max="16384" width="9.142857142857142" style="192"/>
  </cols>
  <sheetData>
    <row r="1" spans="1:16" ht="18">
      <c r="A1" s="288" t="s">
        <v>3634</v>
      </c>
      <c r="B1" s="289"/>
      <c r="C1" s="289"/>
      <c r="D1" s="289"/>
      <c r="E1" s="289"/>
      <c r="F1" s="289"/>
      <c r="G1" s="289"/>
      <c r="H1" s="289"/>
      <c r="I1" s="289"/>
      <c r="J1" s="289"/>
      <c r="K1" s="289"/>
      <c r="L1" s="289"/>
      <c r="M1" s="289"/>
      <c r="N1" s="289"/>
      <c r="O1" s="289"/>
      <c r="P1" s="289"/>
    </row>
    <row r="2" spans="1:16" ht="18">
      <c r="A2" s="290" t="s">
        <v>3635</v>
      </c>
      <c r="B2" s="291"/>
      <c r="C2" s="291"/>
      <c r="D2" s="291"/>
      <c r="E2" s="291"/>
      <c r="F2" s="291"/>
      <c r="G2" s="291"/>
      <c r="H2" s="291"/>
      <c r="I2" s="291"/>
      <c r="J2" s="291"/>
      <c r="K2" s="291"/>
      <c r="L2" s="291"/>
      <c r="M2" s="291"/>
      <c r="N2" s="291"/>
      <c r="O2" s="291"/>
      <c r="P2" s="291"/>
    </row>
    <row r="3" spans="1:16" ht="12.75">
      <c r="A3" s="292" t="s">
        <v>3636</v>
      </c>
      <c r="B3" s="281"/>
      <c r="C3" s="281"/>
      <c r="D3" s="281"/>
      <c r="E3" s="281"/>
      <c r="F3" s="281"/>
      <c r="G3" s="281"/>
      <c r="H3" s="281"/>
      <c r="I3" s="281"/>
      <c r="J3" s="281"/>
      <c r="K3" s="281"/>
      <c r="L3" s="281"/>
      <c r="M3" s="281"/>
      <c r="N3" s="281"/>
      <c r="O3" s="281"/>
      <c r="P3" s="281"/>
    </row>
    <row r="4" spans="1:16" ht="24.95" customHeight="1">
      <c r="A4" s="293" t="s">
        <v>3637</v>
      </c>
      <c r="B4" s="294"/>
      <c r="C4" s="294"/>
      <c r="D4" s="294"/>
      <c r="E4" s="294"/>
      <c r="F4" s="294"/>
      <c r="G4" s="294"/>
      <c r="H4" s="294"/>
      <c r="I4" s="294"/>
      <c r="J4" s="294"/>
      <c r="K4" s="294"/>
      <c r="L4" s="294"/>
      <c r="M4" s="294"/>
      <c r="N4" s="294"/>
      <c r="O4" s="294"/>
      <c r="P4" s="294"/>
    </row>
    <row r="5" spans="1:16" ht="24.95" customHeight="1" thickBot="1">
      <c r="A5" s="293" t="s">
        <v>3638</v>
      </c>
      <c r="B5" s="294"/>
      <c r="C5" s="294"/>
      <c r="D5" s="294"/>
      <c r="E5" s="294"/>
      <c r="F5" s="294"/>
      <c r="G5" s="294"/>
      <c r="H5" s="294"/>
      <c r="I5" s="294"/>
      <c r="J5" s="294"/>
      <c r="K5" s="294"/>
      <c r="L5" s="294"/>
      <c r="M5" s="294"/>
      <c r="N5" s="294"/>
      <c r="O5" s="294"/>
      <c r="P5" s="294"/>
    </row>
    <row r="6" spans="1:16" ht="12.75">
      <c r="A6" s="200" t="s">
        <v>3306</v>
      </c>
      <c r="B6" s="201"/>
      <c r="C6" s="201"/>
      <c r="D6" s="202">
        <v>1.0</v>
      </c>
      <c r="E6" s="203"/>
      <c r="F6" s="203"/>
      <c r="G6" s="203"/>
      <c r="H6" s="203"/>
      <c r="I6" s="203"/>
      <c r="J6" s="203"/>
      <c r="K6" s="203"/>
      <c r="L6" s="203"/>
      <c r="M6" s="203"/>
      <c r="N6" s="203"/>
      <c r="O6" s="203"/>
      <c r="P6" s="204"/>
    </row>
    <row r="7" spans="1:16" ht="12.75">
      <c r="A7" s="205" t="s">
        <v>3307</v>
      </c>
      <c r="D7" s="195">
        <v>0.0</v>
      </c>
      <c r="P7" s="206"/>
    </row>
    <row r="8" spans="1:16" ht="12.75">
      <c r="A8" s="205" t="s">
        <v>3308</v>
      </c>
      <c r="D8" s="195"/>
      <c r="P8" s="206"/>
    </row>
    <row r="9" spans="1:16" ht="12.75">
      <c r="A9" s="205" t="s">
        <v>53</v>
      </c>
      <c r="D9" s="195"/>
      <c r="P9" s="206"/>
    </row>
    <row r="10" spans="1:16" ht="12.75">
      <c r="A10" s="205" t="s">
        <v>3305</v>
      </c>
      <c r="B10" s="192">
        <v>1.0</v>
      </c>
      <c r="D10" s="195"/>
      <c r="P10" s="206"/>
    </row>
    <row r="11" spans="1:16" ht="12.75">
      <c r="A11" s="205" t="s">
        <v>3305</v>
      </c>
      <c r="B11" s="192">
        <v>2.0</v>
      </c>
      <c r="D11" s="195"/>
      <c r="P11" s="206"/>
    </row>
    <row r="12" spans="1:16" ht="12.75">
      <c r="A12" s="205" t="s">
        <v>3305</v>
      </c>
      <c r="B12" s="192">
        <v>3.0</v>
      </c>
      <c r="D12" s="195"/>
      <c r="P12" s="206"/>
    </row>
    <row r="13" spans="1:16" ht="12.75">
      <c r="A13" s="205" t="s">
        <v>3305</v>
      </c>
      <c r="B13" s="192">
        <v>4.0</v>
      </c>
      <c r="D13" s="195"/>
      <c r="P13" s="206"/>
    </row>
    <row r="14" spans="1:16" ht="12.75">
      <c r="A14" s="205" t="s">
        <v>3305</v>
      </c>
      <c r="B14" s="192">
        <v>5.0</v>
      </c>
      <c r="D14" s="197"/>
      <c r="P14" s="206"/>
    </row>
    <row r="15" spans="1:16" ht="12.75">
      <c r="A15" s="205" t="s">
        <v>3305</v>
      </c>
      <c r="B15" s="192">
        <v>6.0</v>
      </c>
      <c r="D15" s="197"/>
      <c r="P15" s="206"/>
    </row>
    <row r="16" spans="1:16" ht="12.75">
      <c r="A16" s="205" t="s">
        <v>3305</v>
      </c>
      <c r="B16" s="192">
        <v>7.0</v>
      </c>
      <c r="D16" s="197"/>
      <c r="P16" s="206"/>
    </row>
    <row r="17" spans="1:16" ht="12.75">
      <c r="A17" s="205" t="s">
        <v>3305</v>
      </c>
      <c r="B17" s="192">
        <v>8.0</v>
      </c>
      <c r="D17" s="197"/>
      <c r="P17" s="206"/>
    </row>
    <row r="18" spans="1:16" ht="12.75">
      <c r="A18" s="205" t="s">
        <v>3305</v>
      </c>
      <c r="B18" s="192">
        <v>9.0</v>
      </c>
      <c r="D18" s="197"/>
      <c r="P18" s="206"/>
    </row>
    <row r="19" spans="1:16" ht="12.75">
      <c r="A19" s="205" t="s">
        <v>3305</v>
      </c>
      <c r="B19" s="192">
        <v>10.0</v>
      </c>
      <c r="D19" s="197"/>
      <c r="P19" s="206"/>
    </row>
    <row r="20" spans="1:16" ht="12.75">
      <c r="A20" s="205" t="s">
        <v>3305</v>
      </c>
      <c r="B20" s="192">
        <v>11.0</v>
      </c>
      <c r="D20" s="235"/>
      <c r="P20" s="206"/>
    </row>
    <row r="21" spans="1:16" ht="12.75">
      <c r="A21" s="205" t="s">
        <v>3305</v>
      </c>
      <c r="B21" s="192">
        <v>12.0</v>
      </c>
      <c r="D21" s="195"/>
      <c r="P21" s="206"/>
    </row>
    <row r="22" spans="1:16" ht="12.75">
      <c r="A22" s="205" t="s">
        <v>3309</v>
      </c>
      <c r="B22" s="192">
        <v>13.0</v>
      </c>
      <c r="D22" s="195">
        <v>0.0</v>
      </c>
      <c r="E22" s="195">
        <v>0.0</v>
      </c>
      <c r="F22" s="195">
        <v>0.0</v>
      </c>
      <c r="P22" s="206"/>
    </row>
    <row r="23" spans="1:16" ht="12.75">
      <c r="A23" s="205"/>
      <c r="D23" s="195">
        <v>0.0</v>
      </c>
      <c r="E23" s="195">
        <v>0.0</v>
      </c>
      <c r="F23" s="195">
        <v>0.0</v>
      </c>
      <c r="G23" s="195">
        <v>0.0</v>
      </c>
      <c r="H23" s="195">
        <v>0.0</v>
      </c>
      <c r="I23" s="195">
        <v>0.0</v>
      </c>
      <c r="J23" s="195">
        <v>0.0</v>
      </c>
      <c r="K23" s="195">
        <v>0.0</v>
      </c>
      <c r="L23" s="195">
        <v>0.0</v>
      </c>
      <c r="M23" s="195">
        <v>0.0</v>
      </c>
      <c r="N23" s="195">
        <v>0.0</v>
      </c>
      <c r="O23" s="195">
        <v>0.0</v>
      </c>
      <c r="P23" s="207">
        <v>1.0</v>
      </c>
    </row>
    <row r="24" spans="1:16" ht="12.75">
      <c r="A24" s="205"/>
      <c r="D24" s="195">
        <v>0.0</v>
      </c>
      <c r="E24" s="195">
        <v>0.0</v>
      </c>
      <c r="F24" s="195">
        <v>0.0</v>
      </c>
      <c r="G24" s="195">
        <v>0.0</v>
      </c>
      <c r="H24" s="195">
        <v>0.0</v>
      </c>
      <c r="I24" s="195">
        <v>0.0</v>
      </c>
      <c r="J24" s="195">
        <v>0.0</v>
      </c>
      <c r="K24" s="195">
        <v>0.0</v>
      </c>
      <c r="L24" s="195">
        <v>0.0</v>
      </c>
      <c r="M24" s="195">
        <v>0.0</v>
      </c>
      <c r="N24" s="195">
        <v>0.0</v>
      </c>
      <c r="O24" s="195">
        <v>0.0</v>
      </c>
      <c r="P24" s="207">
        <v>0.0</v>
      </c>
    </row>
    <row r="25" spans="1:16" ht="12.75">
      <c r="A25" s="205"/>
      <c r="D25" s="195">
        <v>0.0</v>
      </c>
      <c r="E25" s="195">
        <v>0.0</v>
      </c>
      <c r="F25" s="195">
        <v>0.0</v>
      </c>
      <c r="G25" s="195">
        <v>0.0</v>
      </c>
      <c r="H25" s="195">
        <v>0.0</v>
      </c>
      <c r="I25" s="195">
        <v>0.0</v>
      </c>
      <c r="J25" s="195">
        <v>0.0</v>
      </c>
      <c r="K25" s="195">
        <v>0.0</v>
      </c>
      <c r="L25" s="195">
        <v>0.0</v>
      </c>
      <c r="M25" s="195">
        <v>0.0</v>
      </c>
      <c r="N25" s="195">
        <v>0.0</v>
      </c>
      <c r="O25" s="195">
        <v>0.0</v>
      </c>
      <c r="P25" s="207">
        <v>0.0</v>
      </c>
    </row>
    <row r="26" spans="1:16" ht="12.75">
      <c r="A26" s="205"/>
      <c r="D26" s="195">
        <v>0.0</v>
      </c>
      <c r="E26" s="195">
        <v>0.0</v>
      </c>
      <c r="F26" s="195">
        <v>0.0</v>
      </c>
      <c r="G26" s="195">
        <v>0.0</v>
      </c>
      <c r="H26" s="195">
        <v>0.0</v>
      </c>
      <c r="I26" s="195">
        <v>0.0</v>
      </c>
      <c r="J26" s="195">
        <v>0.0</v>
      </c>
      <c r="K26" s="195">
        <v>0.0</v>
      </c>
      <c r="L26" s="195">
        <v>0.0</v>
      </c>
      <c r="M26" s="195">
        <v>0.0</v>
      </c>
      <c r="N26" s="195">
        <v>0.0</v>
      </c>
      <c r="O26" s="195">
        <v>0.0</v>
      </c>
      <c r="P26" s="207">
        <v>0.0</v>
      </c>
    </row>
    <row r="27" spans="1:16" ht="12.75">
      <c r="A27" s="205"/>
      <c r="D27" s="195">
        <v>0.0</v>
      </c>
      <c r="P27" s="206"/>
    </row>
    <row r="28" spans="1:16" ht="12.75">
      <c r="A28" s="208" t="s">
        <v>3310</v>
      </c>
      <c r="B28" s="192">
        <v>14.0</v>
      </c>
      <c r="D28" s="195">
        <v>0.0</v>
      </c>
      <c r="P28" s="206"/>
    </row>
    <row r="29" spans="1:16" ht="12.75">
      <c r="A29" s="205" t="s">
        <v>3310</v>
      </c>
      <c r="B29" s="192">
        <v>15.0</v>
      </c>
      <c r="D29" s="195">
        <v>0.0</v>
      </c>
      <c r="P29" s="206"/>
    </row>
    <row r="30" spans="1:16" ht="12.75">
      <c r="A30" s="205" t="s">
        <v>3310</v>
      </c>
      <c r="B30" s="192">
        <v>16.0</v>
      </c>
      <c r="D30" s="195">
        <v>0.0</v>
      </c>
      <c r="P30" s="206"/>
    </row>
    <row r="31" spans="1:16" ht="12.75">
      <c r="A31" s="205" t="s">
        <v>3310</v>
      </c>
      <c r="B31" s="192">
        <v>17.0</v>
      </c>
      <c r="D31" s="195">
        <v>0.0</v>
      </c>
      <c r="P31" s="206"/>
    </row>
    <row r="32" spans="1:16" ht="12.75">
      <c r="A32" s="205" t="s">
        <v>3310</v>
      </c>
      <c r="B32" s="192">
        <v>18.0</v>
      </c>
      <c r="D32" s="195">
        <v>0.0</v>
      </c>
      <c r="P32" s="206"/>
    </row>
    <row r="33" spans="1:16" ht="12.75">
      <c r="A33" s="205" t="s">
        <v>3310</v>
      </c>
      <c r="B33" s="192">
        <v>19.0</v>
      </c>
      <c r="D33" s="195">
        <v>0.0</v>
      </c>
      <c r="P33" s="206"/>
    </row>
    <row r="34" spans="1:16" ht="12.75">
      <c r="A34" s="208" t="s">
        <v>3311</v>
      </c>
      <c r="B34" s="192">
        <v>20.0</v>
      </c>
      <c r="D34" s="198">
        <v>0.0</v>
      </c>
      <c r="P34" s="206"/>
    </row>
    <row r="35" spans="1:16" ht="12.75">
      <c r="A35" s="205" t="s">
        <v>3311</v>
      </c>
      <c r="B35" s="192">
        <v>21.0</v>
      </c>
      <c r="D35" s="195">
        <v>0.0</v>
      </c>
      <c r="E35" s="195">
        <v>0.0</v>
      </c>
      <c r="P35" s="206"/>
    </row>
    <row r="36" spans="1:16" ht="12.75">
      <c r="A36" s="205" t="s">
        <v>3311</v>
      </c>
      <c r="B36" s="192">
        <v>22.0</v>
      </c>
      <c r="D36" s="195">
        <v>0.0</v>
      </c>
      <c r="E36" s="195">
        <v>0.0</v>
      </c>
      <c r="P36" s="206"/>
    </row>
    <row r="37" spans="1:16" ht="12.75">
      <c r="A37" s="205" t="s">
        <v>3311</v>
      </c>
      <c r="B37" s="192">
        <v>23.0</v>
      </c>
      <c r="D37" s="198">
        <v>0.0</v>
      </c>
      <c r="P37" s="206"/>
    </row>
    <row r="38" spans="1:16" ht="12.75">
      <c r="A38" s="205" t="s">
        <v>3311</v>
      </c>
      <c r="B38" s="192">
        <v>24.0</v>
      </c>
      <c r="D38" s="198">
        <v>0.0</v>
      </c>
      <c r="E38" s="198">
        <v>0.0</v>
      </c>
      <c r="P38" s="206"/>
    </row>
    <row r="39" spans="1:16" ht="12.75">
      <c r="A39" s="205" t="s">
        <v>3311</v>
      </c>
      <c r="B39" s="192">
        <v>25.0</v>
      </c>
      <c r="D39" s="198">
        <v>0.0</v>
      </c>
      <c r="E39" s="198">
        <v>0.0</v>
      </c>
      <c r="P39" s="206"/>
    </row>
    <row r="40" spans="1:16" ht="12.75">
      <c r="A40" s="205" t="s">
        <v>3311</v>
      </c>
      <c r="B40" s="192">
        <v>26.0</v>
      </c>
      <c r="D40" s="198">
        <v>0.0</v>
      </c>
      <c r="E40" s="198">
        <v>0.0</v>
      </c>
      <c r="P40" s="206"/>
    </row>
    <row r="41" spans="1:16" ht="12.75">
      <c r="A41" s="205" t="s">
        <v>3311</v>
      </c>
      <c r="B41" s="192">
        <v>27.0</v>
      </c>
      <c r="D41" s="198">
        <v>0.0</v>
      </c>
      <c r="P41" s="206"/>
    </row>
    <row r="42" spans="1:16" ht="12.75">
      <c r="A42" s="205" t="s">
        <v>3311</v>
      </c>
      <c r="B42" s="192">
        <v>28.0</v>
      </c>
      <c r="D42" s="198">
        <v>0.0</v>
      </c>
      <c r="P42" s="206"/>
    </row>
    <row r="43" spans="1:16" ht="12.75">
      <c r="A43" s="205" t="s">
        <v>3311</v>
      </c>
      <c r="B43" s="192">
        <v>29.0</v>
      </c>
      <c r="D43" s="198">
        <v>0.0</v>
      </c>
      <c r="P43" s="206"/>
    </row>
    <row r="44" spans="1:16" ht="12.75">
      <c r="A44" s="205" t="s">
        <v>3311</v>
      </c>
      <c r="B44" s="192">
        <v>30.0</v>
      </c>
      <c r="D44" s="198">
        <v>0.0</v>
      </c>
      <c r="P44" s="206"/>
    </row>
    <row r="45" spans="1:16" ht="12.75">
      <c r="A45" s="205" t="s">
        <v>3311</v>
      </c>
      <c r="B45" s="192">
        <v>31.0</v>
      </c>
      <c r="D45" s="198">
        <v>0.0</v>
      </c>
      <c r="P45" s="206"/>
    </row>
    <row r="46" spans="1:16" ht="12.75">
      <c r="A46" s="205" t="s">
        <v>3311</v>
      </c>
      <c r="B46" s="192" t="s">
        <v>3344</v>
      </c>
      <c r="D46" s="198">
        <v>0.0</v>
      </c>
      <c r="E46" s="196" t="s">
        <v>3345</v>
      </c>
      <c r="F46" s="198">
        <v>0.0</v>
      </c>
      <c r="P46" s="206"/>
    </row>
    <row r="47" spans="1:16" ht="12.75">
      <c r="A47" s="205" t="s">
        <v>3311</v>
      </c>
      <c r="B47" s="192" t="s">
        <v>3346</v>
      </c>
      <c r="D47" s="198">
        <v>0.0</v>
      </c>
      <c r="E47" s="196">
        <v>33.0</v>
      </c>
      <c r="F47" s="198">
        <v>0.0</v>
      </c>
      <c r="P47" s="206"/>
    </row>
    <row r="48" spans="1:16" ht="12.75">
      <c r="A48" s="205" t="s">
        <v>3311</v>
      </c>
      <c r="B48" s="192">
        <v>34.0</v>
      </c>
      <c r="D48" s="198">
        <v>0.0</v>
      </c>
      <c r="P48" s="206"/>
    </row>
    <row r="49" spans="1:16" ht="12.75">
      <c r="A49" s="208" t="s">
        <v>3312</v>
      </c>
      <c r="D49" s="195">
        <v>0.0</v>
      </c>
      <c r="E49" s="195">
        <v>0.0</v>
      </c>
      <c r="P49" s="206"/>
    </row>
    <row r="50" spans="1:16" ht="12.75">
      <c r="A50" s="208" t="s">
        <v>3313</v>
      </c>
      <c r="D50" s="195">
        <v>0.0</v>
      </c>
      <c r="E50" s="195">
        <v>0.0</v>
      </c>
      <c r="F50" s="195">
        <v>0.0</v>
      </c>
      <c r="P50" s="206"/>
    </row>
    <row r="51" spans="1:16" ht="12.75">
      <c r="A51" s="208"/>
      <c r="D51" s="195">
        <v>0.0</v>
      </c>
      <c r="E51" s="195">
        <v>0.0</v>
      </c>
      <c r="P51" s="206"/>
    </row>
    <row r="52" spans="1:16" ht="12.75">
      <c r="A52" s="208" t="s">
        <v>3313</v>
      </c>
      <c r="B52" s="192">
        <v>35.0</v>
      </c>
      <c r="D52" s="198">
        <v>0.0</v>
      </c>
      <c r="P52" s="206"/>
    </row>
    <row r="53" spans="1:16" ht="12.75">
      <c r="A53" s="205" t="s">
        <v>3313</v>
      </c>
      <c r="B53" s="192">
        <v>36.0</v>
      </c>
      <c r="D53" s="198">
        <v>0.0</v>
      </c>
      <c r="P53" s="206"/>
    </row>
    <row r="54" spans="1:16" ht="12.75">
      <c r="A54" s="205" t="s">
        <v>3313</v>
      </c>
      <c r="B54" s="192">
        <v>37.0</v>
      </c>
      <c r="D54" s="198">
        <v>0.0</v>
      </c>
      <c r="P54" s="206"/>
    </row>
    <row r="55" spans="1:16" ht="12.75">
      <c r="A55" s="208" t="s">
        <v>3314</v>
      </c>
      <c r="D55" s="198">
        <v>0.0</v>
      </c>
      <c r="E55" s="195">
        <v>0.0</v>
      </c>
      <c r="P55" s="206"/>
    </row>
    <row r="56" spans="1:16" ht="12.75">
      <c r="A56" s="208" t="s">
        <v>3314</v>
      </c>
      <c r="B56" s="263" t="s">
        <v>32</v>
      </c>
      <c r="D56" s="195">
        <v>0.0</v>
      </c>
      <c r="E56" s="195" t="s">
        <v>3349</v>
      </c>
      <c r="F56" s="195" t="s">
        <v>3350</v>
      </c>
      <c r="G56" s="195"/>
      <c r="H56" s="195"/>
      <c r="I56" s="195"/>
      <c r="J56" s="195" t="s">
        <v>3349</v>
      </c>
      <c r="P56" s="206"/>
    </row>
    <row r="57" spans="1:16" ht="12.75">
      <c r="A57" s="208" t="s">
        <v>3314</v>
      </c>
      <c r="B57" s="263" t="s">
        <v>33</v>
      </c>
      <c r="D57" s="195">
        <v>0.0</v>
      </c>
      <c r="E57" s="195" t="s">
        <v>3349</v>
      </c>
      <c r="F57" s="195" t="s">
        <v>3349</v>
      </c>
      <c r="G57" s="195" t="s">
        <v>3349</v>
      </c>
      <c r="H57" s="195" t="s">
        <v>3349</v>
      </c>
      <c r="I57" s="216"/>
      <c r="P57" s="206"/>
    </row>
    <row r="58" spans="1:16" ht="12.75">
      <c r="A58" s="208" t="s">
        <v>3315</v>
      </c>
      <c r="B58" s="192">
        <v>38.0</v>
      </c>
      <c r="D58" s="195">
        <v>0.0</v>
      </c>
      <c r="E58" s="195">
        <v>0.0</v>
      </c>
      <c r="F58" s="195">
        <v>0.0</v>
      </c>
      <c r="G58" s="195">
        <v>0.0</v>
      </c>
      <c r="H58" s="195">
        <v>0.0</v>
      </c>
      <c r="I58" s="195">
        <v>0.0</v>
      </c>
      <c r="J58" s="195">
        <v>0.0</v>
      </c>
      <c r="K58" s="195">
        <v>0.0</v>
      </c>
      <c r="P58" s="206"/>
    </row>
    <row r="59" spans="1:16" ht="12.75">
      <c r="A59" s="205" t="s">
        <v>3315</v>
      </c>
      <c r="B59" s="192" t="s">
        <v>3347</v>
      </c>
      <c r="D59" s="195">
        <v>0.0</v>
      </c>
      <c r="E59" s="195">
        <v>0.0</v>
      </c>
      <c r="P59" s="206"/>
    </row>
    <row r="60" spans="1:16" ht="12.75">
      <c r="A60" s="205" t="s">
        <v>3315</v>
      </c>
      <c r="B60" s="192" t="s">
        <v>3348</v>
      </c>
      <c r="D60" s="195">
        <v>0.0</v>
      </c>
      <c r="E60" s="195" t="s">
        <v>3349</v>
      </c>
      <c r="P60" s="206"/>
    </row>
    <row r="61" spans="1:16" ht="12.75">
      <c r="A61" s="208" t="s">
        <v>3316</v>
      </c>
      <c r="D61" s="195" t="s">
        <v>3349</v>
      </c>
      <c r="E61" s="195" t="s">
        <v>3349</v>
      </c>
      <c r="P61" s="206"/>
    </row>
    <row r="62" spans="1:16" ht="12.75">
      <c r="A62" s="208" t="s">
        <v>3317</v>
      </c>
      <c r="D62" s="195" t="s">
        <v>3349</v>
      </c>
      <c r="E62" s="195" t="s">
        <v>3349</v>
      </c>
      <c r="F62" s="195" t="s">
        <v>3349</v>
      </c>
      <c r="G62" s="195" t="s">
        <v>3349</v>
      </c>
      <c r="H62" s="195" t="s">
        <v>3349</v>
      </c>
      <c r="P62" s="206"/>
    </row>
    <row r="63" spans="1:16" ht="12.75">
      <c r="A63" s="205"/>
      <c r="D63" s="195" t="s">
        <v>3350</v>
      </c>
      <c r="E63" s="195" t="s">
        <v>3350</v>
      </c>
      <c r="F63" s="195" t="s">
        <v>3350</v>
      </c>
      <c r="G63" s="195" t="s">
        <v>3350</v>
      </c>
      <c r="H63" s="195" t="s">
        <v>3350</v>
      </c>
      <c r="P63" s="206"/>
    </row>
    <row r="64" spans="1:16" ht="12.75">
      <c r="A64" s="208" t="s">
        <v>3318</v>
      </c>
      <c r="B64" s="263" t="s">
        <v>3319</v>
      </c>
      <c r="D64" s="195">
        <v>0.0</v>
      </c>
      <c r="P64" s="206"/>
    </row>
    <row r="65" spans="1:16" ht="12.75">
      <c r="A65" s="205"/>
      <c r="B65" s="263" t="s">
        <v>3265</v>
      </c>
      <c r="D65" s="195">
        <v>0.0</v>
      </c>
      <c r="P65" s="206"/>
    </row>
    <row r="66" spans="1:16" ht="12.75">
      <c r="A66" s="205"/>
      <c r="B66" s="263" t="s">
        <v>48</v>
      </c>
      <c r="D66" s="195">
        <v>0.0</v>
      </c>
      <c r="P66" s="206"/>
    </row>
    <row r="67" spans="1:16" ht="13.5" thickBot="1">
      <c r="A67" s="209"/>
      <c r="B67" s="210" t="s">
        <v>4</v>
      </c>
      <c r="C67" s="211"/>
      <c r="D67" s="212">
        <v>0.0</v>
      </c>
      <c r="E67" s="213"/>
      <c r="F67" s="213"/>
      <c r="G67" s="213"/>
      <c r="H67" s="213"/>
      <c r="I67" s="213"/>
      <c r="J67" s="213"/>
      <c r="K67" s="213"/>
      <c r="L67" s="213"/>
      <c r="M67" s="213"/>
      <c r="N67" s="213"/>
      <c r="O67" s="213"/>
      <c r="P67" s="245" t="s">
        <v>39</v>
      </c>
    </row>
    <row r="68" spans="4:16" s="149" customFormat="1" ht="12.75">
      <c r="D68" s="214"/>
      <c r="E68" s="214"/>
      <c r="F68" s="214"/>
      <c r="G68" s="214"/>
      <c r="H68" s="214"/>
      <c r="I68" s="214"/>
      <c r="J68" s="214"/>
      <c r="K68" s="214"/>
      <c r="L68" s="214"/>
      <c r="M68" s="214"/>
      <c r="N68" s="214"/>
      <c r="O68" s="214"/>
      <c r="P68" s="214"/>
    </row>
    <row r="69" spans="4:16" s="149" customFormat="1" ht="12.75">
      <c r="D69" s="214"/>
      <c r="E69" s="214"/>
      <c r="F69" s="214"/>
      <c r="G69" s="214"/>
      <c r="H69" s="214"/>
      <c r="I69" s="214"/>
      <c r="J69" s="214"/>
      <c r="K69" s="214"/>
      <c r="L69" s="214"/>
      <c r="M69" s="214"/>
      <c r="N69" s="214"/>
      <c r="O69" s="214"/>
      <c r="P69" s="214"/>
    </row>
    <row r="70" spans="4:16" s="149" customFormat="1" ht="12.75">
      <c r="D70" s="214"/>
      <c r="E70" s="214"/>
      <c r="F70" s="214"/>
      <c r="G70" s="214"/>
      <c r="H70" s="214"/>
      <c r="I70" s="214"/>
      <c r="J70" s="214"/>
      <c r="K70" s="214"/>
      <c r="L70" s="214"/>
      <c r="M70" s="214"/>
      <c r="N70" s="214"/>
      <c r="O70" s="214"/>
      <c r="P70" s="214"/>
    </row>
    <row r="71" spans="4:16" s="149" customFormat="1" ht="12.75">
      <c r="D71" s="214"/>
      <c r="E71" s="214"/>
      <c r="F71" s="214"/>
      <c r="G71" s="214"/>
      <c r="H71" s="214"/>
      <c r="I71" s="214"/>
      <c r="J71" s="214"/>
      <c r="K71" s="214"/>
      <c r="L71" s="214"/>
      <c r="M71" s="214"/>
      <c r="N71" s="214"/>
      <c r="O71" s="214"/>
      <c r="P71" s="214"/>
    </row>
    <row r="72" spans="4:16" s="149" customFormat="1" ht="12.75">
      <c r="D72" s="214"/>
      <c r="E72" s="214"/>
      <c r="F72" s="214"/>
      <c r="G72" s="214"/>
      <c r="H72" s="214"/>
      <c r="I72" s="214"/>
      <c r="J72" s="214"/>
      <c r="K72" s="214"/>
      <c r="L72" s="214"/>
      <c r="M72" s="214"/>
      <c r="N72" s="214"/>
      <c r="O72" s="214"/>
      <c r="P72" s="214"/>
    </row>
    <row r="73" spans="4:16" s="149" customFormat="1" ht="12.75">
      <c r="D73" s="214"/>
      <c r="E73" s="214"/>
      <c r="F73" s="214"/>
      <c r="G73" s="214"/>
      <c r="H73" s="214"/>
      <c r="I73" s="214"/>
      <c r="J73" s="214"/>
      <c r="K73" s="214"/>
      <c r="L73" s="214"/>
      <c r="M73" s="214"/>
      <c r="N73" s="214"/>
      <c r="O73" s="214"/>
      <c r="P73" s="214"/>
    </row>
    <row r="74" spans="4:16" s="149" customFormat="1" ht="12.75">
      <c r="D74" s="214"/>
      <c r="E74" s="214"/>
      <c r="F74" s="214"/>
      <c r="G74" s="214"/>
      <c r="H74" s="214"/>
      <c r="I74" s="214"/>
      <c r="J74" s="214"/>
      <c r="K74" s="214"/>
      <c r="L74" s="214"/>
      <c r="M74" s="214"/>
      <c r="N74" s="214"/>
      <c r="O74" s="214"/>
      <c r="P74" s="214"/>
    </row>
    <row r="75" spans="4:16" s="149" customFormat="1" ht="12.75">
      <c r="D75" s="214"/>
      <c r="E75" s="214"/>
      <c r="F75" s="214"/>
      <c r="G75" s="214"/>
      <c r="H75" s="214"/>
      <c r="I75" s="214"/>
      <c r="J75" s="214"/>
      <c r="K75" s="214"/>
      <c r="L75" s="214"/>
      <c r="M75" s="214"/>
      <c r="N75" s="214"/>
      <c r="O75" s="214"/>
      <c r="P75" s="214"/>
    </row>
    <row r="76" spans="4:16" s="149" customFormat="1" ht="12.75">
      <c r="D76" s="214"/>
      <c r="E76" s="214"/>
      <c r="F76" s="214"/>
      <c r="G76" s="214"/>
      <c r="H76" s="214"/>
      <c r="I76" s="214"/>
      <c r="J76" s="214"/>
      <c r="K76" s="214"/>
      <c r="L76" s="214"/>
      <c r="M76" s="214"/>
      <c r="N76" s="214"/>
      <c r="O76" s="214"/>
      <c r="P76" s="214"/>
    </row>
    <row r="77" spans="4:16" s="149" customFormat="1" ht="12.75">
      <c r="D77" s="214"/>
      <c r="E77" s="214"/>
      <c r="F77" s="214"/>
      <c r="G77" s="214"/>
      <c r="H77" s="214"/>
      <c r="I77" s="214"/>
      <c r="J77" s="214"/>
      <c r="K77" s="214"/>
      <c r="L77" s="214"/>
      <c r="M77" s="214"/>
      <c r="N77" s="214"/>
      <c r="O77" s="214"/>
      <c r="P77" s="214"/>
    </row>
    <row r="78" spans="4:16" s="149" customFormat="1" ht="12.75">
      <c r="D78" s="214"/>
      <c r="E78" s="214"/>
      <c r="F78" s="214"/>
      <c r="G78" s="214"/>
      <c r="H78" s="214"/>
      <c r="I78" s="214"/>
      <c r="J78" s="214"/>
      <c r="K78" s="214"/>
      <c r="L78" s="214"/>
      <c r="M78" s="214"/>
      <c r="N78" s="214"/>
      <c r="O78" s="214"/>
      <c r="P78" s="214"/>
    </row>
    <row r="79" spans="4:16" s="149" customFormat="1" ht="12.75">
      <c r="D79" s="214"/>
      <c r="E79" s="214"/>
      <c r="F79" s="214"/>
      <c r="G79" s="214"/>
      <c r="H79" s="214"/>
      <c r="I79" s="214"/>
      <c r="J79" s="214"/>
      <c r="K79" s="214"/>
      <c r="L79" s="214"/>
      <c r="M79" s="214"/>
      <c r="N79" s="214"/>
      <c r="O79" s="214"/>
      <c r="P79" s="214"/>
    </row>
    <row r="80" spans="4:16" s="149" customFormat="1" ht="12.75">
      <c r="D80" s="214"/>
      <c r="E80" s="214"/>
      <c r="F80" s="214"/>
      <c r="G80" s="214"/>
      <c r="H80" s="214"/>
      <c r="I80" s="214"/>
      <c r="J80" s="214"/>
      <c r="K80" s="214"/>
      <c r="L80" s="214"/>
      <c r="M80" s="214"/>
      <c r="N80" s="214"/>
      <c r="O80" s="214"/>
      <c r="P80" s="214"/>
    </row>
    <row r="81" spans="4:16" s="149" customFormat="1" ht="12.75">
      <c r="D81" s="214"/>
      <c r="E81" s="214"/>
      <c r="F81" s="214"/>
      <c r="G81" s="214"/>
      <c r="H81" s="214"/>
      <c r="I81" s="214"/>
      <c r="J81" s="214"/>
      <c r="K81" s="214"/>
      <c r="L81" s="214"/>
      <c r="M81" s="214"/>
      <c r="N81" s="214"/>
      <c r="O81" s="214"/>
      <c r="P81" s="214"/>
    </row>
    <row r="82" spans="4:16" s="149" customFormat="1" ht="12.75">
      <c r="D82" s="214"/>
      <c r="E82" s="214"/>
      <c r="F82" s="214"/>
      <c r="G82" s="214"/>
      <c r="H82" s="214"/>
      <c r="I82" s="214"/>
      <c r="J82" s="214"/>
      <c r="K82" s="214"/>
      <c r="L82" s="214"/>
      <c r="M82" s="214"/>
      <c r="N82" s="214"/>
      <c r="O82" s="214"/>
      <c r="P82" s="214"/>
    </row>
    <row r="83" spans="4:16" s="149" customFormat="1" ht="12.75">
      <c r="D83" s="214"/>
      <c r="E83" s="214"/>
      <c r="F83" s="214"/>
      <c r="G83" s="214"/>
      <c r="H83" s="214"/>
      <c r="I83" s="214"/>
      <c r="J83" s="214"/>
      <c r="K83" s="214"/>
      <c r="L83" s="214"/>
      <c r="M83" s="214"/>
      <c r="N83" s="214"/>
      <c r="O83" s="214"/>
      <c r="P83" s="214"/>
    </row>
    <row r="84" spans="4:16" s="149" customFormat="1" ht="12.75">
      <c r="D84" s="214"/>
      <c r="E84" s="214"/>
      <c r="F84" s="214"/>
      <c r="G84" s="214"/>
      <c r="H84" s="214"/>
      <c r="I84" s="214"/>
      <c r="J84" s="214"/>
      <c r="K84" s="214"/>
      <c r="L84" s="214"/>
      <c r="M84" s="214"/>
      <c r="N84" s="214"/>
      <c r="O84" s="214"/>
      <c r="P84" s="214"/>
    </row>
    <row r="85" spans="4:16" s="149" customFormat="1" ht="12.75">
      <c r="D85" s="214"/>
      <c r="E85" s="214"/>
      <c r="F85" s="214"/>
      <c r="G85" s="214"/>
      <c r="H85" s="214"/>
      <c r="I85" s="214"/>
      <c r="J85" s="214"/>
      <c r="K85" s="214"/>
      <c r="L85" s="214"/>
      <c r="M85" s="214"/>
      <c r="N85" s="214"/>
      <c r="O85" s="214"/>
      <c r="P85" s="214"/>
    </row>
    <row r="86" spans="4:16" s="149" customFormat="1" ht="12.75">
      <c r="D86" s="214"/>
      <c r="E86" s="214"/>
      <c r="F86" s="214"/>
      <c r="G86" s="214"/>
      <c r="H86" s="214"/>
      <c r="I86" s="214"/>
      <c r="J86" s="214"/>
      <c r="K86" s="214"/>
      <c r="L86" s="214"/>
      <c r="M86" s="214"/>
      <c r="N86" s="214"/>
      <c r="O86" s="214"/>
      <c r="P86" s="214"/>
    </row>
    <row r="87" spans="4:16" s="149" customFormat="1" ht="12.75">
      <c r="D87" s="214"/>
      <c r="E87" s="214"/>
      <c r="F87" s="214"/>
      <c r="G87" s="214"/>
      <c r="H87" s="214"/>
      <c r="I87" s="214"/>
      <c r="J87" s="214"/>
      <c r="K87" s="214"/>
      <c r="L87" s="214"/>
      <c r="M87" s="214"/>
      <c r="N87" s="214"/>
      <c r="O87" s="214"/>
      <c r="P87" s="214"/>
    </row>
    <row r="88" spans="4:16" s="149" customFormat="1" ht="12.75">
      <c r="D88" s="214"/>
      <c r="E88" s="214"/>
      <c r="F88" s="214"/>
      <c r="G88" s="214"/>
      <c r="H88" s="214"/>
      <c r="I88" s="214"/>
      <c r="J88" s="214"/>
      <c r="K88" s="214"/>
      <c r="L88" s="214"/>
      <c r="M88" s="214"/>
      <c r="N88" s="214"/>
      <c r="O88" s="214"/>
      <c r="P88" s="214"/>
    </row>
    <row r="89" spans="4:16" s="149" customFormat="1" ht="12.75">
      <c r="D89" s="214"/>
      <c r="E89" s="214"/>
      <c r="F89" s="214"/>
      <c r="G89" s="214"/>
      <c r="H89" s="214"/>
      <c r="I89" s="214"/>
      <c r="J89" s="214"/>
      <c r="K89" s="214"/>
      <c r="L89" s="214"/>
      <c r="M89" s="214"/>
      <c r="N89" s="214"/>
      <c r="O89" s="214"/>
      <c r="P89" s="214"/>
    </row>
    <row r="90" spans="4:16" s="149" customFormat="1" ht="12.75">
      <c r="D90" s="214"/>
      <c r="E90" s="214"/>
      <c r="F90" s="214"/>
      <c r="G90" s="214"/>
      <c r="H90" s="214"/>
      <c r="I90" s="214"/>
      <c r="J90" s="214"/>
      <c r="K90" s="214"/>
      <c r="L90" s="214"/>
      <c r="M90" s="214"/>
      <c r="N90" s="214"/>
      <c r="O90" s="214"/>
      <c r="P90" s="214"/>
    </row>
    <row r="91" spans="4:16" s="149" customFormat="1" ht="12.75">
      <c r="D91" s="214"/>
      <c r="E91" s="214"/>
      <c r="F91" s="214"/>
      <c r="G91" s="214"/>
      <c r="H91" s="214"/>
      <c r="I91" s="214"/>
      <c r="J91" s="214"/>
      <c r="K91" s="214"/>
      <c r="L91" s="214"/>
      <c r="M91" s="214"/>
      <c r="N91" s="214"/>
      <c r="O91" s="214"/>
      <c r="P91" s="214"/>
    </row>
    <row r="92" spans="4:16" s="149" customFormat="1" ht="12.75">
      <c r="D92" s="214"/>
      <c r="E92" s="214"/>
      <c r="F92" s="214"/>
      <c r="G92" s="214"/>
      <c r="H92" s="214"/>
      <c r="I92" s="214"/>
      <c r="J92" s="214"/>
      <c r="K92" s="214"/>
      <c r="L92" s="214"/>
      <c r="M92" s="214"/>
      <c r="N92" s="214"/>
      <c r="O92" s="214"/>
      <c r="P92" s="214"/>
    </row>
    <row r="93" spans="4:16" s="149" customFormat="1" ht="12.75">
      <c r="D93" s="214"/>
      <c r="E93" s="214"/>
      <c r="F93" s="214"/>
      <c r="G93" s="214"/>
      <c r="H93" s="214"/>
      <c r="I93" s="214"/>
      <c r="J93" s="214"/>
      <c r="K93" s="214"/>
      <c r="L93" s="214"/>
      <c r="M93" s="214"/>
      <c r="N93" s="214"/>
      <c r="O93" s="214"/>
      <c r="P93" s="214"/>
    </row>
    <row r="94" spans="4:16" s="149" customFormat="1" ht="12.75">
      <c r="D94" s="214"/>
      <c r="E94" s="214"/>
      <c r="F94" s="214"/>
      <c r="G94" s="214"/>
      <c r="H94" s="214"/>
      <c r="I94" s="214"/>
      <c r="J94" s="214"/>
      <c r="K94" s="214"/>
      <c r="L94" s="214"/>
      <c r="M94" s="214"/>
      <c r="N94" s="214"/>
      <c r="O94" s="214"/>
      <c r="P94" s="214"/>
    </row>
    <row r="95" spans="4:16" s="149" customFormat="1" ht="12.75">
      <c r="D95" s="214"/>
      <c r="E95" s="214"/>
      <c r="F95" s="214"/>
      <c r="G95" s="214"/>
      <c r="H95" s="214"/>
      <c r="I95" s="214"/>
      <c r="J95" s="214"/>
      <c r="K95" s="214"/>
      <c r="L95" s="214"/>
      <c r="M95" s="214"/>
      <c r="N95" s="214"/>
      <c r="O95" s="214"/>
      <c r="P95" s="214"/>
    </row>
    <row r="96" spans="4:16" s="149" customFormat="1" ht="12.75">
      <c r="D96" s="214"/>
      <c r="E96" s="214"/>
      <c r="F96" s="214"/>
      <c r="G96" s="214"/>
      <c r="H96" s="214"/>
      <c r="I96" s="214"/>
      <c r="J96" s="214"/>
      <c r="K96" s="214"/>
      <c r="L96" s="214"/>
      <c r="M96" s="214"/>
      <c r="N96" s="214"/>
      <c r="O96" s="214"/>
      <c r="P96" s="214"/>
    </row>
    <row r="97" spans="4:16" s="149" customFormat="1" ht="12.75">
      <c r="D97" s="214"/>
      <c r="E97" s="214"/>
      <c r="F97" s="214"/>
      <c r="G97" s="214"/>
      <c r="H97" s="214"/>
      <c r="I97" s="214"/>
      <c r="J97" s="214"/>
      <c r="K97" s="214"/>
      <c r="L97" s="214"/>
      <c r="M97" s="214"/>
      <c r="N97" s="214"/>
      <c r="O97" s="214"/>
      <c r="P97" s="214"/>
    </row>
    <row r="98" spans="4:16" s="149" customFormat="1" ht="12.75">
      <c r="D98" s="214"/>
      <c r="E98" s="214"/>
      <c r="F98" s="214"/>
      <c r="G98" s="214"/>
      <c r="H98" s="214"/>
      <c r="I98" s="214"/>
      <c r="J98" s="214"/>
      <c r="K98" s="214"/>
      <c r="L98" s="214"/>
      <c r="M98" s="214"/>
      <c r="N98" s="214"/>
      <c r="O98" s="214"/>
      <c r="P98" s="214"/>
    </row>
    <row r="99" spans="4:16" s="149" customFormat="1" ht="12.75">
      <c r="D99" s="214"/>
      <c r="E99" s="214"/>
      <c r="F99" s="214"/>
      <c r="G99" s="214"/>
      <c r="H99" s="214"/>
      <c r="I99" s="214"/>
      <c r="J99" s="214"/>
      <c r="K99" s="214"/>
      <c r="L99" s="214"/>
      <c r="M99" s="214"/>
      <c r="N99" s="214"/>
      <c r="O99" s="214"/>
      <c r="P99" s="214"/>
    </row>
    <row r="100" spans="4:16" s="149" customFormat="1" ht="12.75">
      <c r="D100" s="214"/>
      <c r="E100" s="214"/>
      <c r="F100" s="214"/>
      <c r="G100" s="214"/>
      <c r="H100" s="214"/>
      <c r="I100" s="214"/>
      <c r="J100" s="214"/>
      <c r="K100" s="214"/>
      <c r="L100" s="214"/>
      <c r="M100" s="214"/>
      <c r="N100" s="214"/>
      <c r="O100" s="214"/>
      <c r="P100" s="214"/>
    </row>
    <row r="101" spans="4:16" s="149" customFormat="1" ht="12.75">
      <c r="D101" s="214"/>
      <c r="E101" s="214"/>
      <c r="F101" s="214"/>
      <c r="G101" s="214"/>
      <c r="H101" s="214"/>
      <c r="I101" s="214"/>
      <c r="J101" s="214"/>
      <c r="K101" s="214"/>
      <c r="L101" s="214"/>
      <c r="M101" s="214"/>
      <c r="N101" s="214"/>
      <c r="O101" s="214"/>
      <c r="P101" s="214"/>
    </row>
    <row r="102" spans="4:16" s="149" customFormat="1" ht="12.75">
      <c r="D102" s="214"/>
      <c r="E102" s="214"/>
      <c r="F102" s="214"/>
      <c r="G102" s="214"/>
      <c r="H102" s="214"/>
      <c r="I102" s="214"/>
      <c r="J102" s="214"/>
      <c r="K102" s="214"/>
      <c r="L102" s="214"/>
      <c r="M102" s="214"/>
      <c r="N102" s="214"/>
      <c r="O102" s="214"/>
      <c r="P102" s="214"/>
    </row>
    <row r="103" spans="4:16" s="149" customFormat="1" ht="12.75">
      <c r="D103" s="214"/>
      <c r="E103" s="214"/>
      <c r="F103" s="214"/>
      <c r="G103" s="214"/>
      <c r="H103" s="214"/>
      <c r="I103" s="214"/>
      <c r="J103" s="214"/>
      <c r="K103" s="214"/>
      <c r="L103" s="214"/>
      <c r="M103" s="214"/>
      <c r="N103" s="214"/>
      <c r="O103" s="214"/>
      <c r="P103" s="214"/>
    </row>
    <row r="104" spans="4:16" s="149" customFormat="1" ht="12.75">
      <c r="D104" s="214"/>
      <c r="E104" s="214"/>
      <c r="F104" s="214"/>
      <c r="G104" s="214"/>
      <c r="H104" s="214"/>
      <c r="I104" s="214"/>
      <c r="J104" s="214"/>
      <c r="K104" s="214"/>
      <c r="L104" s="214"/>
      <c r="M104" s="214"/>
      <c r="N104" s="214"/>
      <c r="O104" s="214"/>
      <c r="P104" s="214"/>
    </row>
    <row r="105" spans="4:16" s="149" customFormat="1" ht="12.75">
      <c r="D105" s="214"/>
      <c r="E105" s="214"/>
      <c r="F105" s="214"/>
      <c r="G105" s="214"/>
      <c r="H105" s="214"/>
      <c r="I105" s="214"/>
      <c r="J105" s="214"/>
      <c r="K105" s="214"/>
      <c r="L105" s="214"/>
      <c r="M105" s="214"/>
      <c r="N105" s="214"/>
      <c r="O105" s="214"/>
      <c r="P105" s="214"/>
    </row>
    <row r="106" spans="4:16" s="149" customFormat="1" ht="12.75">
      <c r="D106" s="214"/>
      <c r="E106" s="214"/>
      <c r="F106" s="214"/>
      <c r="G106" s="214"/>
      <c r="H106" s="214"/>
      <c r="I106" s="214"/>
      <c r="J106" s="214"/>
      <c r="K106" s="214"/>
      <c r="L106" s="214"/>
      <c r="M106" s="214"/>
      <c r="N106" s="214"/>
      <c r="O106" s="214"/>
      <c r="P106" s="214"/>
    </row>
    <row r="107" spans="4:16" s="149" customFormat="1" ht="12.75">
      <c r="D107" s="214"/>
      <c r="E107" s="214"/>
      <c r="F107" s="214"/>
      <c r="G107" s="214"/>
      <c r="H107" s="214"/>
      <c r="I107" s="214"/>
      <c r="J107" s="214"/>
      <c r="K107" s="214"/>
      <c r="L107" s="214"/>
      <c r="M107" s="214"/>
      <c r="N107" s="214"/>
      <c r="O107" s="214"/>
      <c r="P107" s="214"/>
    </row>
    <row r="108" spans="4:16" s="149" customFormat="1" ht="12.75">
      <c r="D108" s="214"/>
      <c r="E108" s="214"/>
      <c r="F108" s="214"/>
      <c r="G108" s="214"/>
      <c r="H108" s="214"/>
      <c r="I108" s="214"/>
      <c r="J108" s="214"/>
      <c r="K108" s="214"/>
      <c r="L108" s="214"/>
      <c r="M108" s="214"/>
      <c r="N108" s="214"/>
      <c r="O108" s="214"/>
      <c r="P108" s="214"/>
    </row>
    <row r="109" spans="4:16" s="149" customFormat="1" ht="12.75">
      <c r="D109" s="214"/>
      <c r="E109" s="214"/>
      <c r="F109" s="214"/>
      <c r="G109" s="214"/>
      <c r="H109" s="214"/>
      <c r="I109" s="214"/>
      <c r="J109" s="214"/>
      <c r="K109" s="214"/>
      <c r="L109" s="214"/>
      <c r="M109" s="214"/>
      <c r="N109" s="214"/>
      <c r="O109" s="214"/>
      <c r="P109" s="214"/>
    </row>
    <row r="110" spans="4:16" s="149" customFormat="1" ht="12.75">
      <c r="D110" s="214"/>
      <c r="E110" s="214"/>
      <c r="F110" s="214"/>
      <c r="G110" s="214"/>
      <c r="H110" s="214"/>
      <c r="I110" s="214"/>
      <c r="J110" s="214"/>
      <c r="K110" s="214"/>
      <c r="L110" s="214"/>
      <c r="M110" s="214"/>
      <c r="N110" s="214"/>
      <c r="O110" s="214"/>
      <c r="P110" s="214"/>
    </row>
    <row r="111" spans="4:16" s="149" customFormat="1" ht="12.75">
      <c r="D111" s="214"/>
      <c r="E111" s="214"/>
      <c r="F111" s="214"/>
      <c r="G111" s="214"/>
      <c r="H111" s="214"/>
      <c r="I111" s="214"/>
      <c r="J111" s="214"/>
      <c r="K111" s="214"/>
      <c r="L111" s="214"/>
      <c r="M111" s="214"/>
      <c r="N111" s="214"/>
      <c r="O111" s="214"/>
      <c r="P111" s="214"/>
    </row>
    <row r="112" spans="4:16" s="149" customFormat="1" ht="12.75">
      <c r="D112" s="214"/>
      <c r="E112" s="214"/>
      <c r="F112" s="214"/>
      <c r="G112" s="214"/>
      <c r="H112" s="214"/>
      <c r="I112" s="214"/>
      <c r="J112" s="214"/>
      <c r="K112" s="214"/>
      <c r="L112" s="214"/>
      <c r="M112" s="214"/>
      <c r="N112" s="214"/>
      <c r="O112" s="214"/>
      <c r="P112" s="214"/>
    </row>
    <row r="113" spans="4:16" s="149" customFormat="1" ht="12.75">
      <c r="D113" s="214"/>
      <c r="E113" s="214"/>
      <c r="F113" s="214"/>
      <c r="G113" s="214"/>
      <c r="H113" s="214"/>
      <c r="I113" s="214"/>
      <c r="J113" s="214"/>
      <c r="K113" s="214"/>
      <c r="L113" s="214"/>
      <c r="M113" s="214"/>
      <c r="N113" s="214"/>
      <c r="O113" s="214"/>
      <c r="P113" s="214"/>
    </row>
    <row r="114" spans="4:16" s="149" customFormat="1" ht="12.75">
      <c r="D114" s="214"/>
      <c r="E114" s="214"/>
      <c r="F114" s="214"/>
      <c r="G114" s="214"/>
      <c r="H114" s="214"/>
      <c r="I114" s="214"/>
      <c r="J114" s="214"/>
      <c r="K114" s="214"/>
      <c r="L114" s="214"/>
      <c r="M114" s="214"/>
      <c r="N114" s="214"/>
      <c r="O114" s="214"/>
      <c r="P114" s="214"/>
    </row>
    <row r="115" spans="4:16" s="149" customFormat="1" ht="12.75">
      <c r="D115" s="214"/>
      <c r="E115" s="214"/>
      <c r="F115" s="214"/>
      <c r="G115" s="214"/>
      <c r="H115" s="214"/>
      <c r="I115" s="214"/>
      <c r="J115" s="214"/>
      <c r="K115" s="214"/>
      <c r="L115" s="214"/>
      <c r="M115" s="214"/>
      <c r="N115" s="214"/>
      <c r="O115" s="214"/>
      <c r="P115" s="214"/>
    </row>
    <row r="116" spans="4:16" s="149" customFormat="1" ht="12.75">
      <c r="D116" s="214"/>
      <c r="E116" s="214"/>
      <c r="F116" s="214"/>
      <c r="G116" s="214"/>
      <c r="H116" s="214"/>
      <c r="I116" s="214"/>
      <c r="J116" s="214"/>
      <c r="K116" s="214"/>
      <c r="L116" s="214"/>
      <c r="M116" s="214"/>
      <c r="N116" s="214"/>
      <c r="O116" s="214"/>
      <c r="P116" s="214"/>
    </row>
    <row r="117" spans="4:16" s="149" customFormat="1" ht="12.75">
      <c r="D117" s="214"/>
      <c r="E117" s="214"/>
      <c r="F117" s="214"/>
      <c r="G117" s="214"/>
      <c r="H117" s="214"/>
      <c r="I117" s="214"/>
      <c r="J117" s="214"/>
      <c r="K117" s="214"/>
      <c r="L117" s="214"/>
      <c r="M117" s="214"/>
      <c r="N117" s="214"/>
      <c r="O117" s="214"/>
      <c r="P117" s="214"/>
    </row>
    <row r="118" spans="4:16" s="149" customFormat="1" ht="12.75">
      <c r="D118" s="214"/>
      <c r="E118" s="214"/>
      <c r="F118" s="214"/>
      <c r="G118" s="214"/>
      <c r="H118" s="214"/>
      <c r="I118" s="214"/>
      <c r="J118" s="214"/>
      <c r="K118" s="214"/>
      <c r="L118" s="214"/>
      <c r="M118" s="214"/>
      <c r="N118" s="214"/>
      <c r="O118" s="214"/>
      <c r="P118" s="214"/>
    </row>
    <row r="119" spans="4:16" s="149" customFormat="1" ht="12.75">
      <c r="D119" s="214"/>
      <c r="E119" s="214"/>
      <c r="F119" s="214"/>
      <c r="G119" s="214"/>
      <c r="H119" s="214"/>
      <c r="I119" s="214"/>
      <c r="J119" s="214"/>
      <c r="K119" s="214"/>
      <c r="L119" s="214"/>
      <c r="M119" s="214"/>
      <c r="N119" s="214"/>
      <c r="O119" s="214"/>
      <c r="P119" s="214"/>
    </row>
    <row r="120" spans="4:16" s="149" customFormat="1" ht="12.75">
      <c r="D120" s="214"/>
      <c r="E120" s="214"/>
      <c r="F120" s="214"/>
      <c r="G120" s="214"/>
      <c r="H120" s="214"/>
      <c r="I120" s="214"/>
      <c r="J120" s="214"/>
      <c r="K120" s="214"/>
      <c r="L120" s="214"/>
      <c r="M120" s="214"/>
      <c r="N120" s="214"/>
      <c r="O120" s="214"/>
      <c r="P120" s="214"/>
    </row>
    <row r="121" spans="4:16" s="149" customFormat="1" ht="12.75">
      <c r="D121" s="214"/>
      <c r="E121" s="214"/>
      <c r="F121" s="214"/>
      <c r="G121" s="214"/>
      <c r="H121" s="214"/>
      <c r="I121" s="214"/>
      <c r="J121" s="214"/>
      <c r="K121" s="214"/>
      <c r="L121" s="214"/>
      <c r="M121" s="214"/>
      <c r="N121" s="214"/>
      <c r="O121" s="214"/>
      <c r="P121" s="214"/>
    </row>
    <row r="122" spans="4:16" s="149" customFormat="1" ht="12.75">
      <c r="D122" s="214"/>
      <c r="E122" s="214"/>
      <c r="F122" s="214"/>
      <c r="G122" s="214"/>
      <c r="H122" s="214"/>
      <c r="I122" s="214"/>
      <c r="J122" s="214"/>
      <c r="K122" s="214"/>
      <c r="L122" s="214"/>
      <c r="M122" s="214"/>
      <c r="N122" s="214"/>
      <c r="O122" s="214"/>
      <c r="P122" s="214"/>
    </row>
    <row r="123" spans="4:16" s="149" customFormat="1" ht="12.75">
      <c r="D123" s="214"/>
      <c r="E123" s="214"/>
      <c r="F123" s="214"/>
      <c r="G123" s="214"/>
      <c r="H123" s="214"/>
      <c r="I123" s="214"/>
      <c r="J123" s="214"/>
      <c r="K123" s="214"/>
      <c r="L123" s="214"/>
      <c r="M123" s="214"/>
      <c r="N123" s="214"/>
      <c r="O123" s="214"/>
      <c r="P123" s="214"/>
    </row>
    <row r="124" spans="4:16" s="149" customFormat="1" ht="12.75">
      <c r="D124" s="214"/>
      <c r="E124" s="214"/>
      <c r="F124" s="214"/>
      <c r="G124" s="214"/>
      <c r="H124" s="214"/>
      <c r="I124" s="214"/>
      <c r="J124" s="214"/>
      <c r="K124" s="214"/>
      <c r="L124" s="214"/>
      <c r="M124" s="214"/>
      <c r="N124" s="214"/>
      <c r="O124" s="214"/>
      <c r="P124" s="214"/>
    </row>
    <row r="125" spans="4:16" s="149" customFormat="1" ht="12.75">
      <c r="D125" s="214"/>
      <c r="E125" s="214"/>
      <c r="F125" s="214"/>
      <c r="G125" s="214"/>
      <c r="H125" s="214"/>
      <c r="I125" s="214"/>
      <c r="J125" s="214"/>
      <c r="K125" s="214"/>
      <c r="L125" s="214"/>
      <c r="M125" s="214"/>
      <c r="N125" s="214"/>
      <c r="O125" s="214"/>
      <c r="P125" s="214"/>
    </row>
    <row r="126" spans="4:16" s="149" customFormat="1" ht="12.75">
      <c r="D126" s="214"/>
      <c r="E126" s="214"/>
      <c r="F126" s="214"/>
      <c r="G126" s="214"/>
      <c r="H126" s="214"/>
      <c r="I126" s="214"/>
      <c r="J126" s="214"/>
      <c r="K126" s="214"/>
      <c r="L126" s="214"/>
      <c r="M126" s="214"/>
      <c r="N126" s="214"/>
      <c r="O126" s="214"/>
      <c r="P126" s="214"/>
    </row>
    <row r="127" spans="4:16" s="149" customFormat="1" ht="12.75">
      <c r="D127" s="214"/>
      <c r="E127" s="214"/>
      <c r="F127" s="214"/>
      <c r="G127" s="214"/>
      <c r="H127" s="214"/>
      <c r="I127" s="214"/>
      <c r="J127" s="214"/>
      <c r="K127" s="214"/>
      <c r="L127" s="214"/>
      <c r="M127" s="214"/>
      <c r="N127" s="214"/>
      <c r="O127" s="214"/>
      <c r="P127" s="214"/>
    </row>
    <row r="128" spans="4:16" s="149" customFormat="1" ht="12.75">
      <c r="D128" s="214"/>
      <c r="E128" s="214"/>
      <c r="F128" s="214"/>
      <c r="G128" s="214"/>
      <c r="H128" s="214"/>
      <c r="I128" s="214"/>
      <c r="J128" s="214"/>
      <c r="K128" s="214"/>
      <c r="L128" s="214"/>
      <c r="M128" s="214"/>
      <c r="N128" s="214"/>
      <c r="O128" s="214"/>
      <c r="P128" s="214"/>
    </row>
    <row r="129" spans="4:16" s="149" customFormat="1" ht="12.75">
      <c r="D129" s="214"/>
      <c r="E129" s="214"/>
      <c r="F129" s="214"/>
      <c r="G129" s="214"/>
      <c r="H129" s="214"/>
      <c r="I129" s="214"/>
      <c r="J129" s="214"/>
      <c r="K129" s="214"/>
      <c r="L129" s="214"/>
      <c r="M129" s="214"/>
      <c r="N129" s="214"/>
      <c r="O129" s="214"/>
      <c r="P129" s="214"/>
    </row>
    <row r="130" spans="4:16" s="149" customFormat="1" ht="12.75">
      <c r="D130" s="214"/>
      <c r="E130" s="214"/>
      <c r="F130" s="214"/>
      <c r="G130" s="214"/>
      <c r="H130" s="214"/>
      <c r="I130" s="214"/>
      <c r="J130" s="214"/>
      <c r="K130" s="214"/>
      <c r="L130" s="214"/>
      <c r="M130" s="214"/>
      <c r="N130" s="214"/>
      <c r="O130" s="214"/>
      <c r="P130" s="214"/>
    </row>
    <row r="131" spans="4:16" s="149" customFormat="1" ht="12.75">
      <c r="D131" s="214"/>
      <c r="E131" s="214"/>
      <c r="F131" s="214"/>
      <c r="G131" s="214"/>
      <c r="H131" s="214"/>
      <c r="I131" s="214"/>
      <c r="J131" s="214"/>
      <c r="K131" s="214"/>
      <c r="L131" s="214"/>
      <c r="M131" s="214"/>
      <c r="N131" s="214"/>
      <c r="O131" s="214"/>
      <c r="P131" s="214"/>
    </row>
    <row r="132" spans="4:16" s="149" customFormat="1" ht="12.75">
      <c r="D132" s="214"/>
      <c r="E132" s="214"/>
      <c r="F132" s="214"/>
      <c r="G132" s="214"/>
      <c r="H132" s="214"/>
      <c r="I132" s="214"/>
      <c r="J132" s="214"/>
      <c r="K132" s="214"/>
      <c r="L132" s="214"/>
      <c r="M132" s="214"/>
      <c r="N132" s="214"/>
      <c r="O132" s="214"/>
      <c r="P132" s="214"/>
    </row>
    <row r="133" spans="4:16" s="149" customFormat="1" ht="12.75">
      <c r="D133" s="214"/>
      <c r="E133" s="214"/>
      <c r="F133" s="214"/>
      <c r="G133" s="214"/>
      <c r="H133" s="214"/>
      <c r="I133" s="214"/>
      <c r="J133" s="214"/>
      <c r="K133" s="214"/>
      <c r="L133" s="214"/>
      <c r="M133" s="214"/>
      <c r="N133" s="214"/>
      <c r="O133" s="214"/>
      <c r="P133" s="214"/>
    </row>
    <row r="134" spans="4:16" s="149" customFormat="1" ht="12.75">
      <c r="D134" s="214"/>
      <c r="E134" s="214"/>
      <c r="F134" s="214"/>
      <c r="G134" s="214"/>
      <c r="H134" s="214"/>
      <c r="I134" s="214"/>
      <c r="J134" s="214"/>
      <c r="K134" s="214"/>
      <c r="L134" s="214"/>
      <c r="M134" s="214"/>
      <c r="N134" s="214"/>
      <c r="O134" s="214"/>
      <c r="P134" s="214"/>
    </row>
    <row r="135" spans="4:16" s="149" customFormat="1" ht="12.75">
      <c r="D135" s="214"/>
      <c r="E135" s="214"/>
      <c r="F135" s="214"/>
      <c r="G135" s="214"/>
      <c r="H135" s="214"/>
      <c r="I135" s="214"/>
      <c r="J135" s="214"/>
      <c r="K135" s="214"/>
      <c r="L135" s="214"/>
      <c r="M135" s="214"/>
      <c r="N135" s="214"/>
      <c r="O135" s="214"/>
      <c r="P135" s="214"/>
    </row>
    <row r="136" spans="4:16" s="149" customFormat="1" ht="12.75">
      <c r="D136" s="214"/>
      <c r="E136" s="214"/>
      <c r="F136" s="214"/>
      <c r="G136" s="214"/>
      <c r="H136" s="214"/>
      <c r="I136" s="214"/>
      <c r="J136" s="214"/>
      <c r="K136" s="214"/>
      <c r="L136" s="214"/>
      <c r="M136" s="214"/>
      <c r="N136" s="214"/>
      <c r="O136" s="214"/>
      <c r="P136" s="214"/>
    </row>
    <row r="137" spans="4:16" s="149" customFormat="1" ht="12.75">
      <c r="D137" s="214"/>
      <c r="E137" s="214"/>
      <c r="F137" s="214"/>
      <c r="G137" s="214"/>
      <c r="H137" s="214"/>
      <c r="I137" s="214"/>
      <c r="J137" s="214"/>
      <c r="K137" s="214"/>
      <c r="L137" s="214"/>
      <c r="M137" s="214"/>
      <c r="N137" s="214"/>
      <c r="O137" s="214"/>
      <c r="P137" s="214"/>
    </row>
    <row r="138" spans="4:16" s="149" customFormat="1" ht="12.75">
      <c r="D138" s="214"/>
      <c r="E138" s="214"/>
      <c r="F138" s="214"/>
      <c r="G138" s="214"/>
      <c r="H138" s="214"/>
      <c r="I138" s="214"/>
      <c r="J138" s="214"/>
      <c r="K138" s="214"/>
      <c r="L138" s="214"/>
      <c r="M138" s="214"/>
      <c r="N138" s="214"/>
      <c r="O138" s="214"/>
      <c r="P138" s="214"/>
    </row>
    <row r="139" spans="4:16" s="149" customFormat="1" ht="12.75">
      <c r="D139" s="214"/>
      <c r="E139" s="214"/>
      <c r="F139" s="214"/>
      <c r="G139" s="214"/>
      <c r="H139" s="214"/>
      <c r="I139" s="214"/>
      <c r="J139" s="214"/>
      <c r="K139" s="214"/>
      <c r="L139" s="214"/>
      <c r="M139" s="214"/>
      <c r="N139" s="214"/>
      <c r="O139" s="214"/>
      <c r="P139" s="214"/>
    </row>
    <row r="140" spans="4:16" s="149" customFormat="1" ht="12.75">
      <c r="D140" s="214"/>
      <c r="E140" s="214"/>
      <c r="F140" s="214"/>
      <c r="G140" s="214"/>
      <c r="H140" s="214"/>
      <c r="I140" s="214"/>
      <c r="J140" s="214"/>
      <c r="K140" s="214"/>
      <c r="L140" s="214"/>
      <c r="M140" s="214"/>
      <c r="N140" s="214"/>
      <c r="O140" s="214"/>
      <c r="P140" s="214"/>
    </row>
    <row r="141" spans="4:16" s="149" customFormat="1" ht="12.75">
      <c r="D141" s="214"/>
      <c r="E141" s="214"/>
      <c r="F141" s="214"/>
      <c r="G141" s="214"/>
      <c r="H141" s="214"/>
      <c r="I141" s="214"/>
      <c r="J141" s="214"/>
      <c r="K141" s="214"/>
      <c r="L141" s="214"/>
      <c r="M141" s="214"/>
      <c r="N141" s="214"/>
      <c r="O141" s="214"/>
      <c r="P141" s="214"/>
    </row>
    <row r="142" spans="4:16" s="149" customFormat="1" ht="12.75">
      <c r="D142" s="214"/>
      <c r="E142" s="214"/>
      <c r="F142" s="214"/>
      <c r="G142" s="214"/>
      <c r="H142" s="214"/>
      <c r="I142" s="214"/>
      <c r="J142" s="214"/>
      <c r="K142" s="214"/>
      <c r="L142" s="214"/>
      <c r="M142" s="214"/>
      <c r="N142" s="214"/>
      <c r="O142" s="214"/>
      <c r="P142" s="214"/>
    </row>
    <row r="143" spans="4:16" s="149" customFormat="1" ht="12.75">
      <c r="D143" s="214"/>
      <c r="E143" s="214"/>
      <c r="F143" s="214"/>
      <c r="G143" s="214"/>
      <c r="H143" s="214"/>
      <c r="I143" s="214"/>
      <c r="J143" s="214"/>
      <c r="K143" s="214"/>
      <c r="L143" s="214"/>
      <c r="M143" s="214"/>
      <c r="N143" s="214"/>
      <c r="O143" s="214"/>
      <c r="P143" s="214"/>
    </row>
    <row r="144" spans="4:16" s="149" customFormat="1" ht="12.75">
      <c r="D144" s="214"/>
      <c r="E144" s="214"/>
      <c r="F144" s="214"/>
      <c r="G144" s="214"/>
      <c r="H144" s="214"/>
      <c r="I144" s="214"/>
      <c r="J144" s="214"/>
      <c r="K144" s="214"/>
      <c r="L144" s="214"/>
      <c r="M144" s="214"/>
      <c r="N144" s="214"/>
      <c r="O144" s="214"/>
      <c r="P144" s="214"/>
    </row>
    <row r="145" spans="4:16" s="149" customFormat="1" ht="12.75">
      <c r="D145" s="214"/>
      <c r="E145" s="214"/>
      <c r="F145" s="214"/>
      <c r="G145" s="214"/>
      <c r="H145" s="214"/>
      <c r="I145" s="214"/>
      <c r="J145" s="214"/>
      <c r="K145" s="214"/>
      <c r="L145" s="214"/>
      <c r="M145" s="214"/>
      <c r="N145" s="214"/>
      <c r="O145" s="214"/>
      <c r="P145" s="214"/>
    </row>
    <row r="146" spans="4:16" s="149" customFormat="1" ht="12.75">
      <c r="D146" s="214"/>
      <c r="E146" s="214"/>
      <c r="F146" s="214"/>
      <c r="G146" s="214"/>
      <c r="H146" s="214"/>
      <c r="I146" s="214"/>
      <c r="J146" s="214"/>
      <c r="K146" s="214"/>
      <c r="L146" s="214"/>
      <c r="M146" s="214"/>
      <c r="N146" s="214"/>
      <c r="O146" s="214"/>
      <c r="P146" s="214"/>
    </row>
    <row r="147" spans="4:16" s="149" customFormat="1" ht="12.75">
      <c r="D147" s="214"/>
      <c r="E147" s="214"/>
      <c r="F147" s="214"/>
      <c r="G147" s="214"/>
      <c r="H147" s="214"/>
      <c r="I147" s="214"/>
      <c r="J147" s="214"/>
      <c r="K147" s="214"/>
      <c r="L147" s="214"/>
      <c r="M147" s="214"/>
      <c r="N147" s="214"/>
      <c r="O147" s="214"/>
      <c r="P147" s="214"/>
    </row>
    <row r="148" spans="4:16" s="149" customFormat="1" ht="12.75">
      <c r="D148" s="214"/>
      <c r="E148" s="214"/>
      <c r="F148" s="214"/>
      <c r="G148" s="214"/>
      <c r="H148" s="214"/>
      <c r="I148" s="214"/>
      <c r="J148" s="214"/>
      <c r="K148" s="214"/>
      <c r="L148" s="214"/>
      <c r="M148" s="214"/>
      <c r="N148" s="214"/>
      <c r="O148" s="214"/>
      <c r="P148" s="214"/>
    </row>
    <row r="149" spans="4:16" s="149" customFormat="1" ht="12.75">
      <c r="D149" s="214"/>
      <c r="E149" s="214"/>
      <c r="F149" s="214"/>
      <c r="G149" s="214"/>
      <c r="H149" s="214"/>
      <c r="I149" s="214"/>
      <c r="J149" s="214"/>
      <c r="K149" s="214"/>
      <c r="L149" s="214"/>
      <c r="M149" s="214"/>
      <c r="N149" s="214"/>
      <c r="O149" s="214"/>
      <c r="P149" s="214"/>
    </row>
    <row r="150" spans="4:16" s="149" customFormat="1" ht="12.75">
      <c r="D150" s="214"/>
      <c r="E150" s="214"/>
      <c r="F150" s="214"/>
      <c r="G150" s="214"/>
      <c r="H150" s="214"/>
      <c r="I150" s="214"/>
      <c r="J150" s="214"/>
      <c r="K150" s="214"/>
      <c r="L150" s="214"/>
      <c r="M150" s="214"/>
      <c r="N150" s="214"/>
      <c r="O150" s="214"/>
      <c r="P150" s="214"/>
    </row>
    <row r="151" spans="4:16" s="149" customFormat="1" ht="12.75">
      <c r="D151" s="214"/>
      <c r="E151" s="214"/>
      <c r="F151" s="214"/>
      <c r="G151" s="214"/>
      <c r="H151" s="214"/>
      <c r="I151" s="214"/>
      <c r="J151" s="214"/>
      <c r="K151" s="214"/>
      <c r="L151" s="214"/>
      <c r="M151" s="214"/>
      <c r="N151" s="214"/>
      <c r="O151" s="214"/>
      <c r="P151" s="214"/>
    </row>
    <row r="152" spans="4:16" s="149" customFormat="1" ht="12.75">
      <c r="D152" s="214"/>
      <c r="E152" s="214"/>
      <c r="F152" s="214"/>
      <c r="G152" s="214"/>
      <c r="H152" s="214"/>
      <c r="I152" s="214"/>
      <c r="J152" s="214"/>
      <c r="K152" s="214"/>
      <c r="L152" s="214"/>
      <c r="M152" s="214"/>
      <c r="N152" s="214"/>
      <c r="O152" s="214"/>
      <c r="P152" s="214"/>
    </row>
    <row r="153" spans="4:16" s="149" customFormat="1" ht="12.75">
      <c r="D153" s="214"/>
      <c r="E153" s="214"/>
      <c r="F153" s="214"/>
      <c r="G153" s="214"/>
      <c r="H153" s="214"/>
      <c r="I153" s="214"/>
      <c r="J153" s="214"/>
      <c r="K153" s="214"/>
      <c r="L153" s="214"/>
      <c r="M153" s="214"/>
      <c r="N153" s="214"/>
      <c r="O153" s="214"/>
      <c r="P153" s="214"/>
    </row>
    <row r="154" spans="4:16" s="149" customFormat="1" ht="12.75">
      <c r="D154" s="214"/>
      <c r="E154" s="214"/>
      <c r="F154" s="214"/>
      <c r="G154" s="214"/>
      <c r="H154" s="214"/>
      <c r="I154" s="214"/>
      <c r="J154" s="214"/>
      <c r="K154" s="214"/>
      <c r="L154" s="214"/>
      <c r="M154" s="214"/>
      <c r="N154" s="214"/>
      <c r="O154" s="214"/>
      <c r="P154" s="214"/>
    </row>
    <row r="155" spans="4:16" s="149" customFormat="1" ht="12.75">
      <c r="D155" s="214"/>
      <c r="E155" s="214"/>
      <c r="F155" s="214"/>
      <c r="G155" s="214"/>
      <c r="H155" s="214"/>
      <c r="I155" s="214"/>
      <c r="J155" s="214"/>
      <c r="K155" s="214"/>
      <c r="L155" s="214"/>
      <c r="M155" s="214"/>
      <c r="N155" s="214"/>
      <c r="O155" s="214"/>
      <c r="P155" s="214"/>
    </row>
    <row r="156" spans="4:16" s="149" customFormat="1" ht="12.75">
      <c r="D156" s="214"/>
      <c r="E156" s="214"/>
      <c r="F156" s="214"/>
      <c r="G156" s="214"/>
      <c r="H156" s="214"/>
      <c r="I156" s="214"/>
      <c r="J156" s="214"/>
      <c r="K156" s="214"/>
      <c r="L156" s="214"/>
      <c r="M156" s="214"/>
      <c r="N156" s="214"/>
      <c r="O156" s="214"/>
      <c r="P156" s="214"/>
    </row>
    <row r="157" spans="4:16" s="149" customFormat="1" ht="12.75">
      <c r="D157" s="214"/>
      <c r="E157" s="214"/>
      <c r="F157" s="214"/>
      <c r="G157" s="214"/>
      <c r="H157" s="214"/>
      <c r="I157" s="214"/>
      <c r="J157" s="214"/>
      <c r="K157" s="214"/>
      <c r="L157" s="214"/>
      <c r="M157" s="214"/>
      <c r="N157" s="214"/>
      <c r="O157" s="214"/>
      <c r="P157" s="214"/>
    </row>
    <row r="158" spans="4:16" s="149" customFormat="1" ht="12.75">
      <c r="D158" s="214"/>
      <c r="E158" s="214"/>
      <c r="F158" s="214"/>
      <c r="G158" s="214"/>
      <c r="H158" s="214"/>
      <c r="I158" s="214"/>
      <c r="J158" s="214"/>
      <c r="K158" s="214"/>
      <c r="L158" s="214"/>
      <c r="M158" s="214"/>
      <c r="N158" s="214"/>
      <c r="O158" s="214"/>
      <c r="P158" s="214"/>
    </row>
    <row r="159" spans="4:16" s="149" customFormat="1" ht="12.75">
      <c r="D159" s="214"/>
      <c r="E159" s="214"/>
      <c r="F159" s="214"/>
      <c r="G159" s="214"/>
      <c r="H159" s="214"/>
      <c r="I159" s="214"/>
      <c r="J159" s="214"/>
      <c r="K159" s="214"/>
      <c r="L159" s="214"/>
      <c r="M159" s="214"/>
      <c r="N159" s="214"/>
      <c r="O159" s="214"/>
      <c r="P159" s="214"/>
    </row>
    <row r="160" spans="4:16" s="149" customFormat="1" ht="12.75">
      <c r="D160" s="214"/>
      <c r="E160" s="214"/>
      <c r="F160" s="214"/>
      <c r="G160" s="214"/>
      <c r="H160" s="214"/>
      <c r="I160" s="214"/>
      <c r="J160" s="214"/>
      <c r="K160" s="214"/>
      <c r="L160" s="214"/>
      <c r="M160" s="214"/>
      <c r="N160" s="214"/>
      <c r="O160" s="214"/>
      <c r="P160" s="214"/>
    </row>
    <row r="161" spans="4:16" s="149" customFormat="1" ht="12.75">
      <c r="D161" s="214"/>
      <c r="E161" s="214"/>
      <c r="F161" s="214"/>
      <c r="G161" s="214"/>
      <c r="H161" s="214"/>
      <c r="I161" s="214"/>
      <c r="J161" s="214"/>
      <c r="K161" s="214"/>
      <c r="L161" s="214"/>
      <c r="M161" s="214"/>
      <c r="N161" s="214"/>
      <c r="O161" s="214"/>
      <c r="P161" s="214"/>
    </row>
    <row r="162" spans="4:16" s="149" customFormat="1" ht="12.75">
      <c r="D162" s="214"/>
      <c r="E162" s="214"/>
      <c r="F162" s="214"/>
      <c r="G162" s="214"/>
      <c r="H162" s="214"/>
      <c r="I162" s="214"/>
      <c r="J162" s="214"/>
      <c r="K162" s="214"/>
      <c r="L162" s="214"/>
      <c r="M162" s="214"/>
      <c r="N162" s="214"/>
      <c r="O162" s="214"/>
      <c r="P162" s="214"/>
    </row>
    <row r="163" spans="4:16" s="149" customFormat="1" ht="12.75">
      <c r="D163" s="214"/>
      <c r="E163" s="214"/>
      <c r="F163" s="214"/>
      <c r="G163" s="214"/>
      <c r="H163" s="214"/>
      <c r="I163" s="214"/>
      <c r="J163" s="214"/>
      <c r="K163" s="214"/>
      <c r="L163" s="214"/>
      <c r="M163" s="214"/>
      <c r="N163" s="214"/>
      <c r="O163" s="214"/>
      <c r="P163" s="214"/>
    </row>
    <row r="164" spans="4:16" s="149" customFormat="1" ht="12.75">
      <c r="D164" s="214"/>
      <c r="E164" s="214"/>
      <c r="F164" s="214"/>
      <c r="G164" s="214"/>
      <c r="H164" s="214"/>
      <c r="I164" s="214"/>
      <c r="J164" s="214"/>
      <c r="K164" s="214"/>
      <c r="L164" s="214"/>
      <c r="M164" s="214"/>
      <c r="N164" s="214"/>
      <c r="O164" s="214"/>
      <c r="P164" s="214"/>
    </row>
    <row r="165" spans="4:16" s="149" customFormat="1" ht="12.75">
      <c r="D165" s="214"/>
      <c r="E165" s="214"/>
      <c r="F165" s="214"/>
      <c r="G165" s="214"/>
      <c r="H165" s="214"/>
      <c r="I165" s="214"/>
      <c r="J165" s="214"/>
      <c r="K165" s="214"/>
      <c r="L165" s="214"/>
      <c r="M165" s="214"/>
      <c r="N165" s="214"/>
      <c r="O165" s="214"/>
      <c r="P165" s="214"/>
    </row>
    <row r="166" spans="4:16" s="149" customFormat="1" ht="12.75">
      <c r="D166" s="214"/>
      <c r="E166" s="214"/>
      <c r="F166" s="214"/>
      <c r="G166" s="214"/>
      <c r="H166" s="214"/>
      <c r="I166" s="214"/>
      <c r="J166" s="214"/>
      <c r="K166" s="214"/>
      <c r="L166" s="214"/>
      <c r="M166" s="214"/>
      <c r="N166" s="214"/>
      <c r="O166" s="214"/>
      <c r="P166" s="214"/>
    </row>
    <row r="167" spans="4:16" s="149" customFormat="1" ht="12.75">
      <c r="D167" s="214"/>
      <c r="E167" s="214"/>
      <c r="F167" s="214"/>
      <c r="G167" s="214"/>
      <c r="H167" s="214"/>
      <c r="I167" s="214"/>
      <c r="J167" s="214"/>
      <c r="K167" s="214"/>
      <c r="L167" s="214"/>
      <c r="M167" s="214"/>
      <c r="N167" s="214"/>
      <c r="O167" s="214"/>
      <c r="P167" s="214"/>
    </row>
    <row r="168" spans="4:16" s="149" customFormat="1" ht="12.75">
      <c r="D168" s="214"/>
      <c r="E168" s="214"/>
      <c r="F168" s="214"/>
      <c r="G168" s="214"/>
      <c r="H168" s="214"/>
      <c r="I168" s="214"/>
      <c r="J168" s="214"/>
      <c r="K168" s="214"/>
      <c r="L168" s="214"/>
      <c r="M168" s="214"/>
      <c r="N168" s="214"/>
      <c r="O168" s="214"/>
      <c r="P168" s="214"/>
    </row>
    <row r="169" spans="4:16" s="149" customFormat="1" ht="12.75">
      <c r="D169" s="214"/>
      <c r="E169" s="214"/>
      <c r="F169" s="214"/>
      <c r="G169" s="214"/>
      <c r="H169" s="214"/>
      <c r="I169" s="214"/>
      <c r="J169" s="214"/>
      <c r="K169" s="214"/>
      <c r="L169" s="214"/>
      <c r="M169" s="214"/>
      <c r="N169" s="214"/>
      <c r="O169" s="214"/>
      <c r="P169" s="214"/>
    </row>
    <row r="170" spans="4:16" s="149" customFormat="1" ht="12.75">
      <c r="D170" s="214"/>
      <c r="E170" s="214"/>
      <c r="F170" s="214"/>
      <c r="G170" s="214"/>
      <c r="H170" s="214"/>
      <c r="I170" s="214"/>
      <c r="J170" s="214"/>
      <c r="K170" s="214"/>
      <c r="L170" s="214"/>
      <c r="M170" s="214"/>
      <c r="N170" s="214"/>
      <c r="O170" s="214"/>
      <c r="P170" s="214"/>
    </row>
    <row r="171" spans="4:16" s="149" customFormat="1" ht="12.75">
      <c r="D171" s="214"/>
      <c r="E171" s="214"/>
      <c r="F171" s="214"/>
      <c r="G171" s="214"/>
      <c r="H171" s="214"/>
      <c r="I171" s="214"/>
      <c r="J171" s="214"/>
      <c r="K171" s="214"/>
      <c r="L171" s="214"/>
      <c r="M171" s="214"/>
      <c r="N171" s="214"/>
      <c r="O171" s="214"/>
      <c r="P171" s="214"/>
    </row>
    <row r="172" spans="4:16" s="149" customFormat="1" ht="12.75">
      <c r="D172" s="214"/>
      <c r="E172" s="214"/>
      <c r="F172" s="214"/>
      <c r="G172" s="214"/>
      <c r="H172" s="214"/>
      <c r="I172" s="214"/>
      <c r="J172" s="214"/>
      <c r="K172" s="214"/>
      <c r="L172" s="214"/>
      <c r="M172" s="214"/>
      <c r="N172" s="214"/>
      <c r="O172" s="214"/>
      <c r="P172" s="214"/>
    </row>
    <row r="173" spans="4:16" s="149" customFormat="1" ht="12.75">
      <c r="D173" s="214"/>
      <c r="E173" s="214"/>
      <c r="F173" s="214"/>
      <c r="G173" s="214"/>
      <c r="H173" s="214"/>
      <c r="I173" s="214"/>
      <c r="J173" s="214"/>
      <c r="K173" s="214"/>
      <c r="L173" s="214"/>
      <c r="M173" s="214"/>
      <c r="N173" s="214"/>
      <c r="O173" s="214"/>
      <c r="P173" s="214"/>
    </row>
    <row r="174" spans="4:16" s="149" customFormat="1" ht="12.75">
      <c r="D174" s="214"/>
      <c r="E174" s="214"/>
      <c r="F174" s="214"/>
      <c r="G174" s="214"/>
      <c r="H174" s="214"/>
      <c r="I174" s="214"/>
      <c r="J174" s="214"/>
      <c r="K174" s="214"/>
      <c r="L174" s="214"/>
      <c r="M174" s="214"/>
      <c r="N174" s="214"/>
      <c r="O174" s="214"/>
      <c r="P174" s="214"/>
    </row>
    <row r="175" spans="4:16" s="149" customFormat="1" ht="12.75">
      <c r="D175" s="214"/>
      <c r="E175" s="214"/>
      <c r="F175" s="214"/>
      <c r="G175" s="214"/>
      <c r="H175" s="214"/>
      <c r="I175" s="214"/>
      <c r="J175" s="214"/>
      <c r="K175" s="214"/>
      <c r="L175" s="214"/>
      <c r="M175" s="214"/>
      <c r="N175" s="214"/>
      <c r="O175" s="214"/>
      <c r="P175" s="214"/>
    </row>
    <row r="176" spans="4:16" s="149" customFormat="1" ht="12.75">
      <c r="D176" s="214"/>
      <c r="E176" s="214"/>
      <c r="F176" s="214"/>
      <c r="G176" s="214"/>
      <c r="H176" s="214"/>
      <c r="I176" s="214"/>
      <c r="J176" s="214"/>
      <c r="K176" s="214"/>
      <c r="L176" s="214"/>
      <c r="M176" s="214"/>
      <c r="N176" s="214"/>
      <c r="O176" s="214"/>
      <c r="P176" s="214"/>
    </row>
    <row r="177" spans="4:16" s="149" customFormat="1" ht="12.75">
      <c r="D177" s="214"/>
      <c r="E177" s="214"/>
      <c r="F177" s="214"/>
      <c r="G177" s="214"/>
      <c r="H177" s="214"/>
      <c r="I177" s="214"/>
      <c r="J177" s="214"/>
      <c r="K177" s="214"/>
      <c r="L177" s="214"/>
      <c r="M177" s="214"/>
      <c r="N177" s="214"/>
      <c r="O177" s="214"/>
      <c r="P177" s="214"/>
    </row>
    <row r="178" spans="4:16" s="149" customFormat="1" ht="12.75">
      <c r="D178" s="214"/>
      <c r="E178" s="214"/>
      <c r="F178" s="214"/>
      <c r="G178" s="214"/>
      <c r="H178" s="214"/>
      <c r="I178" s="214"/>
      <c r="J178" s="214"/>
      <c r="K178" s="214"/>
      <c r="L178" s="214"/>
      <c r="M178" s="214"/>
      <c r="N178" s="214"/>
      <c r="O178" s="214"/>
      <c r="P178" s="214"/>
    </row>
    <row r="179" spans="4:16" s="149" customFormat="1" ht="12.75">
      <c r="D179" s="214"/>
      <c r="E179" s="214"/>
      <c r="F179" s="214"/>
      <c r="G179" s="214"/>
      <c r="H179" s="214"/>
      <c r="I179" s="214"/>
      <c r="J179" s="214"/>
      <c r="K179" s="214"/>
      <c r="L179" s="214"/>
      <c r="M179" s="214"/>
      <c r="N179" s="214"/>
      <c r="O179" s="214"/>
      <c r="P179" s="214"/>
    </row>
    <row r="180" spans="4:16" s="149" customFormat="1" ht="12.75">
      <c r="D180" s="214"/>
      <c r="E180" s="214"/>
      <c r="F180" s="214"/>
      <c r="G180" s="214"/>
      <c r="H180" s="214"/>
      <c r="I180" s="214"/>
      <c r="J180" s="214"/>
      <c r="K180" s="214"/>
      <c r="L180" s="214"/>
      <c r="M180" s="214"/>
      <c r="N180" s="214"/>
      <c r="O180" s="214"/>
      <c r="P180" s="214"/>
    </row>
    <row r="181" spans="4:16" s="149" customFormat="1" ht="12.75">
      <c r="D181" s="214"/>
      <c r="E181" s="214"/>
      <c r="F181" s="214"/>
      <c r="G181" s="214"/>
      <c r="H181" s="214"/>
      <c r="I181" s="214"/>
      <c r="J181" s="214"/>
      <c r="K181" s="214"/>
      <c r="L181" s="214"/>
      <c r="M181" s="214"/>
      <c r="N181" s="214"/>
      <c r="O181" s="214"/>
      <c r="P181" s="214"/>
    </row>
    <row r="182" spans="4:16" s="149" customFormat="1" ht="12.75">
      <c r="D182" s="214"/>
      <c r="E182" s="214"/>
      <c r="F182" s="214"/>
      <c r="G182" s="214"/>
      <c r="H182" s="214"/>
      <c r="I182" s="214"/>
      <c r="J182" s="214"/>
      <c r="K182" s="214"/>
      <c r="L182" s="214"/>
      <c r="M182" s="214"/>
      <c r="N182" s="214"/>
      <c r="O182" s="214"/>
      <c r="P182" s="214"/>
    </row>
    <row r="183" spans="4:16" s="149" customFormat="1" ht="12.75">
      <c r="D183" s="214"/>
      <c r="E183" s="214"/>
      <c r="F183" s="214"/>
      <c r="G183" s="214"/>
      <c r="H183" s="214"/>
      <c r="I183" s="214"/>
      <c r="J183" s="214"/>
      <c r="K183" s="214"/>
      <c r="L183" s="214"/>
      <c r="M183" s="214"/>
      <c r="N183" s="214"/>
      <c r="O183" s="214"/>
      <c r="P183" s="214"/>
    </row>
    <row r="184" spans="4:16" s="149" customFormat="1" ht="12.75">
      <c r="D184" s="214"/>
      <c r="E184" s="214"/>
      <c r="F184" s="214"/>
      <c r="G184" s="214"/>
      <c r="H184" s="214"/>
      <c r="I184" s="214"/>
      <c r="J184" s="214"/>
      <c r="K184" s="214"/>
      <c r="L184" s="214"/>
      <c r="M184" s="214"/>
      <c r="N184" s="214"/>
      <c r="O184" s="214"/>
      <c r="P184" s="214"/>
    </row>
    <row r="185" spans="4:16" s="149" customFormat="1" ht="12.75">
      <c r="D185" s="214"/>
      <c r="E185" s="214"/>
      <c r="F185" s="214"/>
      <c r="G185" s="214"/>
      <c r="H185" s="214"/>
      <c r="I185" s="214"/>
      <c r="J185" s="214"/>
      <c r="K185" s="214"/>
      <c r="L185" s="214"/>
      <c r="M185" s="214"/>
      <c r="N185" s="214"/>
      <c r="O185" s="214"/>
      <c r="P185" s="214"/>
    </row>
    <row r="186" spans="4:16" s="149" customFormat="1" ht="12.75">
      <c r="D186" s="214"/>
      <c r="E186" s="214"/>
      <c r="F186" s="214"/>
      <c r="G186" s="214"/>
      <c r="H186" s="214"/>
      <c r="I186" s="214"/>
      <c r="J186" s="214"/>
      <c r="K186" s="214"/>
      <c r="L186" s="214"/>
      <c r="M186" s="214"/>
      <c r="N186" s="214"/>
      <c r="O186" s="214"/>
      <c r="P186" s="214"/>
    </row>
    <row r="187" spans="4:16" s="149" customFormat="1" ht="12.75">
      <c r="D187" s="214"/>
      <c r="E187" s="214"/>
      <c r="F187" s="214"/>
      <c r="G187" s="214"/>
      <c r="H187" s="214"/>
      <c r="I187" s="214"/>
      <c r="J187" s="214"/>
      <c r="K187" s="214"/>
      <c r="L187" s="214"/>
      <c r="M187" s="214"/>
      <c r="N187" s="214"/>
      <c r="O187" s="214"/>
      <c r="P187" s="214"/>
    </row>
    <row r="188" spans="4:16" s="149" customFormat="1" ht="12.75">
      <c r="D188" s="214"/>
      <c r="E188" s="214"/>
      <c r="F188" s="214"/>
      <c r="G188" s="214"/>
      <c r="H188" s="214"/>
      <c r="I188" s="214"/>
      <c r="J188" s="214"/>
      <c r="K188" s="214"/>
      <c r="L188" s="214"/>
      <c r="M188" s="214"/>
      <c r="N188" s="214"/>
      <c r="O188" s="214"/>
      <c r="P188" s="214"/>
    </row>
    <row r="189" spans="4:16" s="149" customFormat="1" ht="12.75">
      <c r="D189" s="214"/>
      <c r="E189" s="214"/>
      <c r="F189" s="214"/>
      <c r="G189" s="214"/>
      <c r="H189" s="214"/>
      <c r="I189" s="214"/>
      <c r="J189" s="214"/>
      <c r="K189" s="214"/>
      <c r="L189" s="214"/>
      <c r="M189" s="214"/>
      <c r="N189" s="214"/>
      <c r="O189" s="214"/>
      <c r="P189" s="214"/>
    </row>
    <row r="190" spans="4:16" s="149" customFormat="1" ht="12.75">
      <c r="D190" s="214"/>
      <c r="E190" s="214"/>
      <c r="F190" s="214"/>
      <c r="G190" s="214"/>
      <c r="H190" s="214"/>
      <c r="I190" s="214"/>
      <c r="J190" s="214"/>
      <c r="K190" s="214"/>
      <c r="L190" s="214"/>
      <c r="M190" s="214"/>
      <c r="N190" s="214"/>
      <c r="O190" s="214"/>
      <c r="P190" s="214"/>
    </row>
    <row r="191" spans="4:16" s="149" customFormat="1" ht="12.75">
      <c r="D191" s="214"/>
      <c r="E191" s="214"/>
      <c r="F191" s="214"/>
      <c r="G191" s="214"/>
      <c r="H191" s="214"/>
      <c r="I191" s="214"/>
      <c r="J191" s="214"/>
      <c r="K191" s="214"/>
      <c r="L191" s="214"/>
      <c r="M191" s="214"/>
      <c r="N191" s="214"/>
      <c r="O191" s="214"/>
      <c r="P191" s="214"/>
    </row>
    <row r="192" spans="4:16" s="149" customFormat="1" ht="12.75">
      <c r="D192" s="214"/>
      <c r="E192" s="214"/>
      <c r="F192" s="214"/>
      <c r="G192" s="214"/>
      <c r="H192" s="214"/>
      <c r="I192" s="214"/>
      <c r="J192" s="214"/>
      <c r="K192" s="214"/>
      <c r="L192" s="214"/>
      <c r="M192" s="214"/>
      <c r="N192" s="214"/>
      <c r="O192" s="214"/>
      <c r="P192" s="214"/>
    </row>
    <row r="193" spans="4:16" s="149" customFormat="1" ht="12.75">
      <c r="D193" s="214"/>
      <c r="E193" s="214"/>
      <c r="F193" s="214"/>
      <c r="G193" s="214"/>
      <c r="H193" s="214"/>
      <c r="I193" s="214"/>
      <c r="J193" s="214"/>
      <c r="K193" s="214"/>
      <c r="L193" s="214"/>
      <c r="M193" s="214"/>
      <c r="N193" s="214"/>
      <c r="O193" s="214"/>
      <c r="P193" s="214"/>
    </row>
    <row r="194" spans="4:16" s="149" customFormat="1" ht="12.75">
      <c r="D194" s="214"/>
      <c r="E194" s="214"/>
      <c r="F194" s="214"/>
      <c r="G194" s="214"/>
      <c r="H194" s="214"/>
      <c r="I194" s="214"/>
      <c r="J194" s="214"/>
      <c r="K194" s="214"/>
      <c r="L194" s="214"/>
      <c r="M194" s="214"/>
      <c r="N194" s="214"/>
      <c r="O194" s="214"/>
      <c r="P194" s="214"/>
    </row>
    <row r="195" spans="4:16" s="149" customFormat="1" ht="12.75">
      <c r="D195" s="214"/>
      <c r="E195" s="214"/>
      <c r="F195" s="214"/>
      <c r="G195" s="214"/>
      <c r="H195" s="214"/>
      <c r="I195" s="214"/>
      <c r="J195" s="214"/>
      <c r="K195" s="214"/>
      <c r="L195" s="214"/>
      <c r="M195" s="214"/>
      <c r="N195" s="214"/>
      <c r="O195" s="214"/>
      <c r="P195" s="214"/>
    </row>
    <row r="196" spans="4:16" s="149" customFormat="1" ht="12.75">
      <c r="D196" s="214"/>
      <c r="E196" s="214"/>
      <c r="F196" s="214"/>
      <c r="G196" s="214"/>
      <c r="H196" s="214"/>
      <c r="I196" s="214"/>
      <c r="J196" s="214"/>
      <c r="K196" s="214"/>
      <c r="L196" s="214"/>
      <c r="M196" s="214"/>
      <c r="N196" s="214"/>
      <c r="O196" s="214"/>
      <c r="P196" s="214"/>
    </row>
    <row r="197" spans="4:16" s="149" customFormat="1" ht="12.75">
      <c r="D197" s="214"/>
      <c r="E197" s="214"/>
      <c r="F197" s="214"/>
      <c r="G197" s="214"/>
      <c r="H197" s="214"/>
      <c r="I197" s="214"/>
      <c r="J197" s="214"/>
      <c r="K197" s="214"/>
      <c r="L197" s="214"/>
      <c r="M197" s="214"/>
      <c r="N197" s="214"/>
      <c r="O197" s="214"/>
      <c r="P197" s="214"/>
    </row>
    <row r="198" spans="4:16" s="149" customFormat="1" ht="12.75">
      <c r="D198" s="214"/>
      <c r="E198" s="214"/>
      <c r="F198" s="214"/>
      <c r="G198" s="214"/>
      <c r="H198" s="214"/>
      <c r="I198" s="214"/>
      <c r="J198" s="214"/>
      <c r="K198" s="214"/>
      <c r="L198" s="214"/>
      <c r="M198" s="214"/>
      <c r="N198" s="214"/>
      <c r="O198" s="214"/>
      <c r="P198" s="214"/>
    </row>
    <row r="199" spans="4:16" s="149" customFormat="1" ht="12.75">
      <c r="D199" s="214"/>
      <c r="E199" s="214"/>
      <c r="F199" s="214"/>
      <c r="G199" s="214"/>
      <c r="H199" s="214"/>
      <c r="I199" s="214"/>
      <c r="J199" s="214"/>
      <c r="K199" s="214"/>
      <c r="L199" s="214"/>
      <c r="M199" s="214"/>
      <c r="N199" s="214"/>
      <c r="O199" s="214"/>
      <c r="P199" s="214"/>
    </row>
    <row r="200" spans="4:16" s="149" customFormat="1" ht="12.75">
      <c r="D200" s="214"/>
      <c r="E200" s="214"/>
      <c r="F200" s="214"/>
      <c r="G200" s="214"/>
      <c r="H200" s="214"/>
      <c r="I200" s="214"/>
      <c r="J200" s="214"/>
      <c r="K200" s="214"/>
      <c r="L200" s="214"/>
      <c r="M200" s="214"/>
      <c r="N200" s="214"/>
      <c r="O200" s="214"/>
      <c r="P200" s="214"/>
    </row>
    <row r="201" spans="4:16" s="149" customFormat="1" ht="12.75">
      <c r="D201" s="214"/>
      <c r="E201" s="214"/>
      <c r="F201" s="214"/>
      <c r="G201" s="214"/>
      <c r="H201" s="214"/>
      <c r="I201" s="214"/>
      <c r="J201" s="214"/>
      <c r="K201" s="214"/>
      <c r="L201" s="214"/>
      <c r="M201" s="214"/>
      <c r="N201" s="214"/>
      <c r="O201" s="214"/>
      <c r="P201" s="214"/>
    </row>
    <row r="202" spans="4:16" s="149" customFormat="1" ht="12.75">
      <c r="D202" s="214"/>
      <c r="E202" s="214"/>
      <c r="F202" s="214"/>
      <c r="G202" s="214"/>
      <c r="H202" s="214"/>
      <c r="I202" s="214"/>
      <c r="J202" s="214"/>
      <c r="K202" s="214"/>
      <c r="L202" s="214"/>
      <c r="M202" s="214"/>
      <c r="N202" s="214"/>
      <c r="O202" s="214"/>
      <c r="P202" s="214"/>
    </row>
    <row r="203" spans="4:16" s="149" customFormat="1" ht="12.75">
      <c r="D203" s="214"/>
      <c r="E203" s="214"/>
      <c r="F203" s="214"/>
      <c r="G203" s="214"/>
      <c r="H203" s="214"/>
      <c r="I203" s="214"/>
      <c r="J203" s="214"/>
      <c r="K203" s="214"/>
      <c r="L203" s="214"/>
      <c r="M203" s="214"/>
      <c r="N203" s="214"/>
      <c r="O203" s="214"/>
      <c r="P203" s="214"/>
    </row>
    <row r="204" spans="4:16" s="149" customFormat="1" ht="12.75">
      <c r="D204" s="214"/>
      <c r="E204" s="214"/>
      <c r="F204" s="214"/>
      <c r="G204" s="214"/>
      <c r="H204" s="214"/>
      <c r="I204" s="214"/>
      <c r="J204" s="214"/>
      <c r="K204" s="214"/>
      <c r="L204" s="214"/>
      <c r="M204" s="214"/>
      <c r="N204" s="214"/>
      <c r="O204" s="214"/>
      <c r="P204" s="214"/>
    </row>
    <row r="205" spans="4:16" s="149" customFormat="1" ht="12.75">
      <c r="D205" s="214"/>
      <c r="E205" s="214"/>
      <c r="F205" s="214"/>
      <c r="G205" s="214"/>
      <c r="H205" s="214"/>
      <c r="I205" s="214"/>
      <c r="J205" s="214"/>
      <c r="K205" s="214"/>
      <c r="L205" s="214"/>
      <c r="M205" s="214"/>
      <c r="N205" s="214"/>
      <c r="O205" s="214"/>
      <c r="P205" s="214"/>
    </row>
    <row r="206" spans="4:16" s="149" customFormat="1" ht="12.75">
      <c r="D206" s="214"/>
      <c r="E206" s="214"/>
      <c r="F206" s="214"/>
      <c r="G206" s="214"/>
      <c r="H206" s="214"/>
      <c r="I206" s="214"/>
      <c r="J206" s="214"/>
      <c r="K206" s="214"/>
      <c r="L206" s="214"/>
      <c r="M206" s="214"/>
      <c r="N206" s="214"/>
      <c r="O206" s="214"/>
      <c r="P206" s="214"/>
    </row>
    <row r="207" spans="4:16" s="149" customFormat="1" ht="12.75">
      <c r="D207" s="214"/>
      <c r="E207" s="214"/>
      <c r="F207" s="214"/>
      <c r="G207" s="214"/>
      <c r="H207" s="214"/>
      <c r="I207" s="214"/>
      <c r="J207" s="214"/>
      <c r="K207" s="214"/>
      <c r="L207" s="214"/>
      <c r="M207" s="214"/>
      <c r="N207" s="214"/>
      <c r="O207" s="214"/>
      <c r="P207" s="214"/>
    </row>
    <row r="208" spans="4:16" s="149" customFormat="1" ht="12.75">
      <c r="D208" s="214"/>
      <c r="E208" s="214"/>
      <c r="F208" s="214"/>
      <c r="G208" s="214"/>
      <c r="H208" s="214"/>
      <c r="I208" s="214"/>
      <c r="J208" s="214"/>
      <c r="K208" s="214"/>
      <c r="L208" s="214"/>
      <c r="M208" s="214"/>
      <c r="N208" s="214"/>
      <c r="O208" s="214"/>
      <c r="P208" s="214"/>
    </row>
    <row r="209" spans="4:16" s="149" customFormat="1" ht="12.75">
      <c r="D209" s="214"/>
      <c r="E209" s="214"/>
      <c r="F209" s="214"/>
      <c r="G209" s="214"/>
      <c r="H209" s="214"/>
      <c r="I209" s="214"/>
      <c r="J209" s="214"/>
      <c r="K209" s="214"/>
      <c r="L209" s="214"/>
      <c r="M209" s="214"/>
      <c r="N209" s="214"/>
      <c r="O209" s="214"/>
      <c r="P209" s="214"/>
    </row>
    <row r="210" spans="4:16" s="149" customFormat="1" ht="12.75">
      <c r="D210" s="214"/>
      <c r="E210" s="214"/>
      <c r="F210" s="214"/>
      <c r="G210" s="214"/>
      <c r="H210" s="214"/>
      <c r="I210" s="214"/>
      <c r="J210" s="214"/>
      <c r="K210" s="214"/>
      <c r="L210" s="214"/>
      <c r="M210" s="214"/>
      <c r="N210" s="214"/>
      <c r="O210" s="214"/>
      <c r="P210" s="214"/>
    </row>
    <row r="211" spans="4:16" s="149" customFormat="1" ht="12.75">
      <c r="D211" s="214"/>
      <c r="E211" s="214"/>
      <c r="F211" s="214"/>
      <c r="G211" s="214"/>
      <c r="H211" s="214"/>
      <c r="I211" s="214"/>
      <c r="J211" s="214"/>
      <c r="K211" s="214"/>
      <c r="L211" s="214"/>
      <c r="M211" s="214"/>
      <c r="N211" s="214"/>
      <c r="O211" s="214"/>
      <c r="P211" s="214"/>
    </row>
    <row r="212" spans="4:16" s="149" customFormat="1" ht="12.75">
      <c r="D212" s="214"/>
      <c r="E212" s="214"/>
      <c r="F212" s="214"/>
      <c r="G212" s="214"/>
      <c r="H212" s="214"/>
      <c r="I212" s="214"/>
      <c r="J212" s="214"/>
      <c r="K212" s="214"/>
      <c r="L212" s="214"/>
      <c r="M212" s="214"/>
      <c r="N212" s="214"/>
      <c r="O212" s="214"/>
      <c r="P212" s="214"/>
    </row>
    <row r="213" spans="4:16" s="149" customFormat="1" ht="12.75">
      <c r="D213" s="214"/>
      <c r="E213" s="214"/>
      <c r="F213" s="214"/>
      <c r="G213" s="214"/>
      <c r="H213" s="214"/>
      <c r="I213" s="214"/>
      <c r="J213" s="214"/>
      <c r="K213" s="214"/>
      <c r="L213" s="214"/>
      <c r="M213" s="214"/>
      <c r="N213" s="214"/>
      <c r="O213" s="214"/>
      <c r="P213" s="214"/>
    </row>
    <row r="214" spans="4:16" s="149" customFormat="1" ht="12.75">
      <c r="D214" s="214"/>
      <c r="E214" s="214"/>
      <c r="F214" s="214"/>
      <c r="G214" s="214"/>
      <c r="H214" s="214"/>
      <c r="I214" s="214"/>
      <c r="J214" s="214"/>
      <c r="K214" s="214"/>
      <c r="L214" s="214"/>
      <c r="M214" s="214"/>
      <c r="N214" s="214"/>
      <c r="O214" s="214"/>
      <c r="P214" s="214"/>
    </row>
    <row r="215" spans="4:16" s="149" customFormat="1" ht="12.75">
      <c r="D215" s="214"/>
      <c r="E215" s="214"/>
      <c r="F215" s="214"/>
      <c r="G215" s="214"/>
      <c r="H215" s="214"/>
      <c r="I215" s="214"/>
      <c r="J215" s="214"/>
      <c r="K215" s="214"/>
      <c r="L215" s="214"/>
      <c r="M215" s="214"/>
      <c r="N215" s="214"/>
      <c r="O215" s="214"/>
      <c r="P215" s="214"/>
    </row>
    <row r="216" spans="4:16" s="149" customFormat="1" ht="12.75">
      <c r="D216" s="214"/>
      <c r="E216" s="214"/>
      <c r="F216" s="214"/>
      <c r="G216" s="214"/>
      <c r="H216" s="214"/>
      <c r="I216" s="214"/>
      <c r="J216" s="214"/>
      <c r="K216" s="214"/>
      <c r="L216" s="214"/>
      <c r="M216" s="214"/>
      <c r="N216" s="214"/>
      <c r="O216" s="214"/>
      <c r="P216" s="214"/>
    </row>
    <row r="217" spans="4:16" s="149" customFormat="1" ht="12.75">
      <c r="D217" s="214"/>
      <c r="E217" s="214"/>
      <c r="F217" s="214"/>
      <c r="G217" s="214"/>
      <c r="H217" s="214"/>
      <c r="I217" s="214"/>
      <c r="J217" s="214"/>
      <c r="K217" s="214"/>
      <c r="L217" s="214"/>
      <c r="M217" s="214"/>
      <c r="N217" s="214"/>
      <c r="O217" s="214"/>
      <c r="P217" s="214"/>
    </row>
    <row r="218" spans="4:16" s="149" customFormat="1" ht="12.75">
      <c r="D218" s="214"/>
      <c r="E218" s="214"/>
      <c r="F218" s="214"/>
      <c r="G218" s="214"/>
      <c r="H218" s="214"/>
      <c r="I218" s="214"/>
      <c r="J218" s="214"/>
      <c r="K218" s="214"/>
      <c r="L218" s="214"/>
      <c r="M218" s="214"/>
      <c r="N218" s="214"/>
      <c r="O218" s="214"/>
      <c r="P218" s="214"/>
    </row>
    <row r="219" spans="4:16" s="149" customFormat="1" ht="12.75">
      <c r="D219" s="214"/>
      <c r="E219" s="214"/>
      <c r="F219" s="214"/>
      <c r="G219" s="214"/>
      <c r="H219" s="214"/>
      <c r="I219" s="214"/>
      <c r="J219" s="214"/>
      <c r="K219" s="214"/>
      <c r="L219" s="214"/>
      <c r="M219" s="214"/>
      <c r="N219" s="214"/>
      <c r="O219" s="214"/>
      <c r="P219" s="214"/>
    </row>
    <row r="220" spans="4:16" s="149" customFormat="1" ht="12.75">
      <c r="D220" s="214"/>
      <c r="E220" s="214"/>
      <c r="F220" s="214"/>
      <c r="G220" s="214"/>
      <c r="H220" s="214"/>
      <c r="I220" s="214"/>
      <c r="J220" s="214"/>
      <c r="K220" s="214"/>
      <c r="L220" s="214"/>
      <c r="M220" s="214"/>
      <c r="N220" s="214"/>
      <c r="O220" s="214"/>
      <c r="P220" s="214"/>
    </row>
    <row r="221" spans="4:16" s="149" customFormat="1" ht="12.75">
      <c r="D221" s="214"/>
      <c r="E221" s="214"/>
      <c r="F221" s="214"/>
      <c r="G221" s="214"/>
      <c r="H221" s="214"/>
      <c r="I221" s="214"/>
      <c r="J221" s="214"/>
      <c r="K221" s="214"/>
      <c r="L221" s="214"/>
      <c r="M221" s="214"/>
      <c r="N221" s="214"/>
      <c r="O221" s="214"/>
      <c r="P221" s="214"/>
    </row>
    <row r="222" spans="4:16" s="149" customFormat="1" ht="12.75">
      <c r="D222" s="214"/>
      <c r="E222" s="214"/>
      <c r="F222" s="214"/>
      <c r="G222" s="214"/>
      <c r="H222" s="214"/>
      <c r="I222" s="214"/>
      <c r="J222" s="214"/>
      <c r="K222" s="214"/>
      <c r="L222" s="214"/>
      <c r="M222" s="214"/>
      <c r="N222" s="214"/>
      <c r="O222" s="214"/>
      <c r="P222" s="214"/>
    </row>
    <row r="223" spans="4:16" s="149" customFormat="1" ht="12.75">
      <c r="D223" s="214"/>
      <c r="E223" s="214"/>
      <c r="F223" s="214"/>
      <c r="G223" s="214"/>
      <c r="H223" s="214"/>
      <c r="I223" s="214"/>
      <c r="J223" s="214"/>
      <c r="K223" s="214"/>
      <c r="L223" s="214"/>
      <c r="M223" s="214"/>
      <c r="N223" s="214"/>
      <c r="O223" s="214"/>
      <c r="P223" s="214"/>
    </row>
    <row r="224" spans="4:16" s="149" customFormat="1" ht="12.75">
      <c r="D224" s="214"/>
      <c r="E224" s="214"/>
      <c r="F224" s="214"/>
      <c r="G224" s="214"/>
      <c r="H224" s="214"/>
      <c r="I224" s="214"/>
      <c r="J224" s="214"/>
      <c r="K224" s="214"/>
      <c r="L224" s="214"/>
      <c r="M224" s="214"/>
      <c r="N224" s="214"/>
      <c r="O224" s="214"/>
      <c r="P224" s="214"/>
    </row>
    <row r="225" spans="4:16" s="149" customFormat="1" ht="12.75">
      <c r="D225" s="214"/>
      <c r="E225" s="214"/>
      <c r="F225" s="214"/>
      <c r="G225" s="214"/>
      <c r="H225" s="214"/>
      <c r="I225" s="214"/>
      <c r="J225" s="214"/>
      <c r="K225" s="214"/>
      <c r="L225" s="214"/>
      <c r="M225" s="214"/>
      <c r="N225" s="214"/>
      <c r="O225" s="214"/>
      <c r="P225" s="214"/>
    </row>
    <row r="226" spans="4:16" s="149" customFormat="1" ht="12.75">
      <c r="D226" s="214"/>
      <c r="E226" s="214"/>
      <c r="F226" s="214"/>
      <c r="G226" s="214"/>
      <c r="H226" s="214"/>
      <c r="I226" s="214"/>
      <c r="J226" s="214"/>
      <c r="K226" s="214"/>
      <c r="L226" s="214"/>
      <c r="M226" s="214"/>
      <c r="N226" s="214"/>
      <c r="O226" s="214"/>
      <c r="P226" s="214"/>
    </row>
    <row r="227" spans="4:16" s="149" customFormat="1" ht="12.75">
      <c r="D227" s="214"/>
      <c r="E227" s="214"/>
      <c r="F227" s="214"/>
      <c r="G227" s="214"/>
      <c r="H227" s="214"/>
      <c r="I227" s="214"/>
      <c r="J227" s="214"/>
      <c r="K227" s="214"/>
      <c r="L227" s="214"/>
      <c r="M227" s="214"/>
      <c r="N227" s="214"/>
      <c r="O227" s="214"/>
      <c r="P227" s="214"/>
    </row>
    <row r="228" spans="4:16" s="149" customFormat="1" ht="12.75">
      <c r="D228" s="214"/>
      <c r="E228" s="214"/>
      <c r="F228" s="214"/>
      <c r="G228" s="214"/>
      <c r="H228" s="214"/>
      <c r="I228" s="214"/>
      <c r="J228" s="214"/>
      <c r="K228" s="214"/>
      <c r="L228" s="214"/>
      <c r="M228" s="214"/>
      <c r="N228" s="214"/>
      <c r="O228" s="214"/>
      <c r="P228" s="214"/>
    </row>
    <row r="229" spans="4:16" s="149" customFormat="1" ht="12.75">
      <c r="D229" s="214"/>
      <c r="E229" s="214"/>
      <c r="F229" s="214"/>
      <c r="G229" s="214"/>
      <c r="H229" s="214"/>
      <c r="I229" s="214"/>
      <c r="J229" s="214"/>
      <c r="K229" s="214"/>
      <c r="L229" s="214"/>
      <c r="M229" s="214"/>
      <c r="N229" s="214"/>
      <c r="O229" s="214"/>
      <c r="P229" s="214"/>
    </row>
    <row r="230" spans="4:16" s="149" customFormat="1" ht="12.75">
      <c r="D230" s="214"/>
      <c r="E230" s="214"/>
      <c r="F230" s="214"/>
      <c r="G230" s="214"/>
      <c r="H230" s="214"/>
      <c r="I230" s="214"/>
      <c r="J230" s="214"/>
      <c r="K230" s="214"/>
      <c r="L230" s="214"/>
      <c r="M230" s="214"/>
      <c r="N230" s="214"/>
      <c r="O230" s="214"/>
      <c r="P230" s="214"/>
    </row>
    <row r="231" spans="4:16" s="149" customFormat="1" ht="12.75">
      <c r="D231" s="214"/>
      <c r="E231" s="214"/>
      <c r="F231" s="214"/>
      <c r="G231" s="214"/>
      <c r="H231" s="214"/>
      <c r="I231" s="214"/>
      <c r="J231" s="214"/>
      <c r="K231" s="214"/>
      <c r="L231" s="214"/>
      <c r="M231" s="214"/>
      <c r="N231" s="214"/>
      <c r="O231" s="214"/>
      <c r="P231" s="214"/>
    </row>
    <row r="232" spans="4:16" s="149" customFormat="1" ht="12.75">
      <c r="D232" s="214"/>
      <c r="E232" s="214"/>
      <c r="F232" s="214"/>
      <c r="G232" s="214"/>
      <c r="H232" s="214"/>
      <c r="I232" s="214"/>
      <c r="J232" s="214"/>
      <c r="K232" s="214"/>
      <c r="L232" s="214"/>
      <c r="M232" s="214"/>
      <c r="N232" s="214"/>
      <c r="O232" s="214"/>
      <c r="P232" s="214"/>
    </row>
    <row r="233" spans="4:16" s="149" customFormat="1" ht="12.75">
      <c r="D233" s="214"/>
      <c r="E233" s="214"/>
      <c r="F233" s="214"/>
      <c r="G233" s="214"/>
      <c r="H233" s="214"/>
      <c r="I233" s="214"/>
      <c r="J233" s="214"/>
      <c r="K233" s="214"/>
      <c r="L233" s="214"/>
      <c r="M233" s="214"/>
      <c r="N233" s="214"/>
      <c r="O233" s="214"/>
      <c r="P233" s="214"/>
    </row>
    <row r="234" spans="4:16" s="149" customFormat="1" ht="12.75">
      <c r="D234" s="214"/>
      <c r="E234" s="214"/>
      <c r="F234" s="214"/>
      <c r="G234" s="214"/>
      <c r="H234" s="214"/>
      <c r="I234" s="214"/>
      <c r="J234" s="214"/>
      <c r="K234" s="214"/>
      <c r="L234" s="214"/>
      <c r="M234" s="214"/>
      <c r="N234" s="214"/>
      <c r="O234" s="214"/>
      <c r="P234" s="214"/>
    </row>
    <row r="235" spans="4:16" s="149" customFormat="1" ht="12.75">
      <c r="D235" s="214"/>
      <c r="E235" s="214"/>
      <c r="F235" s="214"/>
      <c r="G235" s="214"/>
      <c r="H235" s="214"/>
      <c r="I235" s="214"/>
      <c r="J235" s="214"/>
      <c r="K235" s="214"/>
      <c r="L235" s="214"/>
      <c r="M235" s="214"/>
      <c r="N235" s="214"/>
      <c r="O235" s="214"/>
      <c r="P235" s="214"/>
    </row>
    <row r="236" spans="4:16" s="149" customFormat="1" ht="12.75">
      <c r="D236" s="214"/>
      <c r="E236" s="214"/>
      <c r="F236" s="214"/>
      <c r="G236" s="214"/>
      <c r="H236" s="214"/>
      <c r="I236" s="214"/>
      <c r="J236" s="214"/>
      <c r="K236" s="214"/>
      <c r="L236" s="214"/>
      <c r="M236" s="214"/>
      <c r="N236" s="214"/>
      <c r="O236" s="214"/>
      <c r="P236" s="214"/>
    </row>
    <row r="237" spans="4:16" s="149" customFormat="1" ht="12.75">
      <c r="D237" s="214"/>
      <c r="E237" s="214"/>
      <c r="F237" s="214"/>
      <c r="G237" s="214"/>
      <c r="H237" s="214"/>
      <c r="I237" s="214"/>
      <c r="J237" s="214"/>
      <c r="K237" s="214"/>
      <c r="L237" s="214"/>
      <c r="M237" s="214"/>
      <c r="N237" s="214"/>
      <c r="O237" s="214"/>
      <c r="P237" s="214"/>
    </row>
    <row r="238" spans="4:16" s="149" customFormat="1" ht="12.75">
      <c r="D238" s="214"/>
      <c r="E238" s="214"/>
      <c r="F238" s="214"/>
      <c r="G238" s="214"/>
      <c r="H238" s="214"/>
      <c r="I238" s="214"/>
      <c r="J238" s="214"/>
      <c r="K238" s="214"/>
      <c r="L238" s="214"/>
      <c r="M238" s="214"/>
      <c r="N238" s="214"/>
      <c r="O238" s="214"/>
      <c r="P238" s="214"/>
    </row>
    <row r="239" spans="4:16" s="149" customFormat="1" ht="12.75">
      <c r="D239" s="214"/>
      <c r="E239" s="214"/>
      <c r="F239" s="214"/>
      <c r="G239" s="214"/>
      <c r="H239" s="214"/>
      <c r="I239" s="214"/>
      <c r="J239" s="214"/>
      <c r="K239" s="214"/>
      <c r="L239" s="214"/>
      <c r="M239" s="214"/>
      <c r="N239" s="214"/>
      <c r="O239" s="214"/>
      <c r="P239" s="214"/>
    </row>
    <row r="240" spans="4:16" s="149" customFormat="1" ht="12.75">
      <c r="D240" s="214"/>
      <c r="E240" s="214"/>
      <c r="F240" s="214"/>
      <c r="G240" s="214"/>
      <c r="H240" s="214"/>
      <c r="I240" s="214"/>
      <c r="J240" s="214"/>
      <c r="K240" s="214"/>
      <c r="L240" s="214"/>
      <c r="M240" s="214"/>
      <c r="N240" s="214"/>
      <c r="O240" s="214"/>
      <c r="P240" s="214"/>
    </row>
    <row r="241" spans="4:16" s="149" customFormat="1" ht="12.75">
      <c r="D241" s="214"/>
      <c r="E241" s="214"/>
      <c r="F241" s="214"/>
      <c r="G241" s="214"/>
      <c r="H241" s="214"/>
      <c r="I241" s="214"/>
      <c r="J241" s="214"/>
      <c r="K241" s="214"/>
      <c r="L241" s="214"/>
      <c r="M241" s="214"/>
      <c r="N241" s="214"/>
      <c r="O241" s="214"/>
      <c r="P241" s="214"/>
    </row>
    <row r="242" spans="4:16" s="149" customFormat="1" ht="12.75">
      <c r="D242" s="214"/>
      <c r="E242" s="214"/>
      <c r="F242" s="214"/>
      <c r="G242" s="214"/>
      <c r="H242" s="214"/>
      <c r="I242" s="214"/>
      <c r="J242" s="214"/>
      <c r="K242" s="214"/>
      <c r="L242" s="214"/>
      <c r="M242" s="214"/>
      <c r="N242" s="214"/>
      <c r="O242" s="214"/>
      <c r="P242" s="214"/>
    </row>
    <row r="243" spans="4:16" s="149" customFormat="1" ht="12.75">
      <c r="D243" s="214"/>
      <c r="E243" s="214"/>
      <c r="F243" s="214"/>
      <c r="G243" s="214"/>
      <c r="H243" s="214"/>
      <c r="I243" s="214"/>
      <c r="J243" s="214"/>
      <c r="K243" s="214"/>
      <c r="L243" s="214"/>
      <c r="M243" s="214"/>
      <c r="N243" s="214"/>
      <c r="O243" s="214"/>
      <c r="P243" s="214"/>
    </row>
    <row r="244" spans="4:16" s="149" customFormat="1" ht="12.75">
      <c r="D244" s="214"/>
      <c r="E244" s="214"/>
      <c r="F244" s="214"/>
      <c r="G244" s="214"/>
      <c r="H244" s="214"/>
      <c r="I244" s="214"/>
      <c r="J244" s="214"/>
      <c r="K244" s="214"/>
      <c r="L244" s="214"/>
      <c r="M244" s="214"/>
      <c r="N244" s="214"/>
      <c r="O244" s="214"/>
      <c r="P244" s="214"/>
    </row>
    <row r="245" spans="4:16" s="149" customFormat="1" ht="12.75">
      <c r="D245" s="214"/>
      <c r="E245" s="214"/>
      <c r="F245" s="214"/>
      <c r="G245" s="214"/>
      <c r="H245" s="214"/>
      <c r="I245" s="214"/>
      <c r="J245" s="214"/>
      <c r="K245" s="214"/>
      <c r="L245" s="214"/>
      <c r="M245" s="214"/>
      <c r="N245" s="214"/>
      <c r="O245" s="214"/>
      <c r="P245" s="214"/>
    </row>
    <row r="246" spans="4:16" s="149" customFormat="1" ht="12.75">
      <c r="D246" s="214"/>
      <c r="E246" s="214"/>
      <c r="F246" s="214"/>
      <c r="G246" s="214"/>
      <c r="H246" s="214"/>
      <c r="I246" s="214"/>
      <c r="J246" s="214"/>
      <c r="K246" s="214"/>
      <c r="L246" s="214"/>
      <c r="M246" s="214"/>
      <c r="N246" s="214"/>
      <c r="O246" s="214"/>
      <c r="P246" s="214"/>
    </row>
    <row r="247" spans="4:16" s="149" customFormat="1" ht="12.75">
      <c r="D247" s="214"/>
      <c r="E247" s="214"/>
      <c r="F247" s="214"/>
      <c r="G247" s="214"/>
      <c r="H247" s="214"/>
      <c r="I247" s="214"/>
      <c r="J247" s="214"/>
      <c r="K247" s="214"/>
      <c r="L247" s="214"/>
      <c r="M247" s="214"/>
      <c r="N247" s="214"/>
      <c r="O247" s="214"/>
      <c r="P247" s="214"/>
    </row>
    <row r="248" spans="4:16" s="149" customFormat="1" ht="12.75">
      <c r="D248" s="214"/>
      <c r="E248" s="214"/>
      <c r="F248" s="214"/>
      <c r="G248" s="214"/>
      <c r="H248" s="214"/>
      <c r="I248" s="214"/>
      <c r="J248" s="214"/>
      <c r="K248" s="214"/>
      <c r="L248" s="214"/>
      <c r="M248" s="214"/>
      <c r="N248" s="214"/>
      <c r="O248" s="214"/>
      <c r="P248" s="214"/>
    </row>
    <row r="249" spans="4:16" s="149" customFormat="1" ht="12.75">
      <c r="D249" s="214"/>
      <c r="E249" s="214"/>
      <c r="F249" s="214"/>
      <c r="G249" s="214"/>
      <c r="H249" s="214"/>
      <c r="I249" s="214"/>
      <c r="J249" s="214"/>
      <c r="K249" s="214"/>
      <c r="L249" s="214"/>
      <c r="M249" s="214"/>
      <c r="N249" s="214"/>
      <c r="O249" s="214"/>
      <c r="P249" s="214"/>
    </row>
    <row r="250" spans="4:16" s="149" customFormat="1" ht="12.75">
      <c r="D250" s="214"/>
      <c r="E250" s="214"/>
      <c r="F250" s="214"/>
      <c r="G250" s="214"/>
      <c r="H250" s="214"/>
      <c r="I250" s="214"/>
      <c r="J250" s="214"/>
      <c r="K250" s="214"/>
      <c r="L250" s="214"/>
      <c r="M250" s="214"/>
      <c r="N250" s="214"/>
      <c r="O250" s="214"/>
      <c r="P250" s="214"/>
    </row>
    <row r="251" spans="4:16" s="149" customFormat="1" ht="12.75">
      <c r="D251" s="214"/>
      <c r="E251" s="214"/>
      <c r="F251" s="214"/>
      <c r="G251" s="214"/>
      <c r="H251" s="214"/>
      <c r="I251" s="214"/>
      <c r="J251" s="214"/>
      <c r="K251" s="214"/>
      <c r="L251" s="214"/>
      <c r="M251" s="214"/>
      <c r="N251" s="214"/>
      <c r="O251" s="214"/>
      <c r="P251" s="214"/>
    </row>
    <row r="252" spans="4:16" s="149" customFormat="1" ht="12.75">
      <c r="D252" s="214"/>
      <c r="E252" s="214"/>
      <c r="F252" s="214"/>
      <c r="G252" s="214"/>
      <c r="H252" s="214"/>
      <c r="I252" s="214"/>
      <c r="J252" s="214"/>
      <c r="K252" s="214"/>
      <c r="L252" s="214"/>
      <c r="M252" s="214"/>
      <c r="N252" s="214"/>
      <c r="O252" s="214"/>
      <c r="P252" s="214"/>
    </row>
    <row r="253" spans="4:16" s="149" customFormat="1" ht="12.75">
      <c r="D253" s="214"/>
      <c r="E253" s="214"/>
      <c r="F253" s="214"/>
      <c r="G253" s="214"/>
      <c r="H253" s="214"/>
      <c r="I253" s="214"/>
      <c r="J253" s="214"/>
      <c r="K253" s="214"/>
      <c r="L253" s="214"/>
      <c r="M253" s="214"/>
      <c r="N253" s="214"/>
      <c r="O253" s="214"/>
      <c r="P253" s="214"/>
    </row>
    <row r="254" spans="4:16" s="149" customFormat="1" ht="12.75">
      <c r="D254" s="214"/>
      <c r="E254" s="214"/>
      <c r="F254" s="214"/>
      <c r="G254" s="214"/>
      <c r="H254" s="214"/>
      <c r="I254" s="214"/>
      <c r="J254" s="214"/>
      <c r="K254" s="214"/>
      <c r="L254" s="214"/>
      <c r="M254" s="214"/>
      <c r="N254" s="214"/>
      <c r="O254" s="214"/>
      <c r="P254" s="214"/>
    </row>
    <row r="255" spans="4:16" s="149" customFormat="1" ht="12.75">
      <c r="D255" s="214"/>
      <c r="E255" s="214"/>
      <c r="F255" s="214"/>
      <c r="G255" s="214"/>
      <c r="H255" s="214"/>
      <c r="I255" s="214"/>
      <c r="J255" s="214"/>
      <c r="K255" s="214"/>
      <c r="L255" s="214"/>
      <c r="M255" s="214"/>
      <c r="N255" s="214"/>
      <c r="O255" s="214"/>
      <c r="P255" s="214"/>
    </row>
    <row r="256" spans="4:16" s="149" customFormat="1" ht="12.75">
      <c r="D256" s="214"/>
      <c r="E256" s="214"/>
      <c r="F256" s="214"/>
      <c r="G256" s="214"/>
      <c r="H256" s="214"/>
      <c r="I256" s="214"/>
      <c r="J256" s="214"/>
      <c r="K256" s="214"/>
      <c r="L256" s="214"/>
      <c r="M256" s="214"/>
      <c r="N256" s="214"/>
      <c r="O256" s="214"/>
      <c r="P256" s="214"/>
    </row>
    <row r="257" spans="4:16" s="149" customFormat="1" ht="12.75">
      <c r="D257" s="214"/>
      <c r="E257" s="214"/>
      <c r="F257" s="214"/>
      <c r="G257" s="214"/>
      <c r="H257" s="214"/>
      <c r="I257" s="214"/>
      <c r="J257" s="214"/>
      <c r="K257" s="214"/>
      <c r="L257" s="214"/>
      <c r="M257" s="214"/>
      <c r="N257" s="214"/>
      <c r="O257" s="214"/>
      <c r="P257" s="214"/>
    </row>
    <row r="258" spans="4:16" s="149" customFormat="1" ht="12.75">
      <c r="D258" s="214"/>
      <c r="E258" s="214"/>
      <c r="F258" s="214"/>
      <c r="G258" s="214"/>
      <c r="H258" s="214"/>
      <c r="I258" s="214"/>
      <c r="J258" s="214"/>
      <c r="K258" s="214"/>
      <c r="L258" s="214"/>
      <c r="M258" s="214"/>
      <c r="N258" s="214"/>
      <c r="O258" s="214"/>
      <c r="P258" s="214"/>
    </row>
    <row r="259" spans="4:16" s="149" customFormat="1" ht="12.75">
      <c r="D259" s="214"/>
      <c r="E259" s="214"/>
      <c r="F259" s="214"/>
      <c r="G259" s="214"/>
      <c r="H259" s="214"/>
      <c r="I259" s="214"/>
      <c r="J259" s="214"/>
      <c r="K259" s="214"/>
      <c r="L259" s="214"/>
      <c r="M259" s="214"/>
      <c r="N259" s="214"/>
      <c r="O259" s="214"/>
      <c r="P259" s="214"/>
    </row>
    <row r="260" spans="4:16" s="149" customFormat="1" ht="12.75">
      <c r="D260" s="214"/>
      <c r="E260" s="214"/>
      <c r="F260" s="214"/>
      <c r="G260" s="214"/>
      <c r="H260" s="214"/>
      <c r="I260" s="214"/>
      <c r="J260" s="214"/>
      <c r="K260" s="214"/>
      <c r="L260" s="214"/>
      <c r="M260" s="214"/>
      <c r="N260" s="214"/>
      <c r="O260" s="214"/>
      <c r="P260" s="214"/>
    </row>
    <row r="261" spans="4:16" s="149" customFormat="1" ht="12.75">
      <c r="D261" s="214"/>
      <c r="E261" s="214"/>
      <c r="F261" s="214"/>
      <c r="G261" s="214"/>
      <c r="H261" s="214"/>
      <c r="I261" s="214"/>
      <c r="J261" s="214"/>
      <c r="K261" s="214"/>
      <c r="L261" s="214"/>
      <c r="M261" s="214"/>
      <c r="N261" s="214"/>
      <c r="O261" s="214"/>
      <c r="P261" s="214"/>
    </row>
    <row r="262" spans="4:16" s="149" customFormat="1" ht="12.75">
      <c r="D262" s="214"/>
      <c r="E262" s="214"/>
      <c r="F262" s="214"/>
      <c r="G262" s="214"/>
      <c r="H262" s="214"/>
      <c r="I262" s="214"/>
      <c r="J262" s="214"/>
      <c r="K262" s="214"/>
      <c r="L262" s="214"/>
      <c r="M262" s="214"/>
      <c r="N262" s="214"/>
      <c r="O262" s="214"/>
      <c r="P262" s="214"/>
    </row>
    <row r="263" spans="4:16" s="149" customFormat="1" ht="12.75">
      <c r="D263" s="214"/>
      <c r="E263" s="214"/>
      <c r="F263" s="214"/>
      <c r="G263" s="214"/>
      <c r="H263" s="214"/>
      <c r="I263" s="214"/>
      <c r="J263" s="214"/>
      <c r="K263" s="214"/>
      <c r="L263" s="214"/>
      <c r="M263" s="214"/>
      <c r="N263" s="214"/>
      <c r="O263" s="214"/>
      <c r="P263" s="214"/>
    </row>
    <row r="264" spans="4:16" s="149" customFormat="1" ht="12.75">
      <c r="D264" s="214"/>
      <c r="E264" s="214"/>
      <c r="F264" s="214"/>
      <c r="G264" s="214"/>
      <c r="H264" s="214"/>
      <c r="I264" s="214"/>
      <c r="J264" s="214"/>
      <c r="K264" s="214"/>
      <c r="L264" s="214"/>
      <c r="M264" s="214"/>
      <c r="N264" s="214"/>
      <c r="O264" s="214"/>
      <c r="P264" s="214"/>
    </row>
    <row r="265" spans="4:16" s="149" customFormat="1" ht="12.75">
      <c r="D265" s="214"/>
      <c r="E265" s="214"/>
      <c r="F265" s="214"/>
      <c r="G265" s="214"/>
      <c r="H265" s="214"/>
      <c r="I265" s="214"/>
      <c r="J265" s="214"/>
      <c r="K265" s="214"/>
      <c r="L265" s="214"/>
      <c r="M265" s="214"/>
      <c r="N265" s="214"/>
      <c r="O265" s="214"/>
      <c r="P265" s="214"/>
    </row>
    <row r="266" spans="4:16" s="149" customFormat="1" ht="12.75">
      <c r="D266" s="214"/>
      <c r="E266" s="214"/>
      <c r="F266" s="214"/>
      <c r="G266" s="214"/>
      <c r="H266" s="214"/>
      <c r="I266" s="214"/>
      <c r="J266" s="214"/>
      <c r="K266" s="214"/>
      <c r="L266" s="214"/>
      <c r="M266" s="214"/>
      <c r="N266" s="214"/>
      <c r="O266" s="214"/>
      <c r="P266" s="214"/>
    </row>
    <row r="267" spans="4:16" s="149" customFormat="1" ht="12.75">
      <c r="D267" s="214"/>
      <c r="E267" s="214"/>
      <c r="F267" s="214"/>
      <c r="G267" s="214"/>
      <c r="H267" s="214"/>
      <c r="I267" s="214"/>
      <c r="J267" s="214"/>
      <c r="K267" s="214"/>
      <c r="L267" s="214"/>
      <c r="M267" s="214"/>
      <c r="N267" s="214"/>
      <c r="O267" s="214"/>
      <c r="P267" s="214"/>
    </row>
    <row r="268" spans="4:16" s="149" customFormat="1" ht="12.75">
      <c r="D268" s="214"/>
      <c r="E268" s="214"/>
      <c r="F268" s="214"/>
      <c r="G268" s="214"/>
      <c r="H268" s="214"/>
      <c r="I268" s="214"/>
      <c r="J268" s="214"/>
      <c r="K268" s="214"/>
      <c r="L268" s="214"/>
      <c r="M268" s="214"/>
      <c r="N268" s="214"/>
      <c r="O268" s="214"/>
      <c r="P268" s="214"/>
    </row>
    <row r="269" spans="4:16" s="149" customFormat="1" ht="12.75">
      <c r="D269" s="214"/>
      <c r="E269" s="214"/>
      <c r="F269" s="214"/>
      <c r="G269" s="214"/>
      <c r="H269" s="214"/>
      <c r="I269" s="214"/>
      <c r="J269" s="214"/>
      <c r="K269" s="214"/>
      <c r="L269" s="214"/>
      <c r="M269" s="214"/>
      <c r="N269" s="214"/>
      <c r="O269" s="214"/>
      <c r="P269" s="214"/>
    </row>
    <row r="270" spans="4:16" s="149" customFormat="1" ht="12.75">
      <c r="D270" s="214"/>
      <c r="E270" s="214"/>
      <c r="F270" s="214"/>
      <c r="G270" s="214"/>
      <c r="H270" s="214"/>
      <c r="I270" s="214"/>
      <c r="J270" s="214"/>
      <c r="K270" s="214"/>
      <c r="L270" s="214"/>
      <c r="M270" s="214"/>
      <c r="N270" s="214"/>
      <c r="O270" s="214"/>
      <c r="P270" s="214"/>
    </row>
    <row r="271" spans="4:16" s="149" customFormat="1" ht="12.75">
      <c r="D271" s="214"/>
      <c r="E271" s="214"/>
      <c r="F271" s="214"/>
      <c r="G271" s="214"/>
      <c r="H271" s="214"/>
      <c r="I271" s="214"/>
      <c r="J271" s="214"/>
      <c r="K271" s="214"/>
      <c r="L271" s="214"/>
      <c r="M271" s="214"/>
      <c r="N271" s="214"/>
      <c r="O271" s="214"/>
      <c r="P271" s="214"/>
    </row>
    <row r="272" spans="4:16" s="149" customFormat="1" ht="12.75">
      <c r="D272" s="214"/>
      <c r="E272" s="214"/>
      <c r="F272" s="214"/>
      <c r="G272" s="214"/>
      <c r="H272" s="214"/>
      <c r="I272" s="214"/>
      <c r="J272" s="214"/>
      <c r="K272" s="214"/>
      <c r="L272" s="214"/>
      <c r="M272" s="214"/>
      <c r="N272" s="214"/>
      <c r="O272" s="214"/>
      <c r="P272" s="214"/>
    </row>
    <row r="273" spans="4:16" s="149" customFormat="1" ht="12.75">
      <c r="D273" s="214"/>
      <c r="E273" s="214"/>
      <c r="F273" s="214"/>
      <c r="G273" s="214"/>
      <c r="H273" s="214"/>
      <c r="I273" s="214"/>
      <c r="J273" s="214"/>
      <c r="K273" s="214"/>
      <c r="L273" s="214"/>
      <c r="M273" s="214"/>
      <c r="N273" s="214"/>
      <c r="O273" s="214"/>
      <c r="P273" s="214"/>
    </row>
    <row r="274" spans="4:16" s="149" customFormat="1" ht="12.75">
      <c r="D274" s="214"/>
      <c r="E274" s="214"/>
      <c r="F274" s="214"/>
      <c r="G274" s="214"/>
      <c r="H274" s="214"/>
      <c r="I274" s="214"/>
      <c r="J274" s="214"/>
      <c r="K274" s="214"/>
      <c r="L274" s="214"/>
      <c r="M274" s="214"/>
      <c r="N274" s="214"/>
      <c r="O274" s="214"/>
      <c r="P274" s="214"/>
    </row>
    <row r="275" spans="4:16" s="149" customFormat="1" ht="12.75">
      <c r="D275" s="214"/>
      <c r="E275" s="214"/>
      <c r="F275" s="214"/>
      <c r="G275" s="214"/>
      <c r="H275" s="214"/>
      <c r="I275" s="214"/>
      <c r="J275" s="214"/>
      <c r="K275" s="214"/>
      <c r="L275" s="214"/>
      <c r="M275" s="214"/>
      <c r="N275" s="214"/>
      <c r="O275" s="214"/>
      <c r="P275" s="214"/>
    </row>
    <row r="276" spans="4:16" s="149" customFormat="1" ht="12.75">
      <c r="D276" s="214"/>
      <c r="E276" s="214"/>
      <c r="F276" s="214"/>
      <c r="G276" s="214"/>
      <c r="H276" s="214"/>
      <c r="I276" s="214"/>
      <c r="J276" s="214"/>
      <c r="K276" s="214"/>
      <c r="L276" s="214"/>
      <c r="M276" s="214"/>
      <c r="N276" s="214"/>
      <c r="O276" s="214"/>
      <c r="P276" s="214"/>
    </row>
    <row r="277" spans="4:16" s="149" customFormat="1" ht="12.75">
      <c r="D277" s="214"/>
      <c r="E277" s="214"/>
      <c r="F277" s="214"/>
      <c r="G277" s="214"/>
      <c r="H277" s="214"/>
      <c r="I277" s="214"/>
      <c r="J277" s="214"/>
      <c r="K277" s="214"/>
      <c r="L277" s="214"/>
      <c r="M277" s="214"/>
      <c r="N277" s="214"/>
      <c r="O277" s="214"/>
      <c r="P277" s="214"/>
    </row>
    <row r="278" spans="4:16" s="149" customFormat="1" ht="12.75">
      <c r="D278" s="214"/>
      <c r="E278" s="214"/>
      <c r="F278" s="214"/>
      <c r="G278" s="214"/>
      <c r="H278" s="214"/>
      <c r="I278" s="214"/>
      <c r="J278" s="214"/>
      <c r="K278" s="214"/>
      <c r="L278" s="214"/>
      <c r="M278" s="214"/>
      <c r="N278" s="214"/>
      <c r="O278" s="214"/>
      <c r="P278" s="214"/>
    </row>
    <row r="279" spans="4:16" s="149" customFormat="1" ht="12.75">
      <c r="D279" s="214"/>
      <c r="E279" s="214"/>
      <c r="F279" s="214"/>
      <c r="G279" s="214"/>
      <c r="H279" s="214"/>
      <c r="I279" s="214"/>
      <c r="J279" s="214"/>
      <c r="K279" s="214"/>
      <c r="L279" s="214"/>
      <c r="M279" s="214"/>
      <c r="N279" s="214"/>
      <c r="O279" s="214"/>
      <c r="P279" s="214"/>
    </row>
    <row r="280" spans="4:16" s="149" customFormat="1" ht="12.75">
      <c r="D280" s="214"/>
      <c r="E280" s="214"/>
      <c r="F280" s="214"/>
      <c r="G280" s="214"/>
      <c r="H280" s="214"/>
      <c r="I280" s="214"/>
      <c r="J280" s="214"/>
      <c r="K280" s="214"/>
      <c r="L280" s="214"/>
      <c r="M280" s="214"/>
      <c r="N280" s="214"/>
      <c r="O280" s="214"/>
      <c r="P280" s="214"/>
    </row>
    <row r="281" spans="4:16" s="149" customFormat="1" ht="12.75">
      <c r="D281" s="214"/>
      <c r="E281" s="214"/>
      <c r="F281" s="214"/>
      <c r="G281" s="214"/>
      <c r="H281" s="214"/>
      <c r="I281" s="214"/>
      <c r="J281" s="214"/>
      <c r="K281" s="214"/>
      <c r="L281" s="214"/>
      <c r="M281" s="214"/>
      <c r="N281" s="214"/>
      <c r="O281" s="214"/>
      <c r="P281" s="214"/>
    </row>
    <row r="282" spans="4:16" s="149" customFormat="1" ht="12.75">
      <c r="D282" s="214"/>
      <c r="E282" s="214"/>
      <c r="F282" s="214"/>
      <c r="G282" s="214"/>
      <c r="H282" s="214"/>
      <c r="I282" s="214"/>
      <c r="J282" s="214"/>
      <c r="K282" s="214"/>
      <c r="L282" s="214"/>
      <c r="M282" s="214"/>
      <c r="N282" s="214"/>
      <c r="O282" s="214"/>
      <c r="P282" s="214"/>
    </row>
    <row r="283" spans="4:16" s="149" customFormat="1" ht="12.75">
      <c r="D283" s="214"/>
      <c r="E283" s="214"/>
      <c r="F283" s="214"/>
      <c r="G283" s="214"/>
      <c r="H283" s="214"/>
      <c r="I283" s="214"/>
      <c r="J283" s="214"/>
      <c r="K283" s="214"/>
      <c r="L283" s="214"/>
      <c r="M283" s="214"/>
      <c r="N283" s="214"/>
      <c r="O283" s="214"/>
      <c r="P283" s="214"/>
    </row>
    <row r="284" spans="4:16" s="149" customFormat="1" ht="12.75">
      <c r="D284" s="214"/>
      <c r="E284" s="214"/>
      <c r="F284" s="214"/>
      <c r="G284" s="214"/>
      <c r="H284" s="214"/>
      <c r="I284" s="214"/>
      <c r="J284" s="214"/>
      <c r="K284" s="214"/>
      <c r="L284" s="214"/>
      <c r="M284" s="214"/>
      <c r="N284" s="214"/>
      <c r="O284" s="214"/>
      <c r="P284" s="214"/>
    </row>
    <row r="285" spans="4:16" s="149" customFormat="1" ht="12.75">
      <c r="D285" s="214"/>
      <c r="E285" s="214"/>
      <c r="F285" s="214"/>
      <c r="G285" s="214"/>
      <c r="H285" s="214"/>
      <c r="I285" s="214"/>
      <c r="J285" s="214"/>
      <c r="K285" s="214"/>
      <c r="L285" s="214"/>
      <c r="M285" s="214"/>
      <c r="N285" s="214"/>
      <c r="O285" s="214"/>
      <c r="P285" s="214"/>
    </row>
    <row r="286" spans="4:16" s="149" customFormat="1" ht="12.75">
      <c r="D286" s="214"/>
      <c r="E286" s="214"/>
      <c r="F286" s="214"/>
      <c r="G286" s="214"/>
      <c r="H286" s="214"/>
      <c r="I286" s="214"/>
      <c r="J286" s="214"/>
      <c r="K286" s="214"/>
      <c r="L286" s="214"/>
      <c r="M286" s="214"/>
      <c r="N286" s="214"/>
      <c r="O286" s="214"/>
      <c r="P286" s="214"/>
    </row>
    <row r="287" spans="4:16" s="149" customFormat="1" ht="12.75">
      <c r="D287" s="214"/>
      <c r="E287" s="214"/>
      <c r="F287" s="214"/>
      <c r="G287" s="214"/>
      <c r="H287" s="214"/>
      <c r="I287" s="214"/>
      <c r="J287" s="214"/>
      <c r="K287" s="214"/>
      <c r="L287" s="214"/>
      <c r="M287" s="214"/>
      <c r="N287" s="214"/>
      <c r="O287" s="214"/>
      <c r="P287" s="214"/>
    </row>
    <row r="288" spans="4:16" s="149" customFormat="1" ht="12.75">
      <c r="D288" s="214"/>
      <c r="E288" s="214"/>
      <c r="F288" s="214"/>
      <c r="G288" s="214"/>
      <c r="H288" s="214"/>
      <c r="I288" s="214"/>
      <c r="J288" s="214"/>
      <c r="K288" s="214"/>
      <c r="L288" s="214"/>
      <c r="M288" s="214"/>
      <c r="N288" s="214"/>
      <c r="O288" s="214"/>
      <c r="P288" s="214"/>
    </row>
    <row r="289" spans="4:16" s="149" customFormat="1" ht="12.75">
      <c r="D289" s="214"/>
      <c r="E289" s="214"/>
      <c r="F289" s="214"/>
      <c r="G289" s="214"/>
      <c r="H289" s="214"/>
      <c r="I289" s="214"/>
      <c r="J289" s="214"/>
      <c r="K289" s="214"/>
      <c r="L289" s="214"/>
      <c r="M289" s="214"/>
      <c r="N289" s="214"/>
      <c r="O289" s="214"/>
      <c r="P289" s="214"/>
    </row>
    <row r="290" spans="4:16" s="149" customFormat="1" ht="12.75">
      <c r="D290" s="214"/>
      <c r="E290" s="214"/>
      <c r="F290" s="214"/>
      <c r="G290" s="214"/>
      <c r="H290" s="214"/>
      <c r="I290" s="214"/>
      <c r="J290" s="214"/>
      <c r="K290" s="214"/>
      <c r="L290" s="214"/>
      <c r="M290" s="214"/>
      <c r="N290" s="214"/>
      <c r="O290" s="214"/>
      <c r="P290" s="214"/>
    </row>
    <row r="291" spans="4:16" s="149" customFormat="1" ht="12.75">
      <c r="D291" s="214"/>
      <c r="E291" s="214"/>
      <c r="F291" s="214"/>
      <c r="G291" s="214"/>
      <c r="H291" s="214"/>
      <c r="I291" s="214"/>
      <c r="J291" s="214"/>
      <c r="K291" s="214"/>
      <c r="L291" s="214"/>
      <c r="M291" s="214"/>
      <c r="N291" s="214"/>
      <c r="O291" s="214"/>
      <c r="P291" s="214"/>
    </row>
    <row r="292" spans="4:16" s="149" customFormat="1" ht="12.75">
      <c r="D292" s="214"/>
      <c r="E292" s="214"/>
      <c r="F292" s="214"/>
      <c r="G292" s="214"/>
      <c r="H292" s="214"/>
      <c r="I292" s="214"/>
      <c r="J292" s="214"/>
      <c r="K292" s="214"/>
      <c r="L292" s="214"/>
      <c r="M292" s="214"/>
      <c r="N292" s="214"/>
      <c r="O292" s="214"/>
      <c r="P292" s="214"/>
    </row>
    <row r="293" spans="4:16" s="149" customFormat="1" ht="12.75">
      <c r="D293" s="214"/>
      <c r="E293" s="214"/>
      <c r="F293" s="214"/>
      <c r="G293" s="214"/>
      <c r="H293" s="214"/>
      <c r="I293" s="214"/>
      <c r="J293" s="214"/>
      <c r="K293" s="214"/>
      <c r="L293" s="214"/>
      <c r="M293" s="214"/>
      <c r="N293" s="214"/>
      <c r="O293" s="214"/>
      <c r="P293" s="214"/>
    </row>
    <row r="294" spans="4:16" s="149" customFormat="1" ht="12.75">
      <c r="D294" s="214"/>
      <c r="E294" s="214"/>
      <c r="F294" s="214"/>
      <c r="G294" s="214"/>
      <c r="H294" s="214"/>
      <c r="I294" s="214"/>
      <c r="J294" s="214"/>
      <c r="K294" s="214"/>
      <c r="L294" s="214"/>
      <c r="M294" s="214"/>
      <c r="N294" s="214"/>
      <c r="O294" s="214"/>
      <c r="P294" s="214"/>
    </row>
    <row r="295" spans="4:16" s="149" customFormat="1" ht="12.75">
      <c r="D295" s="214"/>
      <c r="E295" s="214"/>
      <c r="F295" s="214"/>
      <c r="G295" s="214"/>
      <c r="H295" s="214"/>
      <c r="I295" s="214"/>
      <c r="J295" s="214"/>
      <c r="K295" s="214"/>
      <c r="L295" s="214"/>
      <c r="M295" s="214"/>
      <c r="N295" s="214"/>
      <c r="O295" s="214"/>
      <c r="P295" s="214"/>
    </row>
    <row r="296" spans="4:16" s="149" customFormat="1" ht="12.75">
      <c r="D296" s="214"/>
      <c r="E296" s="214"/>
      <c r="F296" s="214"/>
      <c r="G296" s="214"/>
      <c r="H296" s="214"/>
      <c r="I296" s="214"/>
      <c r="J296" s="214"/>
      <c r="K296" s="214"/>
      <c r="L296" s="214"/>
      <c r="M296" s="214"/>
      <c r="N296" s="214"/>
      <c r="O296" s="214"/>
      <c r="P296" s="214"/>
    </row>
    <row r="297" spans="4:16" s="149" customFormat="1" ht="12.75">
      <c r="D297" s="214"/>
      <c r="E297" s="214"/>
      <c r="F297" s="214"/>
      <c r="G297" s="214"/>
      <c r="H297" s="214"/>
      <c r="I297" s="214"/>
      <c r="J297" s="214"/>
      <c r="K297" s="214"/>
      <c r="L297" s="214"/>
      <c r="M297" s="214"/>
      <c r="N297" s="214"/>
      <c r="O297" s="214"/>
      <c r="P297" s="214"/>
    </row>
    <row r="298" spans="4:16" s="149" customFormat="1" ht="12.75">
      <c r="D298" s="214"/>
      <c r="E298" s="214"/>
      <c r="F298" s="214"/>
      <c r="G298" s="214"/>
      <c r="H298" s="214"/>
      <c r="I298" s="214"/>
      <c r="J298" s="214"/>
      <c r="K298" s="214"/>
      <c r="L298" s="214"/>
      <c r="M298" s="214"/>
      <c r="N298" s="214"/>
      <c r="O298" s="214"/>
      <c r="P298" s="214"/>
    </row>
    <row r="299" spans="4:16" s="149" customFormat="1" ht="12.75">
      <c r="D299" s="214"/>
      <c r="E299" s="214"/>
      <c r="F299" s="214"/>
      <c r="G299" s="214"/>
      <c r="H299" s="214"/>
      <c r="I299" s="214"/>
      <c r="J299" s="214"/>
      <c r="K299" s="214"/>
      <c r="L299" s="214"/>
      <c r="M299" s="214"/>
      <c r="N299" s="214"/>
      <c r="O299" s="214"/>
      <c r="P299" s="214"/>
    </row>
    <row r="300" spans="4:16" s="149" customFormat="1" ht="12.75">
      <c r="D300" s="214"/>
      <c r="E300" s="214"/>
      <c r="F300" s="214"/>
      <c r="G300" s="214"/>
      <c r="H300" s="214"/>
      <c r="I300" s="214"/>
      <c r="J300" s="214"/>
      <c r="K300" s="214"/>
      <c r="L300" s="214"/>
      <c r="M300" s="214"/>
      <c r="N300" s="214"/>
      <c r="O300" s="214"/>
      <c r="P300" s="214"/>
    </row>
    <row r="301" spans="4:16" s="149" customFormat="1" ht="12.75">
      <c r="D301" s="214"/>
      <c r="E301" s="214"/>
      <c r="F301" s="214"/>
      <c r="G301" s="214"/>
      <c r="H301" s="214"/>
      <c r="I301" s="214"/>
      <c r="J301" s="214"/>
      <c r="K301" s="214"/>
      <c r="L301" s="214"/>
      <c r="M301" s="214"/>
      <c r="N301" s="214"/>
      <c r="O301" s="214"/>
      <c r="P301" s="214"/>
    </row>
    <row r="302" spans="4:16" s="149" customFormat="1" ht="12.75">
      <c r="D302" s="214"/>
      <c r="E302" s="214"/>
      <c r="F302" s="214"/>
      <c r="G302" s="214"/>
      <c r="H302" s="214"/>
      <c r="I302" s="214"/>
      <c r="J302" s="214"/>
      <c r="K302" s="214"/>
      <c r="L302" s="214"/>
      <c r="M302" s="214"/>
      <c r="N302" s="214"/>
      <c r="O302" s="214"/>
      <c r="P302" s="214"/>
    </row>
    <row r="303" spans="4:16" s="149" customFormat="1" ht="12.75">
      <c r="D303" s="214"/>
      <c r="E303" s="214"/>
      <c r="F303" s="214"/>
      <c r="G303" s="214"/>
      <c r="H303" s="214"/>
      <c r="I303" s="214"/>
      <c r="J303" s="214"/>
      <c r="K303" s="214"/>
      <c r="L303" s="214"/>
      <c r="M303" s="214"/>
      <c r="N303" s="214"/>
      <c r="O303" s="214"/>
      <c r="P303" s="214"/>
    </row>
    <row r="304" spans="4:16" s="149" customFormat="1" ht="12.75">
      <c r="D304" s="214"/>
      <c r="E304" s="214"/>
      <c r="F304" s="214"/>
      <c r="G304" s="214"/>
      <c r="H304" s="214"/>
      <c r="I304" s="214"/>
      <c r="J304" s="214"/>
      <c r="K304" s="214"/>
      <c r="L304" s="214"/>
      <c r="M304" s="214"/>
      <c r="N304" s="214"/>
      <c r="O304" s="214"/>
      <c r="P304" s="214"/>
    </row>
    <row r="305" spans="4:16" s="149" customFormat="1" ht="12.75">
      <c r="D305" s="214"/>
      <c r="E305" s="214"/>
      <c r="F305" s="214"/>
      <c r="G305" s="214"/>
      <c r="H305" s="214"/>
      <c r="I305" s="214"/>
      <c r="J305" s="214"/>
      <c r="K305" s="214"/>
      <c r="L305" s="214"/>
      <c r="M305" s="214"/>
      <c r="N305" s="214"/>
      <c r="O305" s="214"/>
      <c r="P305" s="214"/>
    </row>
    <row r="306" spans="4:16" s="149" customFormat="1" ht="12.75">
      <c r="D306" s="214"/>
      <c r="E306" s="214"/>
      <c r="F306" s="214"/>
      <c r="G306" s="214"/>
      <c r="H306" s="214"/>
      <c r="I306" s="214"/>
      <c r="J306" s="214"/>
      <c r="K306" s="214"/>
      <c r="L306" s="214"/>
      <c r="M306" s="214"/>
      <c r="N306" s="214"/>
      <c r="O306" s="214"/>
      <c r="P306" s="214"/>
    </row>
    <row r="307" spans="4:16" s="149" customFormat="1" ht="12.75">
      <c r="D307" s="214"/>
      <c r="E307" s="214"/>
      <c r="F307" s="214"/>
      <c r="G307" s="214"/>
      <c r="H307" s="214"/>
      <c r="I307" s="214"/>
      <c r="J307" s="214"/>
      <c r="K307" s="214"/>
      <c r="L307" s="214"/>
      <c r="M307" s="214"/>
      <c r="N307" s="214"/>
      <c r="O307" s="214"/>
      <c r="P307" s="214"/>
    </row>
    <row r="308" spans="4:16" s="149" customFormat="1" ht="12.75">
      <c r="D308" s="214"/>
      <c r="E308" s="214"/>
      <c r="F308" s="214"/>
      <c r="G308" s="214"/>
      <c r="H308" s="214"/>
      <c r="I308" s="214"/>
      <c r="J308" s="214"/>
      <c r="K308" s="214"/>
      <c r="L308" s="214"/>
      <c r="M308" s="214"/>
      <c r="N308" s="214"/>
      <c r="O308" s="214"/>
      <c r="P308" s="214"/>
    </row>
    <row r="309" spans="4:16" s="149" customFormat="1" ht="12.75">
      <c r="D309" s="214"/>
      <c r="E309" s="214"/>
      <c r="F309" s="214"/>
      <c r="G309" s="214"/>
      <c r="H309" s="214"/>
      <c r="I309" s="214"/>
      <c r="J309" s="214"/>
      <c r="K309" s="214"/>
      <c r="L309" s="214"/>
      <c r="M309" s="214"/>
      <c r="N309" s="214"/>
      <c r="O309" s="214"/>
      <c r="P309" s="214"/>
    </row>
    <row r="310" spans="4:16" s="149" customFormat="1" ht="12.75">
      <c r="D310" s="214"/>
      <c r="E310" s="214"/>
      <c r="F310" s="214"/>
      <c r="G310" s="214"/>
      <c r="H310" s="214"/>
      <c r="I310" s="214"/>
      <c r="J310" s="214"/>
      <c r="K310" s="214"/>
      <c r="L310" s="214"/>
      <c r="M310" s="214"/>
      <c r="N310" s="214"/>
      <c r="O310" s="214"/>
      <c r="P310" s="214"/>
    </row>
    <row r="311" spans="4:16" s="149" customFormat="1" ht="12.75">
      <c r="D311" s="214"/>
      <c r="E311" s="214"/>
      <c r="F311" s="214"/>
      <c r="G311" s="214"/>
      <c r="H311" s="214"/>
      <c r="I311" s="214"/>
      <c r="J311" s="214"/>
      <c r="K311" s="214"/>
      <c r="L311" s="214"/>
      <c r="M311" s="214"/>
      <c r="N311" s="214"/>
      <c r="O311" s="214"/>
      <c r="P311" s="214"/>
    </row>
    <row r="312" spans="4:16" s="149" customFormat="1" ht="12.75">
      <c r="D312" s="214"/>
      <c r="E312" s="214"/>
      <c r="F312" s="214"/>
      <c r="G312" s="214"/>
      <c r="H312" s="214"/>
      <c r="I312" s="214"/>
      <c r="J312" s="214"/>
      <c r="K312" s="214"/>
      <c r="L312" s="214"/>
      <c r="M312" s="214"/>
      <c r="N312" s="214"/>
      <c r="O312" s="214"/>
      <c r="P312" s="214"/>
    </row>
    <row r="313" spans="4:16" s="149" customFormat="1" ht="12.75">
      <c r="D313" s="214"/>
      <c r="E313" s="214"/>
      <c r="F313" s="214"/>
      <c r="G313" s="214"/>
      <c r="H313" s="214"/>
      <c r="I313" s="214"/>
      <c r="J313" s="214"/>
      <c r="K313" s="214"/>
      <c r="L313" s="214"/>
      <c r="M313" s="214"/>
      <c r="N313" s="214"/>
      <c r="O313" s="214"/>
      <c r="P313" s="214"/>
    </row>
    <row r="314" spans="4:16" s="149" customFormat="1" ht="12.75">
      <c r="D314" s="214"/>
      <c r="E314" s="214"/>
      <c r="F314" s="214"/>
      <c r="G314" s="214"/>
      <c r="H314" s="214"/>
      <c r="I314" s="214"/>
      <c r="J314" s="214"/>
      <c r="K314" s="214"/>
      <c r="L314" s="214"/>
      <c r="M314" s="214"/>
      <c r="N314" s="214"/>
      <c r="O314" s="214"/>
      <c r="P314" s="214"/>
    </row>
    <row r="315" spans="4:16" s="149" customFormat="1" ht="12.75">
      <c r="D315" s="214"/>
      <c r="E315" s="214"/>
      <c r="F315" s="214"/>
      <c r="G315" s="214"/>
      <c r="H315" s="214"/>
      <c r="I315" s="214"/>
      <c r="J315" s="214"/>
      <c r="K315" s="214"/>
      <c r="L315" s="214"/>
      <c r="M315" s="214"/>
      <c r="N315" s="214"/>
      <c r="O315" s="214"/>
      <c r="P315" s="214"/>
    </row>
    <row r="316" spans="4:16" s="149" customFormat="1" ht="12.75">
      <c r="D316" s="214"/>
      <c r="E316" s="214"/>
      <c r="F316" s="214"/>
      <c r="G316" s="214"/>
      <c r="H316" s="214"/>
      <c r="I316" s="214"/>
      <c r="J316" s="214"/>
      <c r="K316" s="214"/>
      <c r="L316" s="214"/>
      <c r="M316" s="214"/>
      <c r="N316" s="214"/>
      <c r="O316" s="214"/>
      <c r="P316" s="214"/>
    </row>
    <row r="317" spans="4:16" s="149" customFormat="1" ht="12.75">
      <c r="D317" s="214"/>
      <c r="E317" s="214"/>
      <c r="F317" s="214"/>
      <c r="G317" s="214"/>
      <c r="H317" s="214"/>
      <c r="I317" s="214"/>
      <c r="J317" s="214"/>
      <c r="K317" s="214"/>
      <c r="L317" s="214"/>
      <c r="M317" s="214"/>
      <c r="N317" s="214"/>
      <c r="O317" s="214"/>
      <c r="P317" s="214"/>
    </row>
    <row r="318" spans="4:16" s="149" customFormat="1" ht="12.75">
      <c r="D318" s="214"/>
      <c r="E318" s="214"/>
      <c r="F318" s="214"/>
      <c r="G318" s="214"/>
      <c r="H318" s="214"/>
      <c r="I318" s="214"/>
      <c r="J318" s="214"/>
      <c r="K318" s="214"/>
      <c r="L318" s="214"/>
      <c r="M318" s="214"/>
      <c r="N318" s="214"/>
      <c r="O318" s="214"/>
      <c r="P318" s="214"/>
    </row>
    <row r="319" spans="4:16" s="149" customFormat="1" ht="12.75">
      <c r="D319" s="214"/>
      <c r="E319" s="214"/>
      <c r="F319" s="214"/>
      <c r="G319" s="214"/>
      <c r="H319" s="214"/>
      <c r="I319" s="214"/>
      <c r="J319" s="214"/>
      <c r="K319" s="214"/>
      <c r="L319" s="214"/>
      <c r="M319" s="214"/>
      <c r="N319" s="214"/>
      <c r="O319" s="214"/>
      <c r="P319" s="214"/>
    </row>
    <row r="320" spans="4:16" s="149" customFormat="1" ht="12.75">
      <c r="D320" s="214"/>
      <c r="E320" s="214"/>
      <c r="F320" s="214"/>
      <c r="G320" s="214"/>
      <c r="H320" s="214"/>
      <c r="I320" s="214"/>
      <c r="J320" s="214"/>
      <c r="K320" s="214"/>
      <c r="L320" s="214"/>
      <c r="M320" s="214"/>
      <c r="N320" s="214"/>
      <c r="O320" s="214"/>
      <c r="P320" s="214"/>
    </row>
    <row r="321" spans="4:16" s="149" customFormat="1" ht="12.75">
      <c r="D321" s="214"/>
      <c r="E321" s="214"/>
      <c r="F321" s="214"/>
      <c r="G321" s="214"/>
      <c r="H321" s="214"/>
      <c r="I321" s="214"/>
      <c r="J321" s="214"/>
      <c r="K321" s="214"/>
      <c r="L321" s="214"/>
      <c r="M321" s="214"/>
      <c r="N321" s="214"/>
      <c r="O321" s="214"/>
      <c r="P321" s="214"/>
    </row>
    <row r="322" spans="4:16" s="149" customFormat="1" ht="12.75">
      <c r="D322" s="214"/>
      <c r="E322" s="214"/>
      <c r="F322" s="214"/>
      <c r="G322" s="214"/>
      <c r="H322" s="214"/>
      <c r="I322" s="214"/>
      <c r="J322" s="214"/>
      <c r="K322" s="214"/>
      <c r="L322" s="214"/>
      <c r="M322" s="214"/>
      <c r="N322" s="214"/>
      <c r="O322" s="214"/>
      <c r="P322" s="214"/>
    </row>
    <row r="323" spans="4:16" s="149" customFormat="1" ht="12.75">
      <c r="D323" s="214"/>
      <c r="E323" s="214"/>
      <c r="F323" s="214"/>
      <c r="G323" s="214"/>
      <c r="H323" s="214"/>
      <c r="I323" s="214"/>
      <c r="J323" s="214"/>
      <c r="K323" s="214"/>
      <c r="L323" s="214"/>
      <c r="M323" s="214"/>
      <c r="N323" s="214"/>
      <c r="O323" s="214"/>
      <c r="P323" s="214"/>
    </row>
    <row r="324" spans="4:16" s="149" customFormat="1" ht="12.75">
      <c r="D324" s="214"/>
      <c r="E324" s="214"/>
      <c r="F324" s="214"/>
      <c r="G324" s="214"/>
      <c r="H324" s="214"/>
      <c r="I324" s="214"/>
      <c r="J324" s="214"/>
      <c r="K324" s="214"/>
      <c r="L324" s="214"/>
      <c r="M324" s="214"/>
      <c r="N324" s="214"/>
      <c r="O324" s="214"/>
      <c r="P324" s="214"/>
    </row>
    <row r="325" spans="4:16" s="149" customFormat="1" ht="12.75">
      <c r="D325" s="214"/>
      <c r="E325" s="214"/>
      <c r="F325" s="214"/>
      <c r="G325" s="214"/>
      <c r="H325" s="214"/>
      <c r="I325" s="214"/>
      <c r="J325" s="214"/>
      <c r="K325" s="214"/>
      <c r="L325" s="214"/>
      <c r="M325" s="214"/>
      <c r="N325" s="214"/>
      <c r="O325" s="214"/>
      <c r="P325" s="214"/>
    </row>
    <row r="326" spans="4:16" s="149" customFormat="1" ht="12.75">
      <c r="D326" s="214"/>
      <c r="E326" s="214"/>
      <c r="F326" s="214"/>
      <c r="G326" s="214"/>
      <c r="H326" s="214"/>
      <c r="I326" s="214"/>
      <c r="J326" s="214"/>
      <c r="K326" s="214"/>
      <c r="L326" s="214"/>
      <c r="M326" s="214"/>
      <c r="N326" s="214"/>
      <c r="O326" s="214"/>
      <c r="P326" s="214"/>
    </row>
    <row r="327" spans="4:16" s="149" customFormat="1" ht="12.75">
      <c r="D327" s="214"/>
      <c r="E327" s="214"/>
      <c r="F327" s="214"/>
      <c r="G327" s="214"/>
      <c r="H327" s="214"/>
      <c r="I327" s="214"/>
      <c r="J327" s="214"/>
      <c r="K327" s="214"/>
      <c r="L327" s="214"/>
      <c r="M327" s="214"/>
      <c r="N327" s="214"/>
      <c r="O327" s="214"/>
      <c r="P327" s="214"/>
    </row>
    <row r="328" spans="4:16" s="149" customFormat="1" ht="12.75">
      <c r="D328" s="214"/>
      <c r="E328" s="214"/>
      <c r="F328" s="214"/>
      <c r="G328" s="214"/>
      <c r="H328" s="214"/>
      <c r="I328" s="214"/>
      <c r="J328" s="214"/>
      <c r="K328" s="214"/>
      <c r="L328" s="214"/>
      <c r="M328" s="214"/>
      <c r="N328" s="214"/>
      <c r="O328" s="214"/>
      <c r="P328" s="214"/>
    </row>
    <row r="329" spans="4:16" s="149" customFormat="1" ht="12.75">
      <c r="D329" s="214"/>
      <c r="E329" s="214"/>
      <c r="F329" s="214"/>
      <c r="G329" s="214"/>
      <c r="H329" s="214"/>
      <c r="I329" s="214"/>
      <c r="J329" s="214"/>
      <c r="K329" s="214"/>
      <c r="L329" s="214"/>
      <c r="M329" s="214"/>
      <c r="N329" s="214"/>
      <c r="O329" s="214"/>
      <c r="P329" s="214"/>
    </row>
    <row r="330" spans="4:16" s="149" customFormat="1" ht="12.75">
      <c r="D330" s="214"/>
      <c r="E330" s="214"/>
      <c r="F330" s="214"/>
      <c r="G330" s="214"/>
      <c r="H330" s="214"/>
      <c r="I330" s="214"/>
      <c r="J330" s="214"/>
      <c r="K330" s="214"/>
      <c r="L330" s="214"/>
      <c r="M330" s="214"/>
      <c r="N330" s="214"/>
      <c r="O330" s="214"/>
      <c r="P330" s="214"/>
    </row>
    <row r="331" spans="4:16" s="149" customFormat="1" ht="12.75">
      <c r="D331" s="214"/>
      <c r="E331" s="214"/>
      <c r="F331" s="214"/>
      <c r="G331" s="214"/>
      <c r="H331" s="214"/>
      <c r="I331" s="214"/>
      <c r="J331" s="214"/>
      <c r="K331" s="214"/>
      <c r="L331" s="214"/>
      <c r="M331" s="214"/>
      <c r="N331" s="214"/>
      <c r="O331" s="214"/>
      <c r="P331" s="214"/>
    </row>
    <row r="332" spans="4:16" s="149" customFormat="1" ht="12.75">
      <c r="D332" s="214"/>
      <c r="E332" s="214"/>
      <c r="F332" s="214"/>
      <c r="G332" s="214"/>
      <c r="H332" s="214"/>
      <c r="I332" s="214"/>
      <c r="J332" s="214"/>
      <c r="K332" s="214"/>
      <c r="L332" s="214"/>
      <c r="M332" s="214"/>
      <c r="N332" s="214"/>
      <c r="O332" s="214"/>
      <c r="P332" s="214"/>
    </row>
    <row r="333" spans="4:16" s="149" customFormat="1" ht="12.75">
      <c r="D333" s="214"/>
      <c r="E333" s="214"/>
      <c r="F333" s="214"/>
      <c r="G333" s="214"/>
      <c r="H333" s="214"/>
      <c r="I333" s="214"/>
      <c r="J333" s="214"/>
      <c r="K333" s="214"/>
      <c r="L333" s="214"/>
      <c r="M333" s="214"/>
      <c r="N333" s="214"/>
      <c r="O333" s="214"/>
      <c r="P333" s="214"/>
    </row>
    <row r="334" spans="4:16" s="149" customFormat="1" ht="12.75">
      <c r="D334" s="214"/>
      <c r="E334" s="214"/>
      <c r="F334" s="214"/>
      <c r="G334" s="214"/>
      <c r="H334" s="214"/>
      <c r="I334" s="214"/>
      <c r="J334" s="214"/>
      <c r="K334" s="214"/>
      <c r="L334" s="214"/>
      <c r="M334" s="214"/>
      <c r="N334" s="214"/>
      <c r="O334" s="214"/>
      <c r="P334" s="214"/>
    </row>
    <row r="335" spans="4:16" s="149" customFormat="1" ht="12.75">
      <c r="D335" s="214"/>
      <c r="E335" s="214"/>
      <c r="F335" s="214"/>
      <c r="G335" s="214"/>
      <c r="H335" s="214"/>
      <c r="I335" s="214"/>
      <c r="J335" s="214"/>
      <c r="K335" s="214"/>
      <c r="L335" s="214"/>
      <c r="M335" s="214"/>
      <c r="N335" s="214"/>
      <c r="O335" s="214"/>
      <c r="P335" s="214"/>
    </row>
    <row r="336" spans="4:16" s="149" customFormat="1" ht="12.75">
      <c r="D336" s="214"/>
      <c r="E336" s="214"/>
      <c r="F336" s="214"/>
      <c r="G336" s="214"/>
      <c r="H336" s="214"/>
      <c r="I336" s="214"/>
      <c r="J336" s="214"/>
      <c r="K336" s="214"/>
      <c r="L336" s="214"/>
      <c r="M336" s="214"/>
      <c r="N336" s="214"/>
      <c r="O336" s="214"/>
      <c r="P336" s="214"/>
    </row>
    <row r="337" spans="4:16" s="149" customFormat="1" ht="12.75">
      <c r="D337" s="214"/>
      <c r="E337" s="214"/>
      <c r="F337" s="214"/>
      <c r="G337" s="214"/>
      <c r="H337" s="214"/>
      <c r="I337" s="214"/>
      <c r="J337" s="214"/>
      <c r="K337" s="214"/>
      <c r="L337" s="214"/>
      <c r="M337" s="214"/>
      <c r="N337" s="214"/>
      <c r="O337" s="214"/>
      <c r="P337" s="214"/>
    </row>
    <row r="338" spans="4:16" s="149" customFormat="1" ht="12.75">
      <c r="D338" s="214"/>
      <c r="E338" s="214"/>
      <c r="F338" s="214"/>
      <c r="G338" s="214"/>
      <c r="H338" s="214"/>
      <c r="I338" s="214"/>
      <c r="J338" s="214"/>
      <c r="K338" s="214"/>
      <c r="L338" s="214"/>
      <c r="M338" s="214"/>
      <c r="N338" s="214"/>
      <c r="O338" s="214"/>
      <c r="P338" s="214"/>
    </row>
    <row r="339" spans="4:16" s="149" customFormat="1" ht="12.75">
      <c r="D339" s="214"/>
      <c r="E339" s="214"/>
      <c r="F339" s="214"/>
      <c r="G339" s="214"/>
      <c r="H339" s="214"/>
      <c r="I339" s="214"/>
      <c r="J339" s="214"/>
      <c r="K339" s="214"/>
      <c r="L339" s="214"/>
      <c r="M339" s="214"/>
      <c r="N339" s="214"/>
      <c r="O339" s="214"/>
      <c r="P339" s="214"/>
    </row>
    <row r="340" spans="4:16" s="149" customFormat="1" ht="12.75">
      <c r="D340" s="214"/>
      <c r="E340" s="214"/>
      <c r="F340" s="214"/>
      <c r="G340" s="214"/>
      <c r="H340" s="214"/>
      <c r="I340" s="214"/>
      <c r="J340" s="214"/>
      <c r="K340" s="214"/>
      <c r="L340" s="214"/>
      <c r="M340" s="214"/>
      <c r="N340" s="214"/>
      <c r="O340" s="214"/>
      <c r="P340" s="214"/>
    </row>
    <row r="341" spans="4:16" s="149" customFormat="1" ht="12.75">
      <c r="D341" s="214"/>
      <c r="E341" s="214"/>
      <c r="F341" s="214"/>
      <c r="G341" s="214"/>
      <c r="H341" s="214"/>
      <c r="I341" s="214"/>
      <c r="J341" s="214"/>
      <c r="K341" s="214"/>
      <c r="L341" s="214"/>
      <c r="M341" s="214"/>
      <c r="N341" s="214"/>
      <c r="O341" s="214"/>
      <c r="P341" s="214"/>
    </row>
    <row r="342" spans="4:16" s="149" customFormat="1" ht="12.75">
      <c r="D342" s="214"/>
      <c r="E342" s="214"/>
      <c r="F342" s="214"/>
      <c r="G342" s="214"/>
      <c r="H342" s="214"/>
      <c r="I342" s="214"/>
      <c r="J342" s="214"/>
      <c r="K342" s="214"/>
      <c r="L342" s="214"/>
      <c r="M342" s="214"/>
      <c r="N342" s="214"/>
      <c r="O342" s="214"/>
      <c r="P342" s="214"/>
    </row>
    <row r="343" spans="4:16" s="149" customFormat="1" ht="12.75">
      <c r="D343" s="214"/>
      <c r="E343" s="214"/>
      <c r="F343" s="214"/>
      <c r="G343" s="214"/>
      <c r="H343" s="214"/>
      <c r="I343" s="214"/>
      <c r="J343" s="214"/>
      <c r="K343" s="214"/>
      <c r="L343" s="214"/>
      <c r="M343" s="214"/>
      <c r="N343" s="214"/>
      <c r="O343" s="214"/>
      <c r="P343" s="214"/>
    </row>
    <row r="344" spans="4:16" s="149" customFormat="1" ht="12.75">
      <c r="D344" s="214"/>
      <c r="E344" s="214"/>
      <c r="F344" s="214"/>
      <c r="G344" s="214"/>
      <c r="H344" s="214"/>
      <c r="I344" s="214"/>
      <c r="J344" s="214"/>
      <c r="K344" s="214"/>
      <c r="L344" s="214"/>
      <c r="M344" s="214"/>
      <c r="N344" s="214"/>
      <c r="O344" s="214"/>
      <c r="P344" s="214"/>
    </row>
    <row r="345" spans="4:16" s="149" customFormat="1" ht="12.75">
      <c r="D345" s="214"/>
      <c r="E345" s="214"/>
      <c r="F345" s="214"/>
      <c r="G345" s="214"/>
      <c r="H345" s="214"/>
      <c r="I345" s="214"/>
      <c r="J345" s="214"/>
      <c r="K345" s="214"/>
      <c r="L345" s="214"/>
      <c r="M345" s="214"/>
      <c r="N345" s="214"/>
      <c r="O345" s="214"/>
      <c r="P345" s="214"/>
    </row>
    <row r="346" spans="4:16" s="149" customFormat="1" ht="12.75">
      <c r="D346" s="214"/>
      <c r="E346" s="214"/>
      <c r="F346" s="214"/>
      <c r="G346" s="214"/>
      <c r="H346" s="214"/>
      <c r="I346" s="214"/>
      <c r="J346" s="214"/>
      <c r="K346" s="214"/>
      <c r="L346" s="214"/>
      <c r="M346" s="214"/>
      <c r="N346" s="214"/>
      <c r="O346" s="214"/>
      <c r="P346" s="214"/>
    </row>
    <row r="347" spans="4:16" s="149" customFormat="1" ht="12.75">
      <c r="D347" s="214"/>
      <c r="E347" s="214"/>
      <c r="F347" s="214"/>
      <c r="G347" s="214"/>
      <c r="H347" s="214"/>
      <c r="I347" s="214"/>
      <c r="J347" s="214"/>
      <c r="K347" s="214"/>
      <c r="L347" s="214"/>
      <c r="M347" s="214"/>
      <c r="N347" s="214"/>
      <c r="O347" s="214"/>
      <c r="P347" s="214"/>
    </row>
    <row r="348" spans="4:16" s="149" customFormat="1" ht="12.75">
      <c r="D348" s="214"/>
      <c r="E348" s="214"/>
      <c r="F348" s="214"/>
      <c r="G348" s="214"/>
      <c r="H348" s="214"/>
      <c r="I348" s="214"/>
      <c r="J348" s="214"/>
      <c r="K348" s="214"/>
      <c r="L348" s="214"/>
      <c r="M348" s="214"/>
      <c r="N348" s="214"/>
      <c r="O348" s="214"/>
      <c r="P348" s="214"/>
    </row>
    <row r="349" spans="4:16" s="149" customFormat="1" ht="12.75">
      <c r="D349" s="214"/>
      <c r="E349" s="214"/>
      <c r="F349" s="214"/>
      <c r="G349" s="214"/>
      <c r="H349" s="214"/>
      <c r="I349" s="214"/>
      <c r="J349" s="214"/>
      <c r="K349" s="214"/>
      <c r="L349" s="214"/>
      <c r="M349" s="214"/>
      <c r="N349" s="214"/>
      <c r="O349" s="214"/>
      <c r="P349" s="214"/>
    </row>
    <row r="350" spans="4:16" s="149" customFormat="1" ht="12.75">
      <c r="D350" s="214"/>
      <c r="E350" s="214"/>
      <c r="F350" s="214"/>
      <c r="G350" s="214"/>
      <c r="H350" s="214"/>
      <c r="I350" s="214"/>
      <c r="J350" s="214"/>
      <c r="K350" s="214"/>
      <c r="L350" s="214"/>
      <c r="M350" s="214"/>
      <c r="N350" s="214"/>
      <c r="O350" s="214"/>
      <c r="P350" s="214"/>
    </row>
    <row r="351" spans="4:16" s="149" customFormat="1" ht="12.75">
      <c r="D351" s="214"/>
      <c r="E351" s="214"/>
      <c r="F351" s="214"/>
      <c r="G351" s="214"/>
      <c r="H351" s="214"/>
      <c r="I351" s="214"/>
      <c r="J351" s="214"/>
      <c r="K351" s="214"/>
      <c r="L351" s="214"/>
      <c r="M351" s="214"/>
      <c r="N351" s="214"/>
      <c r="O351" s="214"/>
      <c r="P351" s="214"/>
    </row>
    <row r="352" spans="4:16" s="149" customFormat="1" ht="12.75">
      <c r="D352" s="214"/>
      <c r="E352" s="214"/>
      <c r="F352" s="214"/>
      <c r="G352" s="214"/>
      <c r="H352" s="214"/>
      <c r="I352" s="214"/>
      <c r="J352" s="214"/>
      <c r="K352" s="214"/>
      <c r="L352" s="214"/>
      <c r="M352" s="214"/>
      <c r="N352" s="214"/>
      <c r="O352" s="214"/>
      <c r="P352" s="214"/>
    </row>
    <row r="353" spans="4:16" s="149" customFormat="1" ht="12.75">
      <c r="D353" s="214"/>
      <c r="E353" s="214"/>
      <c r="F353" s="214"/>
      <c r="G353" s="214"/>
      <c r="H353" s="214"/>
      <c r="I353" s="214"/>
      <c r="J353" s="214"/>
      <c r="K353" s="214"/>
      <c r="L353" s="214"/>
      <c r="M353" s="214"/>
      <c r="N353" s="214"/>
      <c r="O353" s="214"/>
      <c r="P353" s="214"/>
    </row>
    <row r="354" spans="4:16" s="149" customFormat="1" ht="12.75">
      <c r="D354" s="214"/>
      <c r="E354" s="214"/>
      <c r="F354" s="214"/>
      <c r="G354" s="214"/>
      <c r="H354" s="214"/>
      <c r="I354" s="214"/>
      <c r="J354" s="214"/>
      <c r="K354" s="214"/>
      <c r="L354" s="214"/>
      <c r="M354" s="214"/>
      <c r="N354" s="214"/>
      <c r="O354" s="214"/>
      <c r="P354" s="214"/>
    </row>
    <row r="355" spans="4:16" s="149" customFormat="1" ht="12.75">
      <c r="D355" s="214"/>
      <c r="E355" s="214"/>
      <c r="F355" s="214"/>
      <c r="G355" s="214"/>
      <c r="H355" s="214"/>
      <c r="I355" s="214"/>
      <c r="J355" s="214"/>
      <c r="K355" s="214"/>
      <c r="L355" s="214"/>
      <c r="M355" s="214"/>
      <c r="N355" s="214"/>
      <c r="O355" s="214"/>
      <c r="P355" s="214"/>
    </row>
    <row r="356" spans="4:16" s="149" customFormat="1" ht="12.75">
      <c r="D356" s="214"/>
      <c r="E356" s="214"/>
      <c r="F356" s="214"/>
      <c r="G356" s="214"/>
      <c r="H356" s="214"/>
      <c r="I356" s="214"/>
      <c r="J356" s="214"/>
      <c r="K356" s="214"/>
      <c r="L356" s="214"/>
      <c r="M356" s="214"/>
      <c r="N356" s="214"/>
      <c r="O356" s="214"/>
      <c r="P356" s="214"/>
    </row>
    <row r="357" spans="4:16" s="149" customFormat="1" ht="12.75">
      <c r="D357" s="214"/>
      <c r="E357" s="214"/>
      <c r="F357" s="214"/>
      <c r="G357" s="214"/>
      <c r="H357" s="214"/>
      <c r="I357" s="214"/>
      <c r="J357" s="214"/>
      <c r="K357" s="214"/>
      <c r="L357" s="214"/>
      <c r="M357" s="214"/>
      <c r="N357" s="214"/>
      <c r="O357" s="214"/>
      <c r="P357" s="214"/>
    </row>
    <row r="358" spans="4:16" s="149" customFormat="1" ht="12.75">
      <c r="D358" s="214"/>
      <c r="E358" s="214"/>
      <c r="F358" s="214"/>
      <c r="G358" s="214"/>
      <c r="H358" s="214"/>
      <c r="I358" s="214"/>
      <c r="J358" s="214"/>
      <c r="K358" s="214"/>
      <c r="L358" s="214"/>
      <c r="M358" s="214"/>
      <c r="N358" s="214"/>
      <c r="O358" s="214"/>
      <c r="P358" s="214"/>
    </row>
    <row r="359" spans="4:16" s="149" customFormat="1" ht="12.75">
      <c r="D359" s="214"/>
      <c r="E359" s="214"/>
      <c r="F359" s="214"/>
      <c r="G359" s="214"/>
      <c r="H359" s="214"/>
      <c r="I359" s="214"/>
      <c r="J359" s="214"/>
      <c r="K359" s="214"/>
      <c r="L359" s="214"/>
      <c r="M359" s="214"/>
      <c r="N359" s="214"/>
      <c r="O359" s="214"/>
      <c r="P359" s="214"/>
    </row>
    <row r="360" spans="4:16" s="149" customFormat="1" ht="12.75">
      <c r="D360" s="214"/>
      <c r="E360" s="214"/>
      <c r="F360" s="214"/>
      <c r="G360" s="214"/>
      <c r="H360" s="214"/>
      <c r="I360" s="214"/>
      <c r="J360" s="214"/>
      <c r="K360" s="214"/>
      <c r="L360" s="214"/>
      <c r="M360" s="214"/>
      <c r="N360" s="214"/>
      <c r="O360" s="214"/>
      <c r="P360" s="214"/>
    </row>
    <row r="361" spans="4:16" s="149" customFormat="1" ht="12.75">
      <c r="D361" s="214"/>
      <c r="E361" s="214"/>
      <c r="F361" s="214"/>
      <c r="G361" s="214"/>
      <c r="H361" s="214"/>
      <c r="I361" s="214"/>
      <c r="J361" s="214"/>
      <c r="K361" s="214"/>
      <c r="L361" s="214"/>
      <c r="M361" s="214"/>
      <c r="N361" s="214"/>
      <c r="O361" s="214"/>
      <c r="P361" s="214"/>
    </row>
    <row r="362" spans="4:16" s="149" customFormat="1" ht="12.75">
      <c r="D362" s="214"/>
      <c r="E362" s="214"/>
      <c r="F362" s="214"/>
      <c r="G362" s="214"/>
      <c r="H362" s="214"/>
      <c r="I362" s="214"/>
      <c r="J362" s="214"/>
      <c r="K362" s="214"/>
      <c r="L362" s="214"/>
      <c r="M362" s="214"/>
      <c r="N362" s="214"/>
      <c r="O362" s="214"/>
      <c r="P362" s="214"/>
    </row>
    <row r="363" spans="4:16" s="149" customFormat="1" ht="12.75">
      <c r="D363" s="214"/>
      <c r="E363" s="214"/>
      <c r="F363" s="214"/>
      <c r="G363" s="214"/>
      <c r="H363" s="214"/>
      <c r="I363" s="214"/>
      <c r="J363" s="214"/>
      <c r="K363" s="214"/>
      <c r="L363" s="214"/>
      <c r="M363" s="214"/>
      <c r="N363" s="214"/>
      <c r="O363" s="214"/>
      <c r="P363" s="214"/>
    </row>
    <row r="364" spans="4:16" s="149" customFormat="1" ht="12.75">
      <c r="D364" s="214"/>
      <c r="E364" s="214"/>
      <c r="F364" s="214"/>
      <c r="G364" s="214"/>
      <c r="H364" s="214"/>
      <c r="I364" s="214"/>
      <c r="J364" s="214"/>
      <c r="K364" s="214"/>
      <c r="L364" s="214"/>
      <c r="M364" s="214"/>
      <c r="N364" s="214"/>
      <c r="O364" s="214"/>
      <c r="P364" s="214"/>
    </row>
    <row r="365" spans="4:16" s="149" customFormat="1" ht="12.75">
      <c r="D365" s="214"/>
      <c r="E365" s="214"/>
      <c r="F365" s="214"/>
      <c r="G365" s="214"/>
      <c r="H365" s="214"/>
      <c r="I365" s="214"/>
      <c r="J365" s="214"/>
      <c r="K365" s="214"/>
      <c r="L365" s="214"/>
      <c r="M365" s="214"/>
      <c r="N365" s="214"/>
      <c r="O365" s="214"/>
      <c r="P365" s="214"/>
    </row>
    <row r="366" spans="4:16" s="149" customFormat="1" ht="12.75">
      <c r="D366" s="214"/>
      <c r="E366" s="214"/>
      <c r="F366" s="214"/>
      <c r="G366" s="214"/>
      <c r="H366" s="214"/>
      <c r="I366" s="214"/>
      <c r="J366" s="214"/>
      <c r="K366" s="214"/>
      <c r="L366" s="214"/>
      <c r="M366" s="214"/>
      <c r="N366" s="214"/>
      <c r="O366" s="214"/>
      <c r="P366" s="214"/>
    </row>
    <row r="367" spans="4:16" s="149" customFormat="1" ht="12.75">
      <c r="D367" s="214"/>
      <c r="E367" s="214"/>
      <c r="F367" s="214"/>
      <c r="G367" s="214"/>
      <c r="H367" s="214"/>
      <c r="I367" s="214"/>
      <c r="J367" s="214"/>
      <c r="K367" s="214"/>
      <c r="L367" s="214"/>
      <c r="M367" s="214"/>
      <c r="N367" s="214"/>
      <c r="O367" s="214"/>
      <c r="P367" s="214"/>
    </row>
    <row r="368" spans="4:16" s="149" customFormat="1" ht="12.75">
      <c r="D368" s="214"/>
      <c r="E368" s="214"/>
      <c r="F368" s="214"/>
      <c r="G368" s="214"/>
      <c r="H368" s="214"/>
      <c r="I368" s="214"/>
      <c r="J368" s="214"/>
      <c r="K368" s="214"/>
      <c r="L368" s="214"/>
      <c r="M368" s="214"/>
      <c r="N368" s="214"/>
      <c r="O368" s="214"/>
      <c r="P368" s="214"/>
    </row>
    <row r="369" spans="4:16" s="149" customFormat="1" ht="12.75">
      <c r="D369" s="214"/>
      <c r="E369" s="214"/>
      <c r="F369" s="214"/>
      <c r="G369" s="214"/>
      <c r="H369" s="214"/>
      <c r="I369" s="214"/>
      <c r="J369" s="214"/>
      <c r="K369" s="214"/>
      <c r="L369" s="214"/>
      <c r="M369" s="214"/>
      <c r="N369" s="214"/>
      <c r="O369" s="214"/>
      <c r="P369" s="214"/>
    </row>
    <row r="370" spans="4:16" s="149" customFormat="1" ht="12.75">
      <c r="D370" s="214"/>
      <c r="E370" s="214"/>
      <c r="F370" s="214"/>
      <c r="G370" s="214"/>
      <c r="H370" s="214"/>
      <c r="I370" s="214"/>
      <c r="J370" s="214"/>
      <c r="K370" s="214"/>
      <c r="L370" s="214"/>
      <c r="M370" s="214"/>
      <c r="N370" s="214"/>
      <c r="O370" s="214"/>
      <c r="P370" s="214"/>
    </row>
    <row r="371" spans="4:16" s="149" customFormat="1" ht="12.75">
      <c r="D371" s="214"/>
      <c r="E371" s="214"/>
      <c r="F371" s="214"/>
      <c r="G371" s="214"/>
      <c r="H371" s="214"/>
      <c r="I371" s="214"/>
      <c r="J371" s="214"/>
      <c r="K371" s="214"/>
      <c r="L371" s="214"/>
      <c r="M371" s="214"/>
      <c r="N371" s="214"/>
      <c r="O371" s="214"/>
      <c r="P371" s="214"/>
    </row>
    <row r="372" spans="4:16" s="149" customFormat="1" ht="12.75">
      <c r="D372" s="214"/>
      <c r="E372" s="214"/>
      <c r="F372" s="214"/>
      <c r="G372" s="214"/>
      <c r="H372" s="214"/>
      <c r="I372" s="214"/>
      <c r="J372" s="214"/>
      <c r="K372" s="214"/>
      <c r="L372" s="214"/>
      <c r="M372" s="214"/>
      <c r="N372" s="214"/>
      <c r="O372" s="214"/>
      <c r="P372" s="214"/>
    </row>
    <row r="373" spans="4:16" s="149" customFormat="1" ht="12.75">
      <c r="D373" s="214"/>
      <c r="E373" s="214"/>
      <c r="F373" s="214"/>
      <c r="G373" s="214"/>
      <c r="H373" s="214"/>
      <c r="I373" s="214"/>
      <c r="J373" s="214"/>
      <c r="K373" s="214"/>
      <c r="L373" s="214"/>
      <c r="M373" s="214"/>
      <c r="N373" s="214"/>
      <c r="O373" s="214"/>
      <c r="P373" s="214"/>
    </row>
    <row r="374" spans="4:16" s="149" customFormat="1" ht="12.75">
      <c r="D374" s="214"/>
      <c r="E374" s="214"/>
      <c r="F374" s="214"/>
      <c r="G374" s="214"/>
      <c r="H374" s="214"/>
      <c r="I374" s="214"/>
      <c r="J374" s="214"/>
      <c r="K374" s="214"/>
      <c r="L374" s="214"/>
      <c r="M374" s="214"/>
      <c r="N374" s="214"/>
      <c r="O374" s="214"/>
      <c r="P374" s="214"/>
    </row>
    <row r="375" spans="4:16" s="149" customFormat="1" ht="12.75">
      <c r="D375" s="214"/>
      <c r="E375" s="214"/>
      <c r="F375" s="214"/>
      <c r="G375" s="214"/>
      <c r="H375" s="214"/>
      <c r="I375" s="214"/>
      <c r="J375" s="214"/>
      <c r="K375" s="214"/>
      <c r="L375" s="214"/>
      <c r="M375" s="214"/>
      <c r="N375" s="214"/>
      <c r="O375" s="214"/>
      <c r="P375" s="214"/>
    </row>
    <row r="376" spans="4:16" s="149" customFormat="1" ht="12.75">
      <c r="D376" s="214"/>
      <c r="E376" s="214"/>
      <c r="F376" s="214"/>
      <c r="G376" s="214"/>
      <c r="H376" s="214"/>
      <c r="I376" s="214"/>
      <c r="J376" s="214"/>
      <c r="K376" s="214"/>
      <c r="L376" s="214"/>
      <c r="M376" s="214"/>
      <c r="N376" s="214"/>
      <c r="O376" s="214"/>
      <c r="P376" s="214"/>
    </row>
    <row r="377" spans="4:16" s="149" customFormat="1" ht="12.75">
      <c r="D377" s="214"/>
      <c r="E377" s="214"/>
      <c r="F377" s="214"/>
      <c r="G377" s="214"/>
      <c r="H377" s="214"/>
      <c r="I377" s="214"/>
      <c r="J377" s="214"/>
      <c r="K377" s="214"/>
      <c r="L377" s="214"/>
      <c r="M377" s="214"/>
      <c r="N377" s="214"/>
      <c r="O377" s="214"/>
      <c r="P377" s="214"/>
    </row>
    <row r="378" spans="4:16" s="149" customFormat="1" ht="12.75">
      <c r="D378" s="214"/>
      <c r="E378" s="214"/>
      <c r="F378" s="214"/>
      <c r="G378" s="214"/>
      <c r="H378" s="214"/>
      <c r="I378" s="214"/>
      <c r="J378" s="214"/>
      <c r="K378" s="214"/>
      <c r="L378" s="214"/>
      <c r="M378" s="214"/>
      <c r="N378" s="214"/>
      <c r="O378" s="214"/>
      <c r="P378" s="214"/>
    </row>
    <row r="379" spans="4:16" s="149" customFormat="1" ht="12.75">
      <c r="D379" s="214"/>
      <c r="E379" s="214"/>
      <c r="F379" s="214"/>
      <c r="G379" s="214"/>
      <c r="H379" s="214"/>
      <c r="I379" s="214"/>
      <c r="J379" s="214"/>
      <c r="K379" s="214"/>
      <c r="L379" s="214"/>
      <c r="M379" s="214"/>
      <c r="N379" s="214"/>
      <c r="O379" s="214"/>
      <c r="P379" s="214"/>
    </row>
    <row r="380" spans="4:16" s="149" customFormat="1" ht="12.75">
      <c r="D380" s="214"/>
      <c r="E380" s="214"/>
      <c r="F380" s="214"/>
      <c r="G380" s="214"/>
      <c r="H380" s="214"/>
      <c r="I380" s="214"/>
      <c r="J380" s="214"/>
      <c r="K380" s="214"/>
      <c r="L380" s="214"/>
      <c r="M380" s="214"/>
      <c r="N380" s="214"/>
      <c r="O380" s="214"/>
      <c r="P380" s="214"/>
    </row>
    <row r="381" spans="4:16" s="149" customFormat="1" ht="12.75">
      <c r="D381" s="214"/>
      <c r="E381" s="214"/>
      <c r="F381" s="214"/>
      <c r="G381" s="214"/>
      <c r="H381" s="214"/>
      <c r="I381" s="214"/>
      <c r="J381" s="214"/>
      <c r="K381" s="214"/>
      <c r="L381" s="214"/>
      <c r="M381" s="214"/>
      <c r="N381" s="214"/>
      <c r="O381" s="214"/>
      <c r="P381" s="214"/>
    </row>
    <row r="382" spans="4:16" s="149" customFormat="1" ht="12.75">
      <c r="D382" s="214"/>
      <c r="E382" s="214"/>
      <c r="F382" s="214"/>
      <c r="G382" s="214"/>
      <c r="H382" s="214"/>
      <c r="I382" s="214"/>
      <c r="J382" s="214"/>
      <c r="K382" s="214"/>
      <c r="L382" s="214"/>
      <c r="M382" s="214"/>
      <c r="N382" s="214"/>
      <c r="O382" s="214"/>
      <c r="P382" s="214"/>
    </row>
    <row r="383" spans="4:16" s="149" customFormat="1" ht="12.75">
      <c r="D383" s="214"/>
      <c r="E383" s="214"/>
      <c r="F383" s="214"/>
      <c r="G383" s="214"/>
      <c r="H383" s="214"/>
      <c r="I383" s="214"/>
      <c r="J383" s="214"/>
      <c r="K383" s="214"/>
      <c r="L383" s="214"/>
      <c r="M383" s="214"/>
      <c r="N383" s="214"/>
      <c r="O383" s="214"/>
      <c r="P383" s="214"/>
    </row>
    <row r="384" spans="4:16" s="149" customFormat="1" ht="12.75">
      <c r="D384" s="214"/>
      <c r="E384" s="214"/>
      <c r="F384" s="214"/>
      <c r="G384" s="214"/>
      <c r="H384" s="214"/>
      <c r="I384" s="214"/>
      <c r="J384" s="214"/>
      <c r="K384" s="214"/>
      <c r="L384" s="214"/>
      <c r="M384" s="214"/>
      <c r="N384" s="214"/>
      <c r="O384" s="214"/>
      <c r="P384" s="214"/>
    </row>
    <row r="385" spans="4:16" s="149" customFormat="1" ht="12.75">
      <c r="D385" s="214"/>
      <c r="E385" s="214"/>
      <c r="F385" s="214"/>
      <c r="G385" s="214"/>
      <c r="H385" s="214"/>
      <c r="I385" s="214"/>
      <c r="J385" s="214"/>
      <c r="K385" s="214"/>
      <c r="L385" s="214"/>
      <c r="M385" s="214"/>
      <c r="N385" s="214"/>
      <c r="O385" s="214"/>
      <c r="P385" s="214"/>
    </row>
    <row r="386" spans="4:16" s="149" customFormat="1" ht="12.75">
      <c r="D386" s="214"/>
      <c r="E386" s="214"/>
      <c r="F386" s="214"/>
      <c r="G386" s="214"/>
      <c r="H386" s="214"/>
      <c r="I386" s="214"/>
      <c r="J386" s="214"/>
      <c r="K386" s="214"/>
      <c r="L386" s="214"/>
      <c r="M386" s="214"/>
      <c r="N386" s="214"/>
      <c r="O386" s="214"/>
      <c r="P386" s="214"/>
    </row>
    <row r="387" spans="4:16" s="149" customFormat="1" ht="12.75">
      <c r="D387" s="214"/>
      <c r="E387" s="214"/>
      <c r="F387" s="214"/>
      <c r="G387" s="214"/>
      <c r="H387" s="214"/>
      <c r="I387" s="214"/>
      <c r="J387" s="214"/>
      <c r="K387" s="214"/>
      <c r="L387" s="214"/>
      <c r="M387" s="214"/>
      <c r="N387" s="214"/>
      <c r="O387" s="214"/>
      <c r="P387" s="214"/>
    </row>
    <row r="388" spans="4:16" s="149" customFormat="1" ht="12.75">
      <c r="D388" s="214"/>
      <c r="E388" s="214"/>
      <c r="F388" s="214"/>
      <c r="G388" s="214"/>
      <c r="H388" s="214"/>
      <c r="I388" s="214"/>
      <c r="J388" s="214"/>
      <c r="K388" s="214"/>
      <c r="L388" s="214"/>
      <c r="M388" s="214"/>
      <c r="N388" s="214"/>
      <c r="O388" s="214"/>
      <c r="P388" s="214"/>
    </row>
    <row r="389" spans="4:16" s="149" customFormat="1" ht="12.75">
      <c r="D389" s="214"/>
      <c r="E389" s="214"/>
      <c r="F389" s="214"/>
      <c r="G389" s="214"/>
      <c r="H389" s="214"/>
      <c r="I389" s="214"/>
      <c r="J389" s="214"/>
      <c r="K389" s="214"/>
      <c r="L389" s="214"/>
      <c r="M389" s="214"/>
      <c r="N389" s="214"/>
      <c r="O389" s="214"/>
      <c r="P389" s="214"/>
    </row>
    <row r="390" spans="4:16" s="149" customFormat="1" ht="12.75">
      <c r="D390" s="214"/>
      <c r="E390" s="214"/>
      <c r="F390" s="214"/>
      <c r="G390" s="214"/>
      <c r="H390" s="214"/>
      <c r="I390" s="214"/>
      <c r="J390" s="214"/>
      <c r="K390" s="214"/>
      <c r="L390" s="214"/>
      <c r="M390" s="214"/>
      <c r="N390" s="214"/>
      <c r="O390" s="214"/>
      <c r="P390" s="214"/>
    </row>
    <row r="391" spans="4:16" s="149" customFormat="1" ht="12.75">
      <c r="D391" s="214"/>
      <c r="E391" s="214"/>
      <c r="F391" s="214"/>
      <c r="G391" s="214"/>
      <c r="H391" s="214"/>
      <c r="I391" s="214"/>
      <c r="J391" s="214"/>
      <c r="K391" s="214"/>
      <c r="L391" s="214"/>
      <c r="M391" s="214"/>
      <c r="N391" s="214"/>
      <c r="O391" s="214"/>
      <c r="P391" s="214"/>
    </row>
    <row r="392" spans="4:16" s="149" customFormat="1" ht="12.75">
      <c r="D392" s="214"/>
      <c r="E392" s="214"/>
      <c r="F392" s="214"/>
      <c r="G392" s="214"/>
      <c r="H392" s="214"/>
      <c r="I392" s="214"/>
      <c r="J392" s="214"/>
      <c r="K392" s="214"/>
      <c r="L392" s="214"/>
      <c r="M392" s="214"/>
      <c r="N392" s="214"/>
      <c r="O392" s="214"/>
      <c r="P392" s="214"/>
    </row>
    <row r="393" spans="4:16" s="149" customFormat="1" ht="12.75">
      <c r="D393" s="214"/>
      <c r="E393" s="214"/>
      <c r="F393" s="214"/>
      <c r="G393" s="214"/>
      <c r="H393" s="214"/>
      <c r="I393" s="214"/>
      <c r="J393" s="214"/>
      <c r="K393" s="214"/>
      <c r="L393" s="214"/>
      <c r="M393" s="214"/>
      <c r="N393" s="214"/>
      <c r="O393" s="214"/>
      <c r="P393" s="214"/>
    </row>
    <row r="394" spans="4:16" s="149" customFormat="1" ht="12.75">
      <c r="D394" s="214"/>
      <c r="E394" s="214"/>
      <c r="F394" s="214"/>
      <c r="G394" s="214"/>
      <c r="H394" s="214"/>
      <c r="I394" s="214"/>
      <c r="J394" s="214"/>
      <c r="K394" s="214"/>
      <c r="L394" s="214"/>
      <c r="M394" s="214"/>
      <c r="N394" s="214"/>
      <c r="O394" s="214"/>
      <c r="P394" s="214"/>
    </row>
    <row r="395" spans="4:16" s="149" customFormat="1" ht="12.75">
      <c r="D395" s="214"/>
      <c r="E395" s="214"/>
      <c r="F395" s="214"/>
      <c r="G395" s="214"/>
      <c r="H395" s="214"/>
      <c r="I395" s="214"/>
      <c r="J395" s="214"/>
      <c r="K395" s="214"/>
      <c r="L395" s="214"/>
      <c r="M395" s="214"/>
      <c r="N395" s="214"/>
      <c r="O395" s="214"/>
      <c r="P395" s="214"/>
    </row>
    <row r="396" spans="4:16" s="149" customFormat="1" ht="12.75">
      <c r="D396" s="214"/>
      <c r="E396" s="214"/>
      <c r="F396" s="214"/>
      <c r="G396" s="214"/>
      <c r="H396" s="214"/>
      <c r="I396" s="214"/>
      <c r="J396" s="214"/>
      <c r="K396" s="214"/>
      <c r="L396" s="214"/>
      <c r="M396" s="214"/>
      <c r="N396" s="214"/>
      <c r="O396" s="214"/>
      <c r="P396" s="214"/>
    </row>
    <row r="397" spans="4:16" s="149" customFormat="1" ht="12.75">
      <c r="D397" s="214"/>
      <c r="E397" s="214"/>
      <c r="F397" s="214"/>
      <c r="G397" s="214"/>
      <c r="H397" s="214"/>
      <c r="I397" s="214"/>
      <c r="J397" s="214"/>
      <c r="K397" s="214"/>
      <c r="L397" s="214"/>
      <c r="M397" s="214"/>
      <c r="N397" s="214"/>
      <c r="O397" s="214"/>
      <c r="P397" s="214"/>
    </row>
    <row r="398" spans="4:16" s="149" customFormat="1" ht="12.75">
      <c r="D398" s="214"/>
      <c r="E398" s="214"/>
      <c r="F398" s="214"/>
      <c r="G398" s="214"/>
      <c r="H398" s="214"/>
      <c r="I398" s="214"/>
      <c r="J398" s="214"/>
      <c r="K398" s="214"/>
      <c r="L398" s="214"/>
      <c r="M398" s="214"/>
      <c r="N398" s="214"/>
      <c r="O398" s="214"/>
      <c r="P398" s="214"/>
    </row>
    <row r="399" spans="4:16" s="149" customFormat="1" ht="12.75">
      <c r="D399" s="214"/>
      <c r="E399" s="214"/>
      <c r="F399" s="214"/>
      <c r="G399" s="214"/>
      <c r="H399" s="214"/>
      <c r="I399" s="214"/>
      <c r="J399" s="214"/>
      <c r="K399" s="214"/>
      <c r="L399" s="214"/>
      <c r="M399" s="214"/>
      <c r="N399" s="214"/>
      <c r="O399" s="214"/>
      <c r="P399" s="214"/>
    </row>
    <row r="400" spans="4:16" s="149" customFormat="1" ht="12.75">
      <c r="D400" s="214"/>
      <c r="E400" s="214"/>
      <c r="F400" s="214"/>
      <c r="G400" s="214"/>
      <c r="H400" s="214"/>
      <c r="I400" s="214"/>
      <c r="J400" s="214"/>
      <c r="K400" s="214"/>
      <c r="L400" s="214"/>
      <c r="M400" s="214"/>
      <c r="N400" s="214"/>
      <c r="O400" s="214"/>
      <c r="P400" s="214"/>
    </row>
    <row r="401" spans="4:16" s="149" customFormat="1" ht="12.75">
      <c r="D401" s="214"/>
      <c r="E401" s="214"/>
      <c r="F401" s="214"/>
      <c r="G401" s="214"/>
      <c r="H401" s="214"/>
      <c r="I401" s="214"/>
      <c r="J401" s="214"/>
      <c r="K401" s="214"/>
      <c r="L401" s="214"/>
      <c r="M401" s="214"/>
      <c r="N401" s="214"/>
      <c r="O401" s="214"/>
      <c r="P401" s="214"/>
    </row>
    <row r="402" spans="4:16" s="149" customFormat="1" ht="12.75">
      <c r="D402" s="214"/>
      <c r="E402" s="214"/>
      <c r="F402" s="214"/>
      <c r="G402" s="214"/>
      <c r="H402" s="214"/>
      <c r="I402" s="214"/>
      <c r="J402" s="214"/>
      <c r="K402" s="214"/>
      <c r="L402" s="214"/>
      <c r="M402" s="214"/>
      <c r="N402" s="214"/>
      <c r="O402" s="214"/>
      <c r="P402" s="214"/>
    </row>
    <row r="403" spans="4:16" s="149" customFormat="1" ht="12.75">
      <c r="D403" s="214"/>
      <c r="E403" s="214"/>
      <c r="F403" s="214"/>
      <c r="G403" s="214"/>
      <c r="H403" s="214"/>
      <c r="I403" s="214"/>
      <c r="J403" s="214"/>
      <c r="K403" s="214"/>
      <c r="L403" s="214"/>
      <c r="M403" s="214"/>
      <c r="N403" s="214"/>
      <c r="O403" s="214"/>
      <c r="P403" s="214"/>
    </row>
    <row r="404" spans="4:16" s="149" customFormat="1" ht="12.75">
      <c r="D404" s="214"/>
      <c r="E404" s="214"/>
      <c r="F404" s="214"/>
      <c r="G404" s="214"/>
      <c r="H404" s="214"/>
      <c r="I404" s="214"/>
      <c r="J404" s="214"/>
      <c r="K404" s="214"/>
      <c r="L404" s="214"/>
      <c r="M404" s="214"/>
      <c r="N404" s="214"/>
      <c r="O404" s="214"/>
      <c r="P404" s="214"/>
    </row>
    <row r="405" spans="4:16" s="149" customFormat="1" ht="12.75">
      <c r="D405" s="214"/>
      <c r="E405" s="214"/>
      <c r="F405" s="214"/>
      <c r="G405" s="214"/>
      <c r="H405" s="214"/>
      <c r="I405" s="214"/>
      <c r="J405" s="214"/>
      <c r="K405" s="214"/>
      <c r="L405" s="214"/>
      <c r="M405" s="214"/>
      <c r="N405" s="214"/>
      <c r="O405" s="214"/>
      <c r="P405" s="214"/>
    </row>
    <row r="406" spans="4:16" s="149" customFormat="1" ht="12.75">
      <c r="D406" s="214"/>
      <c r="E406" s="214"/>
      <c r="F406" s="214"/>
      <c r="G406" s="214"/>
      <c r="H406" s="214"/>
      <c r="I406" s="214"/>
      <c r="J406" s="214"/>
      <c r="K406" s="214"/>
      <c r="L406" s="214"/>
      <c r="M406" s="214"/>
      <c r="N406" s="214"/>
      <c r="O406" s="214"/>
      <c r="P406" s="214"/>
    </row>
    <row r="407" spans="4:16" s="149" customFormat="1" ht="12.75">
      <c r="D407" s="214"/>
      <c r="E407" s="214"/>
      <c r="F407" s="214"/>
      <c r="G407" s="214"/>
      <c r="H407" s="214"/>
      <c r="I407" s="214"/>
      <c r="J407" s="214"/>
      <c r="K407" s="214"/>
      <c r="L407" s="214"/>
      <c r="M407" s="214"/>
      <c r="N407" s="214"/>
      <c r="O407" s="214"/>
      <c r="P407" s="214"/>
    </row>
    <row r="408" spans="4:16" s="149" customFormat="1" ht="12.75">
      <c r="D408" s="214"/>
      <c r="E408" s="214"/>
      <c r="F408" s="214"/>
      <c r="G408" s="214"/>
      <c r="H408" s="214"/>
      <c r="I408" s="214"/>
      <c r="J408" s="214"/>
      <c r="K408" s="214"/>
      <c r="L408" s="214"/>
      <c r="M408" s="214"/>
      <c r="N408" s="214"/>
      <c r="O408" s="214"/>
      <c r="P408" s="214"/>
    </row>
    <row r="409" spans="4:16" s="149" customFormat="1" ht="12.75">
      <c r="D409" s="214"/>
      <c r="E409" s="214"/>
      <c r="F409" s="214"/>
      <c r="G409" s="214"/>
      <c r="H409" s="214"/>
      <c r="I409" s="214"/>
      <c r="J409" s="214"/>
      <c r="K409" s="214"/>
      <c r="L409" s="214"/>
      <c r="M409" s="214"/>
      <c r="N409" s="214"/>
      <c r="O409" s="214"/>
      <c r="P409" s="214"/>
    </row>
    <row r="410" spans="4:16" s="149" customFormat="1" ht="12.75">
      <c r="D410" s="214"/>
      <c r="E410" s="214"/>
      <c r="F410" s="214"/>
      <c r="G410" s="214"/>
      <c r="H410" s="214"/>
      <c r="I410" s="214"/>
      <c r="J410" s="214"/>
      <c r="K410" s="214"/>
      <c r="L410" s="214"/>
      <c r="M410" s="214"/>
      <c r="N410" s="214"/>
      <c r="O410" s="214"/>
      <c r="P410" s="214"/>
    </row>
    <row r="411" spans="4:16" s="149" customFormat="1" ht="12.75">
      <c r="D411" s="214"/>
      <c r="E411" s="214"/>
      <c r="F411" s="214"/>
      <c r="G411" s="214"/>
      <c r="H411" s="214"/>
      <c r="I411" s="214"/>
      <c r="J411" s="214"/>
      <c r="K411" s="214"/>
      <c r="L411" s="214"/>
      <c r="M411" s="214"/>
      <c r="N411" s="214"/>
      <c r="O411" s="214"/>
      <c r="P411" s="214"/>
    </row>
    <row r="412" spans="4:16" s="149" customFormat="1" ht="12.75">
      <c r="D412" s="214"/>
      <c r="E412" s="214"/>
      <c r="F412" s="214"/>
      <c r="G412" s="214"/>
      <c r="H412" s="214"/>
      <c r="I412" s="214"/>
      <c r="J412" s="214"/>
      <c r="K412" s="214"/>
      <c r="L412" s="214"/>
      <c r="M412" s="214"/>
      <c r="N412" s="214"/>
      <c r="O412" s="214"/>
      <c r="P412" s="214"/>
    </row>
    <row r="413" spans="4:16" s="149" customFormat="1" ht="12.75">
      <c r="D413" s="214"/>
      <c r="E413" s="214"/>
      <c r="F413" s="214"/>
      <c r="G413" s="214"/>
      <c r="H413" s="214"/>
      <c r="I413" s="214"/>
      <c r="J413" s="214"/>
      <c r="K413" s="214"/>
      <c r="L413" s="214"/>
      <c r="M413" s="214"/>
      <c r="N413" s="214"/>
      <c r="O413" s="214"/>
      <c r="P413" s="214"/>
    </row>
    <row r="414" spans="4:16" s="149" customFormat="1" ht="12.75">
      <c r="D414" s="214"/>
      <c r="E414" s="214"/>
      <c r="F414" s="214"/>
      <c r="G414" s="214"/>
      <c r="H414" s="214"/>
      <c r="I414" s="214"/>
      <c r="J414" s="214"/>
      <c r="K414" s="214"/>
      <c r="L414" s="214"/>
      <c r="M414" s="214"/>
      <c r="N414" s="214"/>
      <c r="O414" s="214"/>
      <c r="P414" s="214"/>
    </row>
    <row r="415" spans="4:16" s="149" customFormat="1" ht="12.75">
      <c r="D415" s="214"/>
      <c r="E415" s="214"/>
      <c r="F415" s="214"/>
      <c r="G415" s="214"/>
      <c r="H415" s="214"/>
      <c r="I415" s="214"/>
      <c r="J415" s="214"/>
      <c r="K415" s="214"/>
      <c r="L415" s="214"/>
      <c r="M415" s="214"/>
      <c r="N415" s="214"/>
      <c r="O415" s="214"/>
      <c r="P415" s="214"/>
    </row>
    <row r="416" spans="4:16" s="149" customFormat="1" ht="12.75">
      <c r="D416" s="214"/>
      <c r="E416" s="214"/>
      <c r="F416" s="214"/>
      <c r="G416" s="214"/>
      <c r="H416" s="214"/>
      <c r="I416" s="214"/>
      <c r="J416" s="214"/>
      <c r="K416" s="214"/>
      <c r="L416" s="214"/>
      <c r="M416" s="214"/>
      <c r="N416" s="214"/>
      <c r="O416" s="214"/>
      <c r="P416" s="214"/>
    </row>
    <row r="417" spans="4:16" s="149" customFormat="1" ht="12.75">
      <c r="D417" s="214"/>
      <c r="E417" s="214"/>
      <c r="F417" s="214"/>
      <c r="G417" s="214"/>
      <c r="H417" s="214"/>
      <c r="I417" s="214"/>
      <c r="J417" s="214"/>
      <c r="K417" s="214"/>
      <c r="L417" s="214"/>
      <c r="M417" s="214"/>
      <c r="N417" s="214"/>
      <c r="O417" s="214"/>
      <c r="P417" s="214"/>
    </row>
    <row r="418" spans="4:16" s="149" customFormat="1" ht="12.75">
      <c r="D418" s="214"/>
      <c r="E418" s="214"/>
      <c r="F418" s="214"/>
      <c r="G418" s="214"/>
      <c r="H418" s="214"/>
      <c r="I418" s="214"/>
      <c r="J418" s="214"/>
      <c r="K418" s="214"/>
      <c r="L418" s="214"/>
      <c r="M418" s="214"/>
      <c r="N418" s="214"/>
      <c r="O418" s="214"/>
      <c r="P418" s="214"/>
    </row>
    <row r="419" spans="4:16" s="149" customFormat="1" ht="12.75">
      <c r="D419" s="214"/>
      <c r="E419" s="214"/>
      <c r="F419" s="214"/>
      <c r="G419" s="214"/>
      <c r="H419" s="214"/>
      <c r="I419" s="214"/>
      <c r="J419" s="214"/>
      <c r="K419" s="214"/>
      <c r="L419" s="214"/>
      <c r="M419" s="214"/>
      <c r="N419" s="214"/>
      <c r="O419" s="214"/>
      <c r="P419" s="214"/>
    </row>
    <row r="420" spans="4:16" s="149" customFormat="1" ht="12.75">
      <c r="D420" s="214"/>
      <c r="E420" s="214"/>
      <c r="F420" s="214"/>
      <c r="G420" s="214"/>
      <c r="H420" s="214"/>
      <c r="I420" s="214"/>
      <c r="J420" s="214"/>
      <c r="K420" s="214"/>
      <c r="L420" s="214"/>
      <c r="M420" s="214"/>
      <c r="N420" s="214"/>
      <c r="O420" s="214"/>
      <c r="P420" s="214"/>
    </row>
    <row r="421" spans="4:16" s="149" customFormat="1" ht="12.75">
      <c r="D421" s="214"/>
      <c r="E421" s="214"/>
      <c r="F421" s="214"/>
      <c r="G421" s="214"/>
      <c r="H421" s="214"/>
      <c r="I421" s="214"/>
      <c r="J421" s="214"/>
      <c r="K421" s="214"/>
      <c r="L421" s="214"/>
      <c r="M421" s="214"/>
      <c r="N421" s="214"/>
      <c r="O421" s="214"/>
      <c r="P421" s="214"/>
    </row>
    <row r="422" spans="4:16" s="149" customFormat="1" ht="12.75">
      <c r="D422" s="214"/>
      <c r="E422" s="214"/>
      <c r="F422" s="214"/>
      <c r="G422" s="214"/>
      <c r="H422" s="214"/>
      <c r="I422" s="214"/>
      <c r="J422" s="214"/>
      <c r="K422" s="214"/>
      <c r="L422" s="214"/>
      <c r="M422" s="214"/>
      <c r="N422" s="214"/>
      <c r="O422" s="214"/>
      <c r="P422" s="214"/>
    </row>
    <row r="423" spans="4:16" s="149" customFormat="1" ht="12.75">
      <c r="D423" s="214"/>
      <c r="E423" s="214"/>
      <c r="F423" s="214"/>
      <c r="G423" s="214"/>
      <c r="H423" s="214"/>
      <c r="I423" s="214"/>
      <c r="J423" s="214"/>
      <c r="K423" s="214"/>
      <c r="L423" s="214"/>
      <c r="M423" s="214"/>
      <c r="N423" s="214"/>
      <c r="O423" s="214"/>
      <c r="P423" s="214"/>
    </row>
    <row r="424" spans="4:16" s="149" customFormat="1" ht="12.75">
      <c r="D424" s="214"/>
      <c r="E424" s="214"/>
      <c r="F424" s="214"/>
      <c r="G424" s="214"/>
      <c r="H424" s="214"/>
      <c r="I424" s="214"/>
      <c r="J424" s="214"/>
      <c r="K424" s="214"/>
      <c r="L424" s="214"/>
      <c r="M424" s="214"/>
      <c r="N424" s="214"/>
      <c r="O424" s="214"/>
      <c r="P424" s="214"/>
    </row>
    <row r="425" spans="4:16" s="149" customFormat="1" ht="12.75">
      <c r="D425" s="214"/>
      <c r="E425" s="214"/>
      <c r="F425" s="214"/>
      <c r="G425" s="214"/>
      <c r="H425" s="214"/>
      <c r="I425" s="214"/>
      <c r="J425" s="214"/>
      <c r="K425" s="214"/>
      <c r="L425" s="214"/>
      <c r="M425" s="214"/>
      <c r="N425" s="214"/>
      <c r="O425" s="214"/>
      <c r="P425" s="214"/>
    </row>
    <row r="426" spans="4:16" s="149" customFormat="1" ht="12.75">
      <c r="D426" s="214"/>
      <c r="E426" s="214"/>
      <c r="F426" s="214"/>
      <c r="G426" s="214"/>
      <c r="H426" s="214"/>
      <c r="I426" s="214"/>
      <c r="J426" s="214"/>
      <c r="K426" s="214"/>
      <c r="L426" s="214"/>
      <c r="M426" s="214"/>
      <c r="N426" s="214"/>
      <c r="O426" s="214"/>
      <c r="P426" s="214"/>
    </row>
    <row r="427" spans="4:16" s="149" customFormat="1" ht="12.75">
      <c r="D427" s="214"/>
      <c r="E427" s="214"/>
      <c r="F427" s="214"/>
      <c r="G427" s="214"/>
      <c r="H427" s="214"/>
      <c r="I427" s="214"/>
      <c r="J427" s="214"/>
      <c r="K427" s="214"/>
      <c r="L427" s="214"/>
      <c r="M427" s="214"/>
      <c r="N427" s="214"/>
      <c r="O427" s="214"/>
      <c r="P427" s="214"/>
    </row>
    <row r="428" spans="4:16" s="149" customFormat="1" ht="12.75">
      <c r="D428" s="214"/>
      <c r="E428" s="214"/>
      <c r="F428" s="214"/>
      <c r="G428" s="214"/>
      <c r="H428" s="214"/>
      <c r="I428" s="214"/>
      <c r="J428" s="214"/>
      <c r="K428" s="214"/>
      <c r="L428" s="214"/>
      <c r="M428" s="214"/>
      <c r="N428" s="214"/>
      <c r="O428" s="214"/>
      <c r="P428" s="214"/>
    </row>
    <row r="429" spans="4:16" s="149" customFormat="1" ht="12.75">
      <c r="D429" s="214"/>
      <c r="E429" s="214"/>
      <c r="F429" s="214"/>
      <c r="G429" s="214"/>
      <c r="H429" s="214"/>
      <c r="I429" s="214"/>
      <c r="J429" s="214"/>
      <c r="K429" s="214"/>
      <c r="L429" s="214"/>
      <c r="M429" s="214"/>
      <c r="N429" s="214"/>
      <c r="O429" s="214"/>
      <c r="P429" s="214"/>
    </row>
    <row r="430" spans="4:16" s="149" customFormat="1" ht="12.75">
      <c r="D430" s="214"/>
      <c r="E430" s="214"/>
      <c r="F430" s="214"/>
      <c r="G430" s="214"/>
      <c r="H430" s="214"/>
      <c r="I430" s="214"/>
      <c r="J430" s="214"/>
      <c r="K430" s="214"/>
      <c r="L430" s="214"/>
      <c r="M430" s="214"/>
      <c r="N430" s="214"/>
      <c r="O430" s="214"/>
      <c r="P430" s="214"/>
    </row>
    <row r="431" spans="4:16" s="149" customFormat="1" ht="12.75">
      <c r="D431" s="214"/>
      <c r="E431" s="214"/>
      <c r="F431" s="214"/>
      <c r="G431" s="214"/>
      <c r="H431" s="214"/>
      <c r="I431" s="214"/>
      <c r="J431" s="214"/>
      <c r="K431" s="214"/>
      <c r="L431" s="214"/>
      <c r="M431" s="214"/>
      <c r="N431" s="214"/>
      <c r="O431" s="214"/>
      <c r="P431" s="214"/>
    </row>
    <row r="432" spans="4:16" s="149" customFormat="1" ht="12.75">
      <c r="D432" s="214"/>
      <c r="E432" s="214"/>
      <c r="F432" s="214"/>
      <c r="G432" s="214"/>
      <c r="H432" s="214"/>
      <c r="I432" s="214"/>
      <c r="J432" s="214"/>
      <c r="K432" s="214"/>
      <c r="L432" s="214"/>
      <c r="M432" s="214"/>
      <c r="N432" s="214"/>
      <c r="O432" s="214"/>
      <c r="P432" s="214"/>
    </row>
    <row r="433" spans="4:16" s="149" customFormat="1" ht="12.75">
      <c r="D433" s="214"/>
      <c r="E433" s="214"/>
      <c r="F433" s="214"/>
      <c r="G433" s="214"/>
      <c r="H433" s="214"/>
      <c r="I433" s="214"/>
      <c r="J433" s="214"/>
      <c r="K433" s="214"/>
      <c r="L433" s="214"/>
      <c r="M433" s="214"/>
      <c r="N433" s="214"/>
      <c r="O433" s="214"/>
      <c r="P433" s="214"/>
    </row>
    <row r="434" spans="4:16" s="149" customFormat="1" ht="12.75">
      <c r="D434" s="214"/>
      <c r="E434" s="214"/>
      <c r="F434" s="214"/>
      <c r="G434" s="214"/>
      <c r="H434" s="214"/>
      <c r="I434" s="214"/>
      <c r="J434" s="214"/>
      <c r="K434" s="214"/>
      <c r="L434" s="214"/>
      <c r="M434" s="214"/>
      <c r="N434" s="214"/>
      <c r="O434" s="214"/>
      <c r="P434" s="214"/>
    </row>
    <row r="435" spans="4:16" s="149" customFormat="1" ht="12.75">
      <c r="D435" s="214"/>
      <c r="E435" s="214"/>
      <c r="F435" s="214"/>
      <c r="G435" s="214"/>
      <c r="H435" s="214"/>
      <c r="I435" s="214"/>
      <c r="J435" s="214"/>
      <c r="K435" s="214"/>
      <c r="L435" s="214"/>
      <c r="M435" s="214"/>
      <c r="N435" s="214"/>
      <c r="O435" s="214"/>
      <c r="P435" s="214"/>
    </row>
    <row r="436" spans="4:16" s="149" customFormat="1" ht="12.75">
      <c r="D436" s="214"/>
      <c r="E436" s="214"/>
      <c r="F436" s="214"/>
      <c r="G436" s="214"/>
      <c r="H436" s="214"/>
      <c r="I436" s="214"/>
      <c r="J436" s="214"/>
      <c r="K436" s="214"/>
      <c r="L436" s="214"/>
      <c r="M436" s="214"/>
      <c r="N436" s="214"/>
      <c r="O436" s="214"/>
      <c r="P436" s="214"/>
    </row>
    <row r="437" spans="4:16" s="149" customFormat="1" ht="12.75">
      <c r="D437" s="214"/>
      <c r="E437" s="214"/>
      <c r="F437" s="214"/>
      <c r="G437" s="214"/>
      <c r="H437" s="214"/>
      <c r="I437" s="214"/>
      <c r="J437" s="214"/>
      <c r="K437" s="214"/>
      <c r="L437" s="214"/>
      <c r="M437" s="214"/>
      <c r="N437" s="214"/>
      <c r="O437" s="214"/>
      <c r="P437" s="214"/>
    </row>
    <row r="438" spans="4:16" s="149" customFormat="1" ht="12.75">
      <c r="D438" s="214"/>
      <c r="E438" s="214"/>
      <c r="F438" s="214"/>
      <c r="G438" s="214"/>
      <c r="H438" s="214"/>
      <c r="I438" s="214"/>
      <c r="J438" s="214"/>
      <c r="K438" s="214"/>
      <c r="L438" s="214"/>
      <c r="M438" s="214"/>
      <c r="N438" s="214"/>
      <c r="O438" s="214"/>
      <c r="P438" s="214"/>
    </row>
    <row r="439" spans="4:16" s="149" customFormat="1" ht="12.75">
      <c r="D439" s="214"/>
      <c r="E439" s="214"/>
      <c r="F439" s="214"/>
      <c r="G439" s="214"/>
      <c r="H439" s="214"/>
      <c r="I439" s="214"/>
      <c r="J439" s="214"/>
      <c r="K439" s="214"/>
      <c r="L439" s="214"/>
      <c r="M439" s="214"/>
      <c r="N439" s="214"/>
      <c r="O439" s="214"/>
      <c r="P439" s="214"/>
    </row>
    <row r="440" spans="4:16" s="149" customFormat="1" ht="12.75">
      <c r="D440" s="214"/>
      <c r="E440" s="214"/>
      <c r="F440" s="214"/>
      <c r="G440" s="214"/>
      <c r="H440" s="214"/>
      <c r="I440" s="214"/>
      <c r="J440" s="214"/>
      <c r="K440" s="214"/>
      <c r="L440" s="214"/>
      <c r="M440" s="214"/>
      <c r="N440" s="214"/>
      <c r="O440" s="214"/>
      <c r="P440" s="214"/>
    </row>
    <row r="441" spans="4:16" s="149" customFormat="1" ht="12.75">
      <c r="D441" s="214"/>
      <c r="E441" s="214"/>
      <c r="F441" s="214"/>
      <c r="G441" s="214"/>
      <c r="H441" s="214"/>
      <c r="I441" s="214"/>
      <c r="J441" s="214"/>
      <c r="K441" s="214"/>
      <c r="L441" s="214"/>
      <c r="M441" s="214"/>
      <c r="N441" s="214"/>
      <c r="O441" s="214"/>
      <c r="P441" s="214"/>
    </row>
    <row r="442" spans="4:16" s="149" customFormat="1" ht="12.75">
      <c r="D442" s="214"/>
      <c r="E442" s="214"/>
      <c r="F442" s="214"/>
      <c r="G442" s="214"/>
      <c r="H442" s="214"/>
      <c r="I442" s="214"/>
      <c r="J442" s="214"/>
      <c r="K442" s="214"/>
      <c r="L442" s="214"/>
      <c r="M442" s="214"/>
      <c r="N442" s="214"/>
      <c r="O442" s="214"/>
      <c r="P442" s="214"/>
    </row>
    <row r="443" spans="4:16" s="149" customFormat="1" ht="12.75">
      <c r="D443" s="214"/>
      <c r="E443" s="214"/>
      <c r="F443" s="214"/>
      <c r="G443" s="214"/>
      <c r="H443" s="214"/>
      <c r="I443" s="214"/>
      <c r="J443" s="214"/>
      <c r="K443" s="214"/>
      <c r="L443" s="214"/>
      <c r="M443" s="214"/>
      <c r="N443" s="214"/>
      <c r="O443" s="214"/>
      <c r="P443" s="214"/>
    </row>
    <row r="444" spans="4:16" s="149" customFormat="1" ht="12.75">
      <c r="D444" s="214"/>
      <c r="E444" s="214"/>
      <c r="F444" s="214"/>
      <c r="G444" s="214"/>
      <c r="H444" s="214"/>
      <c r="I444" s="214"/>
      <c r="J444" s="214"/>
      <c r="K444" s="214"/>
      <c r="L444" s="214"/>
      <c r="M444" s="214"/>
      <c r="N444" s="214"/>
      <c r="O444" s="214"/>
      <c r="P444" s="214"/>
    </row>
    <row r="445" spans="4:16" s="149" customFormat="1" ht="12.75">
      <c r="D445" s="214"/>
      <c r="E445" s="214"/>
      <c r="F445" s="214"/>
      <c r="G445" s="214"/>
      <c r="H445" s="214"/>
      <c r="I445" s="214"/>
      <c r="J445" s="214"/>
      <c r="K445" s="214"/>
      <c r="L445" s="214"/>
      <c r="M445" s="214"/>
      <c r="N445" s="214"/>
      <c r="O445" s="214"/>
      <c r="P445" s="214"/>
    </row>
    <row r="446" spans="4:16" s="149" customFormat="1" ht="12.75">
      <c r="D446" s="214"/>
      <c r="E446" s="214"/>
      <c r="F446" s="214"/>
      <c r="G446" s="214"/>
      <c r="H446" s="214"/>
      <c r="I446" s="214"/>
      <c r="J446" s="214"/>
      <c r="K446" s="214"/>
      <c r="L446" s="214"/>
      <c r="M446" s="214"/>
      <c r="N446" s="214"/>
      <c r="O446" s="214"/>
      <c r="P446" s="214"/>
    </row>
    <row r="447" spans="4:16" s="149" customFormat="1" ht="12.75">
      <c r="D447" s="214"/>
      <c r="E447" s="214"/>
      <c r="F447" s="214"/>
      <c r="G447" s="214"/>
      <c r="H447" s="214"/>
      <c r="I447" s="214"/>
      <c r="J447" s="214"/>
      <c r="K447" s="214"/>
      <c r="L447" s="214"/>
      <c r="M447" s="214"/>
      <c r="N447" s="214"/>
      <c r="O447" s="214"/>
      <c r="P447" s="214"/>
    </row>
    <row r="448" spans="4:16" s="149" customFormat="1" ht="12.75">
      <c r="D448" s="214"/>
      <c r="E448" s="214"/>
      <c r="F448" s="214"/>
      <c r="G448" s="214"/>
      <c r="H448" s="214"/>
      <c r="I448" s="214"/>
      <c r="J448" s="214"/>
      <c r="K448" s="214"/>
      <c r="L448" s="214"/>
      <c r="M448" s="214"/>
      <c r="N448" s="214"/>
      <c r="O448" s="214"/>
      <c r="P448" s="214"/>
    </row>
    <row r="449" spans="4:16" s="149" customFormat="1" ht="12.75">
      <c r="D449" s="214"/>
      <c r="E449" s="214"/>
      <c r="F449" s="214"/>
      <c r="G449" s="214"/>
      <c r="H449" s="214"/>
      <c r="I449" s="214"/>
      <c r="J449" s="214"/>
      <c r="K449" s="214"/>
      <c r="L449" s="214"/>
      <c r="M449" s="214"/>
      <c r="N449" s="214"/>
      <c r="O449" s="214"/>
      <c r="P449" s="214"/>
    </row>
    <row r="450" spans="4:16" s="149" customFormat="1" ht="12.75">
      <c r="D450" s="214"/>
      <c r="E450" s="214"/>
      <c r="F450" s="214"/>
      <c r="G450" s="214"/>
      <c r="H450" s="214"/>
      <c r="I450" s="214"/>
      <c r="J450" s="214"/>
      <c r="K450" s="214"/>
      <c r="L450" s="214"/>
      <c r="M450" s="214"/>
      <c r="N450" s="214"/>
      <c r="O450" s="214"/>
      <c r="P450" s="214"/>
    </row>
    <row r="451" spans="4:16" s="149" customFormat="1" ht="12.75">
      <c r="D451" s="214"/>
      <c r="E451" s="214"/>
      <c r="F451" s="214"/>
      <c r="G451" s="214"/>
      <c r="H451" s="214"/>
      <c r="I451" s="214"/>
      <c r="J451" s="214"/>
      <c r="K451" s="214"/>
      <c r="L451" s="214"/>
      <c r="M451" s="214"/>
      <c r="N451" s="214"/>
      <c r="O451" s="214"/>
      <c r="P451" s="214"/>
    </row>
    <row r="452" spans="4:16" s="149" customFormat="1" ht="12.75">
      <c r="D452" s="214"/>
      <c r="E452" s="214"/>
      <c r="F452" s="214"/>
      <c r="G452" s="214"/>
      <c r="H452" s="214"/>
      <c r="I452" s="214"/>
      <c r="J452" s="214"/>
      <c r="K452" s="214"/>
      <c r="L452" s="214"/>
      <c r="M452" s="214"/>
      <c r="N452" s="214"/>
      <c r="O452" s="214"/>
      <c r="P452" s="214"/>
    </row>
    <row r="453" spans="4:16" s="149" customFormat="1" ht="12.75">
      <c r="D453" s="214"/>
      <c r="E453" s="214"/>
      <c r="F453" s="214"/>
      <c r="G453" s="214"/>
      <c r="H453" s="214"/>
      <c r="I453" s="214"/>
      <c r="J453" s="214"/>
      <c r="K453" s="214"/>
      <c r="L453" s="214"/>
      <c r="M453" s="214"/>
      <c r="N453" s="214"/>
      <c r="O453" s="214"/>
      <c r="P453" s="214"/>
    </row>
    <row r="454" spans="4:16" s="149" customFormat="1" ht="12.75">
      <c r="D454" s="214"/>
      <c r="E454" s="214"/>
      <c r="F454" s="214"/>
      <c r="G454" s="214"/>
      <c r="H454" s="214"/>
      <c r="I454" s="214"/>
      <c r="J454" s="214"/>
      <c r="K454" s="214"/>
      <c r="L454" s="214"/>
      <c r="M454" s="214"/>
      <c r="N454" s="214"/>
      <c r="O454" s="214"/>
      <c r="P454" s="214"/>
    </row>
    <row r="455" spans="4:16" s="149" customFormat="1" ht="12.75">
      <c r="D455" s="214"/>
      <c r="E455" s="214"/>
      <c r="F455" s="214"/>
      <c r="G455" s="214"/>
      <c r="H455" s="214"/>
      <c r="I455" s="214"/>
      <c r="J455" s="214"/>
      <c r="K455" s="214"/>
      <c r="L455" s="214"/>
      <c r="M455" s="214"/>
      <c r="N455" s="214"/>
      <c r="O455" s="214"/>
      <c r="P455" s="214"/>
    </row>
    <row r="456" spans="4:16" s="149" customFormat="1" ht="12.75">
      <c r="D456" s="214"/>
      <c r="E456" s="214"/>
      <c r="F456" s="214"/>
      <c r="G456" s="214"/>
      <c r="H456" s="214"/>
      <c r="I456" s="214"/>
      <c r="J456" s="214"/>
      <c r="K456" s="214"/>
      <c r="L456" s="214"/>
      <c r="M456" s="214"/>
      <c r="N456" s="214"/>
      <c r="O456" s="214"/>
      <c r="P456" s="214"/>
    </row>
    <row r="457" spans="4:16" s="149" customFormat="1" ht="12.75">
      <c r="D457" s="214"/>
      <c r="E457" s="214"/>
      <c r="F457" s="214"/>
      <c r="G457" s="214"/>
      <c r="H457" s="214"/>
      <c r="I457" s="214"/>
      <c r="J457" s="214"/>
      <c r="K457" s="214"/>
      <c r="L457" s="214"/>
      <c r="M457" s="214"/>
      <c r="N457" s="214"/>
      <c r="O457" s="214"/>
      <c r="P457" s="214"/>
    </row>
    <row r="458" spans="4:16" s="149" customFormat="1" ht="12.75">
      <c r="D458" s="214"/>
      <c r="E458" s="214"/>
      <c r="F458" s="214"/>
      <c r="G458" s="214"/>
      <c r="H458" s="214"/>
      <c r="I458" s="214"/>
      <c r="J458" s="214"/>
      <c r="K458" s="214"/>
      <c r="L458" s="214"/>
      <c r="M458" s="214"/>
      <c r="N458" s="214"/>
      <c r="O458" s="214"/>
      <c r="P458" s="214"/>
    </row>
    <row r="459" spans="4:16" s="149" customFormat="1" ht="12.75">
      <c r="D459" s="214"/>
      <c r="E459" s="214"/>
      <c r="F459" s="214"/>
      <c r="G459" s="214"/>
      <c r="H459" s="214"/>
      <c r="I459" s="214"/>
      <c r="J459" s="214"/>
      <c r="K459" s="214"/>
      <c r="L459" s="214"/>
      <c r="M459" s="214"/>
      <c r="N459" s="214"/>
      <c r="O459" s="214"/>
      <c r="P459" s="214"/>
    </row>
    <row r="460" spans="4:16" s="149" customFormat="1" ht="12.75">
      <c r="D460" s="214"/>
      <c r="E460" s="214"/>
      <c r="F460" s="214"/>
      <c r="G460" s="214"/>
      <c r="H460" s="214"/>
      <c r="I460" s="214"/>
      <c r="J460" s="214"/>
      <c r="K460" s="214"/>
      <c r="L460" s="214"/>
      <c r="M460" s="214"/>
      <c r="N460" s="214"/>
      <c r="O460" s="214"/>
      <c r="P460" s="214"/>
    </row>
    <row r="461" spans="4:16" s="149" customFormat="1" ht="12.75">
      <c r="D461" s="214"/>
      <c r="E461" s="214"/>
      <c r="F461" s="214"/>
      <c r="G461" s="214"/>
      <c r="H461" s="214"/>
      <c r="I461" s="214"/>
      <c r="J461" s="214"/>
      <c r="K461" s="214"/>
      <c r="L461" s="214"/>
      <c r="M461" s="214"/>
      <c r="N461" s="214"/>
      <c r="O461" s="214"/>
      <c r="P461" s="214"/>
    </row>
    <row r="462" spans="4:16" s="149" customFormat="1" ht="12.75">
      <c r="D462" s="214"/>
      <c r="E462" s="214"/>
      <c r="F462" s="214"/>
      <c r="G462" s="214"/>
      <c r="H462" s="214"/>
      <c r="I462" s="214"/>
      <c r="J462" s="214"/>
      <c r="K462" s="214"/>
      <c r="L462" s="214"/>
      <c r="M462" s="214"/>
      <c r="N462" s="214"/>
      <c r="O462" s="214"/>
      <c r="P462" s="214"/>
    </row>
    <row r="463" spans="4:16" s="149" customFormat="1" ht="12.75">
      <c r="D463" s="214"/>
      <c r="E463" s="214"/>
      <c r="F463" s="214"/>
      <c r="G463" s="214"/>
      <c r="H463" s="214"/>
      <c r="I463" s="214"/>
      <c r="J463" s="214"/>
      <c r="K463" s="214"/>
      <c r="L463" s="214"/>
      <c r="M463" s="214"/>
      <c r="N463" s="214"/>
      <c r="O463" s="214"/>
      <c r="P463" s="214"/>
    </row>
    <row r="464" spans="4:16" s="149" customFormat="1" ht="12.75">
      <c r="D464" s="214"/>
      <c r="E464" s="214"/>
      <c r="F464" s="214"/>
      <c r="G464" s="214"/>
      <c r="H464" s="214"/>
      <c r="I464" s="214"/>
      <c r="J464" s="214"/>
      <c r="K464" s="214"/>
      <c r="L464" s="214"/>
      <c r="M464" s="214"/>
      <c r="N464" s="214"/>
      <c r="O464" s="214"/>
      <c r="P464" s="214"/>
    </row>
    <row r="465" spans="4:16" s="149" customFormat="1" ht="12.75">
      <c r="D465" s="214"/>
      <c r="E465" s="214"/>
      <c r="F465" s="214"/>
      <c r="G465" s="214"/>
      <c r="H465" s="214"/>
      <c r="I465" s="214"/>
      <c r="J465" s="214"/>
      <c r="K465" s="214"/>
      <c r="L465" s="214"/>
      <c r="M465" s="214"/>
      <c r="N465" s="214"/>
      <c r="O465" s="214"/>
      <c r="P465" s="214"/>
    </row>
    <row r="466" spans="4:16" s="149" customFormat="1" ht="12.75">
      <c r="D466" s="214"/>
      <c r="E466" s="214"/>
      <c r="F466" s="214"/>
      <c r="G466" s="214"/>
      <c r="H466" s="214"/>
      <c r="I466" s="214"/>
      <c r="J466" s="214"/>
      <c r="K466" s="214"/>
      <c r="L466" s="214"/>
      <c r="M466" s="214"/>
      <c r="N466" s="214"/>
      <c r="O466" s="214"/>
      <c r="P466" s="214"/>
    </row>
    <row r="467" spans="4:16" s="149" customFormat="1" ht="12.75">
      <c r="D467" s="214"/>
      <c r="E467" s="214"/>
      <c r="F467" s="214"/>
      <c r="G467" s="214"/>
      <c r="H467" s="214"/>
      <c r="I467" s="214"/>
      <c r="J467" s="214"/>
      <c r="K467" s="214"/>
      <c r="L467" s="214"/>
      <c r="M467" s="214"/>
      <c r="N467" s="214"/>
      <c r="O467" s="214"/>
      <c r="P467" s="214"/>
    </row>
    <row r="468" spans="4:16" s="149" customFormat="1" ht="12.75">
      <c r="D468" s="214"/>
      <c r="E468" s="214"/>
      <c r="F468" s="214"/>
      <c r="G468" s="214"/>
      <c r="H468" s="214"/>
      <c r="I468" s="214"/>
      <c r="J468" s="214"/>
      <c r="K468" s="214"/>
      <c r="L468" s="214"/>
      <c r="M468" s="214"/>
      <c r="N468" s="214"/>
      <c r="O468" s="214"/>
      <c r="P468" s="214"/>
    </row>
    <row r="469" spans="4:16" s="149" customFormat="1" ht="12.75">
      <c r="D469" s="214"/>
      <c r="E469" s="214"/>
      <c r="F469" s="214"/>
      <c r="G469" s="214"/>
      <c r="H469" s="214"/>
      <c r="I469" s="214"/>
      <c r="J469" s="214"/>
      <c r="K469" s="214"/>
      <c r="L469" s="214"/>
      <c r="M469" s="214"/>
      <c r="N469" s="214"/>
      <c r="O469" s="214"/>
      <c r="P469" s="214"/>
    </row>
    <row r="470" spans="4:16" s="149" customFormat="1" ht="12.75">
      <c r="D470" s="214"/>
      <c r="E470" s="214"/>
      <c r="F470" s="214"/>
      <c r="G470" s="214"/>
      <c r="H470" s="214"/>
      <c r="I470" s="214"/>
      <c r="J470" s="214"/>
      <c r="K470" s="214"/>
      <c r="L470" s="214"/>
      <c r="M470" s="214"/>
      <c r="N470" s="214"/>
      <c r="O470" s="214"/>
      <c r="P470" s="214"/>
    </row>
    <row r="471" spans="4:16" s="149" customFormat="1" ht="12.75">
      <c r="D471" s="214"/>
      <c r="E471" s="214"/>
      <c r="F471" s="214"/>
      <c r="G471" s="214"/>
      <c r="H471" s="214"/>
      <c r="I471" s="214"/>
      <c r="J471" s="214"/>
      <c r="K471" s="214"/>
      <c r="L471" s="214"/>
      <c r="M471" s="214"/>
      <c r="N471" s="214"/>
      <c r="O471" s="214"/>
      <c r="P471" s="214"/>
    </row>
    <row r="472" spans="4:16" s="149" customFormat="1" ht="12.75">
      <c r="D472" s="214"/>
      <c r="E472" s="214"/>
      <c r="F472" s="214"/>
      <c r="G472" s="214"/>
      <c r="H472" s="214"/>
      <c r="I472" s="214"/>
      <c r="J472" s="214"/>
      <c r="K472" s="214"/>
      <c r="L472" s="214"/>
      <c r="M472" s="214"/>
      <c r="N472" s="214"/>
      <c r="O472" s="214"/>
      <c r="P472" s="214"/>
    </row>
    <row r="473" spans="4:16" s="149" customFormat="1" ht="12.75">
      <c r="D473" s="214"/>
      <c r="E473" s="214"/>
      <c r="F473" s="214"/>
      <c r="G473" s="214"/>
      <c r="H473" s="214"/>
      <c r="I473" s="214"/>
      <c r="J473" s="214"/>
      <c r="K473" s="214"/>
      <c r="L473" s="214"/>
      <c r="M473" s="214"/>
      <c r="N473" s="214"/>
      <c r="O473" s="214"/>
      <c r="P473" s="214"/>
    </row>
    <row r="474" spans="4:16" s="149" customFormat="1" ht="12.75">
      <c r="D474" s="214"/>
      <c r="E474" s="214"/>
      <c r="F474" s="214"/>
      <c r="G474" s="214"/>
      <c r="H474" s="214"/>
      <c r="I474" s="214"/>
      <c r="J474" s="214"/>
      <c r="K474" s="214"/>
      <c r="L474" s="214"/>
      <c r="M474" s="214"/>
      <c r="N474" s="214"/>
      <c r="O474" s="214"/>
      <c r="P474" s="214"/>
    </row>
    <row r="475" spans="4:16" s="149" customFormat="1" ht="12.75">
      <c r="D475" s="214"/>
      <c r="E475" s="214"/>
      <c r="F475" s="214"/>
      <c r="G475" s="214"/>
      <c r="H475" s="214"/>
      <c r="I475" s="214"/>
      <c r="J475" s="214"/>
      <c r="K475" s="214"/>
      <c r="L475" s="214"/>
      <c r="M475" s="214"/>
      <c r="N475" s="214"/>
      <c r="O475" s="214"/>
      <c r="P475" s="214"/>
    </row>
    <row r="476" spans="4:16" s="149" customFormat="1" ht="12.75">
      <c r="D476" s="214"/>
      <c r="E476" s="214"/>
      <c r="F476" s="214"/>
      <c r="G476" s="214"/>
      <c r="H476" s="214"/>
      <c r="I476" s="214"/>
      <c r="J476" s="214"/>
      <c r="K476" s="214"/>
      <c r="L476" s="214"/>
      <c r="M476" s="214"/>
      <c r="N476" s="214"/>
      <c r="O476" s="214"/>
      <c r="P476" s="214"/>
    </row>
    <row r="477" spans="4:16" s="149" customFormat="1" ht="12.75">
      <c r="D477" s="214"/>
      <c r="E477" s="214"/>
      <c r="F477" s="214"/>
      <c r="G477" s="214"/>
      <c r="H477" s="214"/>
      <c r="I477" s="214"/>
      <c r="J477" s="214"/>
      <c r="K477" s="214"/>
      <c r="L477" s="214"/>
      <c r="M477" s="214"/>
      <c r="N477" s="214"/>
      <c r="O477" s="214"/>
      <c r="P477" s="214"/>
    </row>
    <row r="478" spans="4:16" s="149" customFormat="1" ht="12.75">
      <c r="D478" s="214"/>
      <c r="E478" s="214"/>
      <c r="F478" s="214"/>
      <c r="G478" s="214"/>
      <c r="H478" s="214"/>
      <c r="I478" s="214"/>
      <c r="J478" s="214"/>
      <c r="K478" s="214"/>
      <c r="L478" s="214"/>
      <c r="M478" s="214"/>
      <c r="N478" s="214"/>
      <c r="O478" s="214"/>
      <c r="P478" s="214"/>
    </row>
    <row r="479" spans="4:16" s="149" customFormat="1" ht="12.75">
      <c r="D479" s="214"/>
      <c r="E479" s="214"/>
      <c r="F479" s="214"/>
      <c r="G479" s="214"/>
      <c r="H479" s="214"/>
      <c r="I479" s="214"/>
      <c r="J479" s="214"/>
      <c r="K479" s="214"/>
      <c r="L479" s="214"/>
      <c r="M479" s="214"/>
      <c r="N479" s="214"/>
      <c r="O479" s="214"/>
      <c r="P479" s="214"/>
    </row>
    <row r="480" spans="4:16" s="149" customFormat="1" ht="12.75">
      <c r="D480" s="214"/>
      <c r="E480" s="214"/>
      <c r="F480" s="214"/>
      <c r="G480" s="214"/>
      <c r="H480" s="214"/>
      <c r="I480" s="214"/>
      <c r="J480" s="214"/>
      <c r="K480" s="214"/>
      <c r="L480" s="214"/>
      <c r="M480" s="214"/>
      <c r="N480" s="214"/>
      <c r="O480" s="214"/>
      <c r="P480" s="214"/>
    </row>
    <row r="481" spans="4:16" s="149" customFormat="1" ht="12.75">
      <c r="D481" s="214"/>
      <c r="E481" s="214"/>
      <c r="F481" s="214"/>
      <c r="G481" s="214"/>
      <c r="H481" s="214"/>
      <c r="I481" s="214"/>
      <c r="J481" s="214"/>
      <c r="K481" s="214"/>
      <c r="L481" s="214"/>
      <c r="M481" s="214"/>
      <c r="N481" s="214"/>
      <c r="O481" s="214"/>
      <c r="P481" s="214"/>
    </row>
    <row r="482" spans="4:16" s="149" customFormat="1" ht="12.75">
      <c r="D482" s="214"/>
      <c r="E482" s="214"/>
      <c r="F482" s="214"/>
      <c r="G482" s="214"/>
      <c r="H482" s="214"/>
      <c r="I482" s="214"/>
      <c r="J482" s="214"/>
      <c r="K482" s="214"/>
      <c r="L482" s="214"/>
      <c r="M482" s="214"/>
      <c r="N482" s="214"/>
      <c r="O482" s="214"/>
      <c r="P482" s="214"/>
    </row>
    <row r="483" spans="4:16" s="149" customFormat="1" ht="12.75">
      <c r="D483" s="214"/>
      <c r="E483" s="214"/>
      <c r="F483" s="214"/>
      <c r="G483" s="214"/>
      <c r="H483" s="214"/>
      <c r="I483" s="214"/>
      <c r="J483" s="214"/>
      <c r="K483" s="214"/>
      <c r="L483" s="214"/>
      <c r="M483" s="214"/>
      <c r="N483" s="214"/>
      <c r="O483" s="214"/>
      <c r="P483" s="214"/>
    </row>
    <row r="484" spans="4:16" s="149" customFormat="1" ht="12.75">
      <c r="D484" s="214"/>
      <c r="E484" s="214"/>
      <c r="F484" s="214"/>
      <c r="G484" s="214"/>
      <c r="H484" s="214"/>
      <c r="I484" s="214"/>
      <c r="J484" s="214"/>
      <c r="K484" s="214"/>
      <c r="L484" s="214"/>
      <c r="M484" s="214"/>
      <c r="N484" s="214"/>
      <c r="O484" s="214"/>
      <c r="P484" s="214"/>
    </row>
    <row r="485" spans="4:16" s="149" customFormat="1" ht="12.75">
      <c r="D485" s="214"/>
      <c r="E485" s="214"/>
      <c r="F485" s="214"/>
      <c r="G485" s="214"/>
      <c r="H485" s="214"/>
      <c r="I485" s="214"/>
      <c r="J485" s="214"/>
      <c r="K485" s="214"/>
      <c r="L485" s="214"/>
      <c r="M485" s="214"/>
      <c r="N485" s="214"/>
      <c r="O485" s="214"/>
      <c r="P485" s="214"/>
    </row>
    <row r="486" spans="4:16" s="149" customFormat="1" ht="12.75">
      <c r="D486" s="214"/>
      <c r="E486" s="214"/>
      <c r="F486" s="214"/>
      <c r="G486" s="214"/>
      <c r="H486" s="214"/>
      <c r="I486" s="214"/>
      <c r="J486" s="214"/>
      <c r="K486" s="214"/>
      <c r="L486" s="214"/>
      <c r="M486" s="214"/>
      <c r="N486" s="214"/>
      <c r="O486" s="214"/>
      <c r="P486" s="214"/>
    </row>
    <row r="487" spans="4:16" s="149" customFormat="1" ht="12.75">
      <c r="D487" s="214"/>
      <c r="E487" s="214"/>
      <c r="F487" s="214"/>
      <c r="G487" s="214"/>
      <c r="H487" s="214"/>
      <c r="I487" s="214"/>
      <c r="J487" s="214"/>
      <c r="K487" s="214"/>
      <c r="L487" s="214"/>
      <c r="M487" s="214"/>
      <c r="N487" s="214"/>
      <c r="O487" s="214"/>
      <c r="P487" s="214"/>
    </row>
    <row r="488" spans="4:16" s="149" customFormat="1" ht="12.75">
      <c r="D488" s="214"/>
      <c r="E488" s="214"/>
      <c r="F488" s="214"/>
      <c r="G488" s="214"/>
      <c r="H488" s="214"/>
      <c r="I488" s="214"/>
      <c r="J488" s="214"/>
      <c r="K488" s="214"/>
      <c r="L488" s="214"/>
      <c r="M488" s="214"/>
      <c r="N488" s="214"/>
      <c r="O488" s="214"/>
      <c r="P488" s="214"/>
    </row>
    <row r="489" spans="4:16" s="149" customFormat="1" ht="12.75">
      <c r="D489" s="214"/>
      <c r="E489" s="214"/>
      <c r="F489" s="214"/>
      <c r="G489" s="214"/>
      <c r="H489" s="214"/>
      <c r="I489" s="214"/>
      <c r="J489" s="214"/>
      <c r="K489" s="214"/>
      <c r="L489" s="214"/>
      <c r="M489" s="214"/>
      <c r="N489" s="214"/>
      <c r="O489" s="214"/>
      <c r="P489" s="214"/>
    </row>
    <row r="490" spans="4:16" s="149" customFormat="1" ht="12.75">
      <c r="D490" s="214"/>
      <c r="E490" s="214"/>
      <c r="F490" s="214"/>
      <c r="G490" s="214"/>
      <c r="H490" s="214"/>
      <c r="I490" s="214"/>
      <c r="J490" s="214"/>
      <c r="K490" s="214"/>
      <c r="L490" s="214"/>
      <c r="M490" s="214"/>
      <c r="N490" s="214"/>
      <c r="O490" s="214"/>
      <c r="P490" s="214"/>
    </row>
    <row r="491" spans="4:16" s="149" customFormat="1" ht="12.75">
      <c r="D491" s="214"/>
      <c r="E491" s="214"/>
      <c r="F491" s="214"/>
      <c r="G491" s="214"/>
      <c r="H491" s="214"/>
      <c r="I491" s="214"/>
      <c r="J491" s="214"/>
      <c r="K491" s="214"/>
      <c r="L491" s="214"/>
      <c r="M491" s="214"/>
      <c r="N491" s="214"/>
      <c r="O491" s="214"/>
      <c r="P491" s="214"/>
    </row>
    <row r="492" spans="4:16" s="149" customFormat="1" ht="12.75">
      <c r="D492" s="214"/>
      <c r="E492" s="214"/>
      <c r="F492" s="214"/>
      <c r="G492" s="214"/>
      <c r="H492" s="214"/>
      <c r="I492" s="214"/>
      <c r="J492" s="214"/>
      <c r="K492" s="214"/>
      <c r="L492" s="214"/>
      <c r="M492" s="214"/>
      <c r="N492" s="214"/>
      <c r="O492" s="214"/>
      <c r="P492" s="214"/>
    </row>
    <row r="493" spans="4:16" s="149" customFormat="1" ht="12.75">
      <c r="D493" s="214"/>
      <c r="E493" s="214"/>
      <c r="F493" s="214"/>
      <c r="G493" s="214"/>
      <c r="H493" s="214"/>
      <c r="I493" s="214"/>
      <c r="J493" s="214"/>
      <c r="K493" s="214"/>
      <c r="L493" s="214"/>
      <c r="M493" s="214"/>
      <c r="N493" s="214"/>
      <c r="O493" s="214"/>
      <c r="P493" s="214"/>
    </row>
    <row r="494" spans="4:16" s="149" customFormat="1" ht="12.75">
      <c r="D494" s="214"/>
      <c r="E494" s="214"/>
      <c r="F494" s="214"/>
      <c r="G494" s="214"/>
      <c r="H494" s="214"/>
      <c r="I494" s="214"/>
      <c r="J494" s="214"/>
      <c r="K494" s="214"/>
      <c r="L494" s="214"/>
      <c r="M494" s="214"/>
      <c r="N494" s="214"/>
      <c r="O494" s="214"/>
      <c r="P494" s="214"/>
    </row>
    <row r="495" spans="4:16" s="149" customFormat="1" ht="12.75">
      <c r="D495" s="214"/>
      <c r="E495" s="214"/>
      <c r="F495" s="214"/>
      <c r="G495" s="214"/>
      <c r="H495" s="214"/>
      <c r="I495" s="214"/>
      <c r="J495" s="214"/>
      <c r="K495" s="214"/>
      <c r="L495" s="214"/>
      <c r="M495" s="214"/>
      <c r="N495" s="214"/>
      <c r="O495" s="214"/>
      <c r="P495" s="214"/>
    </row>
    <row r="496" spans="4:16" s="149" customFormat="1" ht="12.75">
      <c r="D496" s="214"/>
      <c r="E496" s="214"/>
      <c r="F496" s="214"/>
      <c r="G496" s="214"/>
      <c r="H496" s="214"/>
      <c r="I496" s="214"/>
      <c r="J496" s="214"/>
      <c r="K496" s="214"/>
      <c r="L496" s="214"/>
      <c r="M496" s="214"/>
      <c r="N496" s="214"/>
      <c r="O496" s="214"/>
      <c r="P496" s="214"/>
    </row>
    <row r="497" spans="4:16" s="149" customFormat="1" ht="12.75">
      <c r="D497" s="214"/>
      <c r="E497" s="214"/>
      <c r="F497" s="214"/>
      <c r="G497" s="214"/>
      <c r="H497" s="214"/>
      <c r="I497" s="214"/>
      <c r="J497" s="214"/>
      <c r="K497" s="214"/>
      <c r="L497" s="214"/>
      <c r="M497" s="214"/>
      <c r="N497" s="214"/>
      <c r="O497" s="214"/>
      <c r="P497" s="214"/>
    </row>
    <row r="498" spans="4:16" s="149" customFormat="1" ht="12.75">
      <c r="D498" s="214"/>
      <c r="E498" s="214"/>
      <c r="F498" s="214"/>
      <c r="G498" s="214"/>
      <c r="H498" s="214"/>
      <c r="I498" s="214"/>
      <c r="J498" s="214"/>
      <c r="K498" s="214"/>
      <c r="L498" s="214"/>
      <c r="M498" s="214"/>
      <c r="N498" s="214"/>
      <c r="O498" s="214"/>
      <c r="P498" s="214"/>
    </row>
    <row r="499" spans="4:16" s="149" customFormat="1" ht="12.75">
      <c r="D499" s="214"/>
      <c r="E499" s="214"/>
      <c r="F499" s="214"/>
      <c r="G499" s="214"/>
      <c r="H499" s="214"/>
      <c r="I499" s="214"/>
      <c r="J499" s="214"/>
      <c r="K499" s="214"/>
      <c r="L499" s="214"/>
      <c r="M499" s="214"/>
      <c r="N499" s="214"/>
      <c r="O499" s="214"/>
      <c r="P499" s="214"/>
    </row>
    <row r="500" spans="4:16" s="149" customFormat="1" ht="12.75">
      <c r="D500" s="214"/>
      <c r="E500" s="214"/>
      <c r="F500" s="214"/>
      <c r="G500" s="214"/>
      <c r="H500" s="214"/>
      <c r="I500" s="214"/>
      <c r="J500" s="214"/>
      <c r="K500" s="214"/>
      <c r="L500" s="214"/>
      <c r="M500" s="214"/>
      <c r="N500" s="214"/>
      <c r="O500" s="214"/>
      <c r="P500" s="214"/>
    </row>
    <row r="501" spans="4:16" s="149" customFormat="1" ht="12.75">
      <c r="D501" s="214"/>
      <c r="E501" s="214"/>
      <c r="F501" s="214"/>
      <c r="G501" s="214"/>
      <c r="H501" s="214"/>
      <c r="I501" s="214"/>
      <c r="J501" s="214"/>
      <c r="K501" s="214"/>
      <c r="L501" s="214"/>
      <c r="M501" s="214"/>
      <c r="N501" s="214"/>
      <c r="O501" s="214"/>
      <c r="P501" s="214"/>
    </row>
    <row r="502" spans="4:16" s="149" customFormat="1" ht="12.75">
      <c r="D502" s="214"/>
      <c r="E502" s="214"/>
      <c r="F502" s="214"/>
      <c r="G502" s="214"/>
      <c r="H502" s="214"/>
      <c r="I502" s="214"/>
      <c r="J502" s="214"/>
      <c r="K502" s="214"/>
      <c r="L502" s="214"/>
      <c r="M502" s="214"/>
      <c r="N502" s="214"/>
      <c r="O502" s="214"/>
      <c r="P502" s="214"/>
    </row>
    <row r="503" spans="4:16" s="149" customFormat="1" ht="12.75">
      <c r="D503" s="214"/>
      <c r="E503" s="214"/>
      <c r="F503" s="214"/>
      <c r="G503" s="214"/>
      <c r="H503" s="214"/>
      <c r="I503" s="214"/>
      <c r="J503" s="214"/>
      <c r="K503" s="214"/>
      <c r="L503" s="214"/>
      <c r="M503" s="214"/>
      <c r="N503" s="214"/>
      <c r="O503" s="214"/>
      <c r="P503" s="214"/>
    </row>
    <row r="504" spans="4:16" s="149" customFormat="1" ht="12.75">
      <c r="D504" s="214"/>
      <c r="E504" s="214"/>
      <c r="F504" s="214"/>
      <c r="G504" s="214"/>
      <c r="H504" s="214"/>
      <c r="I504" s="214"/>
      <c r="J504" s="214"/>
      <c r="K504" s="214"/>
      <c r="L504" s="214"/>
      <c r="M504" s="214"/>
      <c r="N504" s="214"/>
      <c r="O504" s="214"/>
      <c r="P504" s="214"/>
    </row>
    <row r="505" spans="4:16" s="149" customFormat="1" ht="12.75">
      <c r="D505" s="214"/>
      <c r="E505" s="214"/>
      <c r="F505" s="214"/>
      <c r="G505" s="214"/>
      <c r="H505" s="214"/>
      <c r="I505" s="214"/>
      <c r="J505" s="214"/>
      <c r="K505" s="214"/>
      <c r="L505" s="214"/>
      <c r="M505" s="214"/>
      <c r="N505" s="214"/>
      <c r="O505" s="214"/>
      <c r="P505" s="214"/>
    </row>
    <row r="506" spans="4:16" s="149" customFormat="1" ht="12.75">
      <c r="D506" s="214"/>
      <c r="E506" s="214"/>
      <c r="F506" s="214"/>
      <c r="G506" s="214"/>
      <c r="H506" s="214"/>
      <c r="I506" s="214"/>
      <c r="J506" s="214"/>
      <c r="K506" s="214"/>
      <c r="L506" s="214"/>
      <c r="M506" s="214"/>
      <c r="N506" s="214"/>
      <c r="O506" s="214"/>
      <c r="P506" s="214"/>
    </row>
    <row r="507" spans="4:16" s="149" customFormat="1" ht="12.75">
      <c r="D507" s="214"/>
      <c r="E507" s="214"/>
      <c r="F507" s="214"/>
      <c r="G507" s="214"/>
      <c r="H507" s="214"/>
      <c r="I507" s="214"/>
      <c r="J507" s="214"/>
      <c r="K507" s="214"/>
      <c r="L507" s="214"/>
      <c r="M507" s="214"/>
      <c r="N507" s="214"/>
      <c r="O507" s="214"/>
      <c r="P507" s="214"/>
    </row>
    <row r="508" spans="4:16" s="149" customFormat="1" ht="12.75">
      <c r="D508" s="214"/>
      <c r="E508" s="214"/>
      <c r="F508" s="214"/>
      <c r="G508" s="214"/>
      <c r="H508" s="214"/>
      <c r="I508" s="214"/>
      <c r="J508" s="214"/>
      <c r="K508" s="214"/>
      <c r="L508" s="214"/>
      <c r="M508" s="214"/>
      <c r="N508" s="214"/>
      <c r="O508" s="214"/>
      <c r="P508" s="214"/>
    </row>
    <row r="509" spans="4:16" s="149" customFormat="1" ht="12.75">
      <c r="D509" s="214"/>
      <c r="E509" s="214"/>
      <c r="F509" s="214"/>
      <c r="G509" s="214"/>
      <c r="H509" s="214"/>
      <c r="I509" s="214"/>
      <c r="J509" s="214"/>
      <c r="K509" s="214"/>
      <c r="L509" s="214"/>
      <c r="M509" s="214"/>
      <c r="N509" s="214"/>
      <c r="O509" s="214"/>
      <c r="P509" s="214"/>
    </row>
    <row r="510" spans="4:16" s="149" customFormat="1" ht="12.75">
      <c r="D510" s="214"/>
      <c r="E510" s="214"/>
      <c r="F510" s="214"/>
      <c r="G510" s="214"/>
      <c r="H510" s="214"/>
      <c r="I510" s="214"/>
      <c r="J510" s="214"/>
      <c r="K510" s="214"/>
      <c r="L510" s="214"/>
      <c r="M510" s="214"/>
      <c r="N510" s="214"/>
      <c r="O510" s="214"/>
      <c r="P510" s="214"/>
    </row>
    <row r="511" spans="4:16" s="149" customFormat="1" ht="12.75">
      <c r="D511" s="214"/>
      <c r="E511" s="214"/>
      <c r="F511" s="214"/>
      <c r="G511" s="214"/>
      <c r="H511" s="214"/>
      <c r="I511" s="214"/>
      <c r="J511" s="214"/>
      <c r="K511" s="214"/>
      <c r="L511" s="214"/>
      <c r="M511" s="214"/>
      <c r="N511" s="214"/>
      <c r="O511" s="214"/>
      <c r="P511" s="214"/>
    </row>
    <row r="512" spans="4:16" s="149" customFormat="1" ht="12.75">
      <c r="D512" s="214"/>
      <c r="E512" s="214"/>
      <c r="F512" s="214"/>
      <c r="G512" s="214"/>
      <c r="H512" s="214"/>
      <c r="I512" s="214"/>
      <c r="J512" s="214"/>
      <c r="K512" s="214"/>
      <c r="L512" s="214"/>
      <c r="M512" s="214"/>
      <c r="N512" s="214"/>
      <c r="O512" s="214"/>
      <c r="P512" s="214"/>
    </row>
    <row r="513" spans="4:16" s="149" customFormat="1" ht="12.75">
      <c r="D513" s="214"/>
      <c r="E513" s="214"/>
      <c r="F513" s="214"/>
      <c r="G513" s="214"/>
      <c r="H513" s="214"/>
      <c r="I513" s="214"/>
      <c r="J513" s="214"/>
      <c r="K513" s="214"/>
      <c r="L513" s="214"/>
      <c r="M513" s="214"/>
      <c r="N513" s="214"/>
      <c r="O513" s="214"/>
      <c r="P513" s="214"/>
    </row>
    <row r="514" spans="4:16" s="149" customFormat="1" ht="12.75">
      <c r="D514" s="214"/>
      <c r="E514" s="214"/>
      <c r="F514" s="214"/>
      <c r="G514" s="214"/>
      <c r="H514" s="214"/>
      <c r="I514" s="214"/>
      <c r="J514" s="214"/>
      <c r="K514" s="214"/>
      <c r="L514" s="214"/>
      <c r="M514" s="214"/>
      <c r="N514" s="214"/>
      <c r="O514" s="214"/>
      <c r="P514" s="214"/>
    </row>
    <row r="515" spans="4:16" s="149" customFormat="1" ht="12.75">
      <c r="D515" s="214"/>
      <c r="E515" s="214"/>
      <c r="F515" s="214"/>
      <c r="G515" s="214"/>
      <c r="H515" s="214"/>
      <c r="I515" s="214"/>
      <c r="J515" s="214"/>
      <c r="K515" s="214"/>
      <c r="L515" s="214"/>
      <c r="M515" s="214"/>
      <c r="N515" s="214"/>
      <c r="O515" s="214"/>
      <c r="P515" s="214"/>
    </row>
    <row r="516" spans="4:16" s="149" customFormat="1" ht="12.75">
      <c r="D516" s="214"/>
      <c r="E516" s="214"/>
      <c r="F516" s="214"/>
      <c r="G516" s="214"/>
      <c r="H516" s="214"/>
      <c r="I516" s="214"/>
      <c r="J516" s="214"/>
      <c r="K516" s="214"/>
      <c r="L516" s="214"/>
      <c r="M516" s="214"/>
      <c r="N516" s="214"/>
      <c r="O516" s="214"/>
      <c r="P516" s="214"/>
    </row>
    <row r="517" spans="4:16" s="149" customFormat="1" ht="12.75">
      <c r="D517" s="214"/>
      <c r="E517" s="214"/>
      <c r="F517" s="214"/>
      <c r="G517" s="214"/>
      <c r="H517" s="214"/>
      <c r="I517" s="214"/>
      <c r="J517" s="214"/>
      <c r="K517" s="214"/>
      <c r="L517" s="214"/>
      <c r="M517" s="214"/>
      <c r="N517" s="214"/>
      <c r="O517" s="214"/>
      <c r="P517" s="214"/>
    </row>
    <row r="518" spans="4:16" s="149" customFormat="1" ht="12.75">
      <c r="D518" s="214"/>
      <c r="E518" s="214"/>
      <c r="F518" s="214"/>
      <c r="G518" s="214"/>
      <c r="H518" s="214"/>
      <c r="I518" s="214"/>
      <c r="J518" s="214"/>
      <c r="K518" s="214"/>
      <c r="L518" s="214"/>
      <c r="M518" s="214"/>
      <c r="N518" s="214"/>
      <c r="O518" s="214"/>
      <c r="P518" s="214"/>
    </row>
    <row r="519" spans="4:16" s="149" customFormat="1" ht="12.75">
      <c r="D519" s="214"/>
      <c r="E519" s="214"/>
      <c r="F519" s="214"/>
      <c r="G519" s="214"/>
      <c r="H519" s="214"/>
      <c r="I519" s="214"/>
      <c r="J519" s="214"/>
      <c r="K519" s="214"/>
      <c r="L519" s="214"/>
      <c r="M519" s="214"/>
      <c r="N519" s="214"/>
      <c r="O519" s="214"/>
      <c r="P519" s="214"/>
    </row>
    <row r="520" spans="4:16" s="149" customFormat="1" ht="12.75">
      <c r="D520" s="214"/>
      <c r="E520" s="214"/>
      <c r="F520" s="214"/>
      <c r="G520" s="214"/>
      <c r="H520" s="214"/>
      <c r="I520" s="214"/>
      <c r="J520" s="214"/>
      <c r="K520" s="214"/>
      <c r="L520" s="214"/>
      <c r="M520" s="214"/>
      <c r="N520" s="214"/>
      <c r="O520" s="214"/>
      <c r="P520" s="214"/>
    </row>
    <row r="521" spans="4:16" s="149" customFormat="1" ht="12.75">
      <c r="D521" s="214"/>
      <c r="E521" s="214"/>
      <c r="F521" s="214"/>
      <c r="G521" s="214"/>
      <c r="H521" s="214"/>
      <c r="I521" s="214"/>
      <c r="J521" s="214"/>
      <c r="K521" s="214"/>
      <c r="L521" s="214"/>
      <c r="M521" s="214"/>
      <c r="N521" s="214"/>
      <c r="O521" s="214"/>
      <c r="P521" s="214"/>
    </row>
    <row r="522" spans="4:16" s="149" customFormat="1" ht="12.75">
      <c r="D522" s="214"/>
      <c r="E522" s="214"/>
      <c r="F522" s="214"/>
      <c r="G522" s="214"/>
      <c r="H522" s="214"/>
      <c r="I522" s="214"/>
      <c r="J522" s="214"/>
      <c r="K522" s="214"/>
      <c r="L522" s="214"/>
      <c r="M522" s="214"/>
      <c r="N522" s="214"/>
      <c r="O522" s="214"/>
      <c r="P522" s="214"/>
    </row>
    <row r="523" spans="4:16" s="149" customFormat="1" ht="12.75">
      <c r="D523" s="214"/>
      <c r="E523" s="214"/>
      <c r="F523" s="214"/>
      <c r="G523" s="214"/>
      <c r="H523" s="214"/>
      <c r="I523" s="214"/>
      <c r="J523" s="214"/>
      <c r="K523" s="214"/>
      <c r="L523" s="214"/>
      <c r="M523" s="214"/>
      <c r="N523" s="214"/>
      <c r="O523" s="214"/>
      <c r="P523" s="214"/>
    </row>
    <row r="524" spans="4:16" s="149" customFormat="1" ht="12.75">
      <c r="D524" s="214"/>
      <c r="E524" s="214"/>
      <c r="F524" s="214"/>
      <c r="G524" s="214"/>
      <c r="H524" s="214"/>
      <c r="I524" s="214"/>
      <c r="J524" s="214"/>
      <c r="K524" s="214"/>
      <c r="L524" s="214"/>
      <c r="M524" s="214"/>
      <c r="N524" s="214"/>
      <c r="O524" s="214"/>
      <c r="P524" s="214"/>
    </row>
    <row r="525" spans="4:16" s="149" customFormat="1" ht="12.75">
      <c r="D525" s="214"/>
      <c r="E525" s="214"/>
      <c r="F525" s="214"/>
      <c r="G525" s="214"/>
      <c r="H525" s="214"/>
      <c r="I525" s="214"/>
      <c r="J525" s="214"/>
      <c r="K525" s="214"/>
      <c r="L525" s="214"/>
      <c r="M525" s="214"/>
      <c r="N525" s="214"/>
      <c r="O525" s="214"/>
      <c r="P525" s="214"/>
    </row>
    <row r="526" spans="4:16" s="149" customFormat="1" ht="12.75">
      <c r="D526" s="214"/>
      <c r="E526" s="214"/>
      <c r="F526" s="214"/>
      <c r="G526" s="214"/>
      <c r="H526" s="214"/>
      <c r="I526" s="214"/>
      <c r="J526" s="214"/>
      <c r="K526" s="214"/>
      <c r="L526" s="214"/>
      <c r="M526" s="214"/>
      <c r="N526" s="214"/>
      <c r="O526" s="214"/>
      <c r="P526" s="214"/>
    </row>
    <row r="527" spans="4:16" s="149" customFormat="1" ht="12.75">
      <c r="D527" s="214"/>
      <c r="E527" s="214"/>
      <c r="F527" s="214"/>
      <c r="G527" s="214"/>
      <c r="H527" s="214"/>
      <c r="I527" s="214"/>
      <c r="J527" s="214"/>
      <c r="K527" s="214"/>
      <c r="L527" s="214"/>
      <c r="M527" s="214"/>
      <c r="N527" s="214"/>
      <c r="O527" s="214"/>
      <c r="P527" s="214"/>
    </row>
    <row r="528" spans="4:16" s="149" customFormat="1" ht="12.75">
      <c r="D528" s="214"/>
      <c r="E528" s="214"/>
      <c r="F528" s="214"/>
      <c r="G528" s="214"/>
      <c r="H528" s="214"/>
      <c r="I528" s="214"/>
      <c r="J528" s="214"/>
      <c r="K528" s="214"/>
      <c r="L528" s="214"/>
      <c r="M528" s="214"/>
      <c r="N528" s="214"/>
      <c r="O528" s="214"/>
      <c r="P528" s="214"/>
    </row>
    <row r="529" spans="4:16" s="149" customFormat="1" ht="12.75">
      <c r="D529" s="214"/>
      <c r="E529" s="214"/>
      <c r="F529" s="214"/>
      <c r="G529" s="214"/>
      <c r="H529" s="214"/>
      <c r="I529" s="214"/>
      <c r="J529" s="214"/>
      <c r="K529" s="214"/>
      <c r="L529" s="214"/>
      <c r="M529" s="214"/>
      <c r="N529" s="214"/>
      <c r="O529" s="214"/>
      <c r="P529" s="214"/>
    </row>
    <row r="530" spans="4:16" s="149" customFormat="1" ht="12.75">
      <c r="D530" s="214"/>
      <c r="E530" s="214"/>
      <c r="F530" s="214"/>
      <c r="G530" s="214"/>
      <c r="H530" s="214"/>
      <c r="I530" s="214"/>
      <c r="J530" s="214"/>
      <c r="K530" s="214"/>
      <c r="L530" s="214"/>
      <c r="M530" s="214"/>
      <c r="N530" s="214"/>
      <c r="O530" s="214"/>
      <c r="P530" s="214"/>
    </row>
    <row r="531" spans="4:16" s="149" customFormat="1" ht="12.75">
      <c r="D531" s="214"/>
      <c r="E531" s="214"/>
      <c r="F531" s="214"/>
      <c r="G531" s="214"/>
      <c r="H531" s="214"/>
      <c r="I531" s="214"/>
      <c r="J531" s="214"/>
      <c r="K531" s="214"/>
      <c r="L531" s="214"/>
      <c r="M531" s="214"/>
      <c r="N531" s="214"/>
      <c r="O531" s="214"/>
      <c r="P531" s="214"/>
    </row>
    <row r="532" spans="4:16" s="149" customFormat="1" ht="12.75">
      <c r="D532" s="214"/>
      <c r="E532" s="214"/>
      <c r="F532" s="214"/>
      <c r="G532" s="214"/>
      <c r="H532" s="214"/>
      <c r="I532" s="214"/>
      <c r="J532" s="214"/>
      <c r="K532" s="214"/>
      <c r="L532" s="214"/>
      <c r="M532" s="214"/>
      <c r="N532" s="214"/>
      <c r="O532" s="214"/>
      <c r="P532" s="214"/>
    </row>
    <row r="533" spans="4:16" s="149" customFormat="1" ht="12.75">
      <c r="D533" s="214"/>
      <c r="E533" s="214"/>
      <c r="F533" s="214"/>
      <c r="G533" s="214"/>
      <c r="H533" s="214"/>
      <c r="I533" s="214"/>
      <c r="J533" s="214"/>
      <c r="K533" s="214"/>
      <c r="L533" s="214"/>
      <c r="M533" s="214"/>
      <c r="N533" s="214"/>
      <c r="O533" s="214"/>
      <c r="P533" s="214"/>
    </row>
    <row r="534" spans="4:16" s="149" customFormat="1" ht="12.75">
      <c r="D534" s="214"/>
      <c r="E534" s="214"/>
      <c r="F534" s="214"/>
      <c r="G534" s="214"/>
      <c r="H534" s="214"/>
      <c r="I534" s="214"/>
      <c r="J534" s="214"/>
      <c r="K534" s="214"/>
      <c r="L534" s="214"/>
      <c r="M534" s="214"/>
      <c r="N534" s="214"/>
      <c r="O534" s="214"/>
      <c r="P534" s="214"/>
    </row>
    <row r="535" spans="4:16" s="149" customFormat="1" ht="12.75">
      <c r="D535" s="214"/>
      <c r="E535" s="214"/>
      <c r="F535" s="214"/>
      <c r="G535" s="214"/>
      <c r="H535" s="214"/>
      <c r="I535" s="214"/>
      <c r="J535" s="214"/>
      <c r="K535" s="214"/>
      <c r="L535" s="214"/>
      <c r="M535" s="214"/>
      <c r="N535" s="214"/>
      <c r="O535" s="214"/>
      <c r="P535" s="214"/>
    </row>
    <row r="536" spans="4:16" s="149" customFormat="1" ht="12.75">
      <c r="D536" s="214"/>
      <c r="E536" s="214"/>
      <c r="F536" s="214"/>
      <c r="G536" s="214"/>
      <c r="H536" s="214"/>
      <c r="I536" s="214"/>
      <c r="J536" s="214"/>
      <c r="K536" s="214"/>
      <c r="L536" s="214"/>
      <c r="M536" s="214"/>
      <c r="N536" s="214"/>
      <c r="O536" s="214"/>
      <c r="P536" s="214"/>
    </row>
    <row r="537" spans="4:16" s="149" customFormat="1" ht="12.75">
      <c r="D537" s="214"/>
      <c r="E537" s="214"/>
      <c r="F537" s="214"/>
      <c r="G537" s="214"/>
      <c r="H537" s="214"/>
      <c r="I537" s="214"/>
      <c r="J537" s="214"/>
      <c r="K537" s="214"/>
      <c r="L537" s="214"/>
      <c r="M537" s="214"/>
      <c r="N537" s="214"/>
      <c r="O537" s="214"/>
      <c r="P537" s="214"/>
    </row>
    <row r="538" spans="4:16" s="149" customFormat="1" ht="12.75">
      <c r="D538" s="214"/>
      <c r="E538" s="214"/>
      <c r="F538" s="214"/>
      <c r="G538" s="214"/>
      <c r="H538" s="214"/>
      <c r="I538" s="214"/>
      <c r="J538" s="214"/>
      <c r="K538" s="214"/>
      <c r="L538" s="214"/>
      <c r="M538" s="214"/>
      <c r="N538" s="214"/>
      <c r="O538" s="214"/>
      <c r="P538" s="214"/>
    </row>
    <row r="539" spans="4:16" s="149" customFormat="1" ht="12.75">
      <c r="D539" s="214"/>
      <c r="E539" s="214"/>
      <c r="F539" s="214"/>
      <c r="G539" s="214"/>
      <c r="H539" s="214"/>
      <c r="I539" s="214"/>
      <c r="J539" s="214"/>
      <c r="K539" s="214"/>
      <c r="L539" s="214"/>
      <c r="M539" s="214"/>
      <c r="N539" s="214"/>
      <c r="O539" s="214"/>
      <c r="P539" s="214"/>
    </row>
    <row r="540" spans="4:16" s="149" customFormat="1" ht="12.75">
      <c r="D540" s="214"/>
      <c r="E540" s="214"/>
      <c r="F540" s="214"/>
      <c r="G540" s="214"/>
      <c r="H540" s="214"/>
      <c r="I540" s="214"/>
      <c r="J540" s="214"/>
      <c r="K540" s="214"/>
      <c r="L540" s="214"/>
      <c r="M540" s="214"/>
      <c r="N540" s="214"/>
      <c r="O540" s="214"/>
      <c r="P540" s="214"/>
    </row>
    <row r="541" spans="4:16" s="149" customFormat="1" ht="12.75">
      <c r="D541" s="214"/>
      <c r="E541" s="214"/>
      <c r="F541" s="214"/>
      <c r="G541" s="214"/>
      <c r="H541" s="214"/>
      <c r="I541" s="214"/>
      <c r="J541" s="214"/>
      <c r="K541" s="214"/>
      <c r="L541" s="214"/>
      <c r="M541" s="214"/>
      <c r="N541" s="214"/>
      <c r="O541" s="214"/>
      <c r="P541" s="214"/>
    </row>
    <row r="542" spans="4:16" s="149" customFormat="1" ht="12.75">
      <c r="D542" s="214"/>
      <c r="E542" s="214"/>
      <c r="F542" s="214"/>
      <c r="G542" s="214"/>
      <c r="H542" s="214"/>
      <c r="I542" s="214"/>
      <c r="J542" s="214"/>
      <c r="K542" s="214"/>
      <c r="L542" s="214"/>
      <c r="M542" s="214"/>
      <c r="N542" s="214"/>
      <c r="O542" s="214"/>
      <c r="P542" s="214"/>
    </row>
    <row r="543" spans="4:16" s="149" customFormat="1" ht="12.75">
      <c r="D543" s="214"/>
      <c r="E543" s="214"/>
      <c r="F543" s="214"/>
      <c r="G543" s="214"/>
      <c r="H543" s="214"/>
      <c r="I543" s="214"/>
      <c r="J543" s="214"/>
      <c r="K543" s="214"/>
      <c r="L543" s="214"/>
      <c r="M543" s="214"/>
      <c r="N543" s="214"/>
      <c r="O543" s="214"/>
      <c r="P543" s="214"/>
    </row>
    <row r="544" spans="4:16" s="149" customFormat="1" ht="12.75">
      <c r="D544" s="214"/>
      <c r="E544" s="214"/>
      <c r="F544" s="214"/>
      <c r="G544" s="214"/>
      <c r="H544" s="214"/>
      <c r="I544" s="214"/>
      <c r="J544" s="214"/>
      <c r="K544" s="214"/>
      <c r="L544" s="214"/>
      <c r="M544" s="214"/>
      <c r="N544" s="214"/>
      <c r="O544" s="214"/>
      <c r="P544" s="214"/>
    </row>
    <row r="545" spans="4:16" s="149" customFormat="1" ht="12.75">
      <c r="D545" s="214"/>
      <c r="E545" s="214"/>
      <c r="F545" s="214"/>
      <c r="G545" s="214"/>
      <c r="H545" s="214"/>
      <c r="I545" s="214"/>
      <c r="J545" s="214"/>
      <c r="K545" s="214"/>
      <c r="L545" s="214"/>
      <c r="M545" s="214"/>
      <c r="N545" s="214"/>
      <c r="O545" s="214"/>
      <c r="P545" s="214"/>
    </row>
    <row r="546" spans="4:16" s="149" customFormat="1" ht="12.75">
      <c r="D546" s="214"/>
      <c r="E546" s="214"/>
      <c r="F546" s="214"/>
      <c r="G546" s="214"/>
      <c r="H546" s="214"/>
      <c r="I546" s="214"/>
      <c r="J546" s="214"/>
      <c r="K546" s="214"/>
      <c r="L546" s="214"/>
      <c r="M546" s="214"/>
      <c r="N546" s="214"/>
      <c r="O546" s="214"/>
      <c r="P546" s="214"/>
    </row>
    <row r="547" spans="4:16" s="149" customFormat="1" ht="12.75">
      <c r="D547" s="214"/>
      <c r="E547" s="214"/>
      <c r="F547" s="214"/>
      <c r="G547" s="214"/>
      <c r="H547" s="214"/>
      <c r="I547" s="214"/>
      <c r="J547" s="214"/>
      <c r="K547" s="214"/>
      <c r="L547" s="214"/>
      <c r="M547" s="214"/>
      <c r="N547" s="214"/>
      <c r="O547" s="214"/>
      <c r="P547" s="214"/>
    </row>
    <row r="548" spans="4:16" s="149" customFormat="1" ht="12.75">
      <c r="D548" s="214"/>
      <c r="E548" s="214"/>
      <c r="F548" s="214"/>
      <c r="G548" s="214"/>
      <c r="H548" s="214"/>
      <c r="I548" s="214"/>
      <c r="J548" s="214"/>
      <c r="K548" s="214"/>
      <c r="L548" s="214"/>
      <c r="M548" s="214"/>
      <c r="N548" s="214"/>
      <c r="O548" s="214"/>
      <c r="P548" s="214"/>
    </row>
    <row r="549" spans="4:16" s="149" customFormat="1" ht="12.75">
      <c r="D549" s="214"/>
      <c r="E549" s="214"/>
      <c r="F549" s="214"/>
      <c r="G549" s="214"/>
      <c r="H549" s="214"/>
      <c r="I549" s="214"/>
      <c r="J549" s="214"/>
      <c r="K549" s="214"/>
      <c r="L549" s="214"/>
      <c r="M549" s="214"/>
      <c r="N549" s="214"/>
      <c r="O549" s="214"/>
      <c r="P549" s="214"/>
    </row>
    <row r="550" spans="4:16" s="149" customFormat="1" ht="12.75">
      <c r="D550" s="214"/>
      <c r="E550" s="214"/>
      <c r="F550" s="214"/>
      <c r="G550" s="214"/>
      <c r="H550" s="214"/>
      <c r="I550" s="214"/>
      <c r="J550" s="214"/>
      <c r="K550" s="214"/>
      <c r="L550" s="214"/>
      <c r="M550" s="214"/>
      <c r="N550" s="214"/>
      <c r="O550" s="214"/>
      <c r="P550" s="214"/>
    </row>
    <row r="551" spans="4:16" s="149" customFormat="1" ht="12.75">
      <c r="D551" s="214"/>
      <c r="E551" s="214"/>
      <c r="F551" s="214"/>
      <c r="G551" s="214"/>
      <c r="H551" s="214"/>
      <c r="I551" s="214"/>
      <c r="J551" s="214"/>
      <c r="K551" s="214"/>
      <c r="L551" s="214"/>
      <c r="M551" s="214"/>
      <c r="N551" s="214"/>
      <c r="O551" s="214"/>
      <c r="P551" s="214"/>
    </row>
    <row r="552" spans="4:16" s="149" customFormat="1" ht="12.75">
      <c r="D552" s="214"/>
      <c r="E552" s="214"/>
      <c r="F552" s="214"/>
      <c r="G552" s="214"/>
      <c r="H552" s="214"/>
      <c r="I552" s="214"/>
      <c r="J552" s="214"/>
      <c r="K552" s="214"/>
      <c r="L552" s="214"/>
      <c r="M552" s="214"/>
      <c r="N552" s="214"/>
      <c r="O552" s="214"/>
      <c r="P552" s="214"/>
    </row>
    <row r="553" spans="4:16" s="149" customFormat="1" ht="12.75">
      <c r="D553" s="214"/>
      <c r="E553" s="214"/>
      <c r="F553" s="214"/>
      <c r="G553" s="214"/>
      <c r="H553" s="214"/>
      <c r="I553" s="214"/>
      <c r="J553" s="214"/>
      <c r="K553" s="214"/>
      <c r="L553" s="214"/>
      <c r="M553" s="214"/>
      <c r="N553" s="214"/>
      <c r="O553" s="214"/>
      <c r="P553" s="214"/>
    </row>
    <row r="554" spans="4:16" s="149" customFormat="1" ht="12.75">
      <c r="D554" s="214"/>
      <c r="E554" s="214"/>
      <c r="F554" s="214"/>
      <c r="G554" s="214"/>
      <c r="H554" s="214"/>
      <c r="I554" s="214"/>
      <c r="J554" s="214"/>
      <c r="K554" s="214"/>
      <c r="L554" s="214"/>
      <c r="M554" s="214"/>
      <c r="N554" s="214"/>
      <c r="O554" s="214"/>
      <c r="P554" s="214"/>
    </row>
    <row r="555" spans="4:16" s="149" customFormat="1" ht="12.75">
      <c r="D555" s="214"/>
      <c r="E555" s="214"/>
      <c r="F555" s="214"/>
      <c r="G555" s="214"/>
      <c r="H555" s="214"/>
      <c r="I555" s="214"/>
      <c r="J555" s="214"/>
      <c r="K555" s="214"/>
      <c r="L555" s="214"/>
      <c r="M555" s="214"/>
      <c r="N555" s="214"/>
      <c r="O555" s="214"/>
      <c r="P555" s="214"/>
    </row>
    <row r="556" spans="4:16" s="149" customFormat="1" ht="12.75">
      <c r="D556" s="214"/>
      <c r="E556" s="214"/>
      <c r="F556" s="214"/>
      <c r="G556" s="214"/>
      <c r="H556" s="214"/>
      <c r="I556" s="214"/>
      <c r="J556" s="214"/>
      <c r="K556" s="214"/>
      <c r="L556" s="214"/>
      <c r="M556" s="214"/>
      <c r="N556" s="214"/>
      <c r="O556" s="214"/>
      <c r="P556" s="214"/>
    </row>
    <row r="557" spans="4:16" s="149" customFormat="1" ht="12.75">
      <c r="D557" s="214"/>
      <c r="E557" s="214"/>
      <c r="F557" s="214"/>
      <c r="G557" s="214"/>
      <c r="H557" s="214"/>
      <c r="I557" s="214"/>
      <c r="J557" s="214"/>
      <c r="K557" s="214"/>
      <c r="L557" s="214"/>
      <c r="M557" s="214"/>
      <c r="N557" s="214"/>
      <c r="O557" s="214"/>
      <c r="P557" s="214"/>
    </row>
    <row r="558" spans="4:16" s="149" customFormat="1" ht="12.75">
      <c r="D558" s="214"/>
      <c r="E558" s="214"/>
      <c r="F558" s="214"/>
      <c r="G558" s="214"/>
      <c r="H558" s="214"/>
      <c r="I558" s="214"/>
      <c r="J558" s="214"/>
      <c r="K558" s="214"/>
      <c r="L558" s="214"/>
      <c r="M558" s="214"/>
      <c r="N558" s="214"/>
      <c r="O558" s="214"/>
      <c r="P558" s="214"/>
    </row>
    <row r="559" spans="4:16" s="149" customFormat="1" ht="12.75">
      <c r="D559" s="214"/>
      <c r="E559" s="214"/>
      <c r="F559" s="214"/>
      <c r="G559" s="214"/>
      <c r="H559" s="214"/>
      <c r="I559" s="214"/>
      <c r="J559" s="214"/>
      <c r="K559" s="214"/>
      <c r="L559" s="214"/>
      <c r="M559" s="214"/>
      <c r="N559" s="214"/>
      <c r="O559" s="214"/>
      <c r="P559" s="214"/>
    </row>
    <row r="560" spans="4:16" s="149" customFormat="1" ht="12.75">
      <c r="D560" s="214"/>
      <c r="E560" s="214"/>
      <c r="F560" s="214"/>
      <c r="G560" s="214"/>
      <c r="H560" s="214"/>
      <c r="I560" s="214"/>
      <c r="J560" s="214"/>
      <c r="K560" s="214"/>
      <c r="L560" s="214"/>
      <c r="M560" s="214"/>
      <c r="N560" s="214"/>
      <c r="O560" s="214"/>
      <c r="P560" s="214"/>
    </row>
    <row r="561" spans="4:16" s="149" customFormat="1" ht="12.75">
      <c r="D561" s="214"/>
      <c r="E561" s="214"/>
      <c r="F561" s="214"/>
      <c r="G561" s="214"/>
      <c r="H561" s="214"/>
      <c r="I561" s="214"/>
      <c r="J561" s="214"/>
      <c r="K561" s="214"/>
      <c r="L561" s="214"/>
      <c r="M561" s="214"/>
      <c r="N561" s="214"/>
      <c r="O561" s="214"/>
      <c r="P561" s="214"/>
    </row>
    <row r="562" spans="4:16" s="149" customFormat="1" ht="12.75">
      <c r="D562" s="214"/>
      <c r="E562" s="214"/>
      <c r="F562" s="214"/>
      <c r="G562" s="214"/>
      <c r="H562" s="214"/>
      <c r="I562" s="214"/>
      <c r="J562" s="214"/>
      <c r="K562" s="214"/>
      <c r="L562" s="214"/>
      <c r="M562" s="214"/>
      <c r="N562" s="214"/>
      <c r="O562" s="214"/>
      <c r="P562" s="214"/>
    </row>
    <row r="563" spans="4:16" s="149" customFormat="1" ht="12.75">
      <c r="D563" s="214"/>
      <c r="E563" s="214"/>
      <c r="F563" s="214"/>
      <c r="G563" s="214"/>
      <c r="H563" s="214"/>
      <c r="I563" s="214"/>
      <c r="J563" s="214"/>
      <c r="K563" s="214"/>
      <c r="L563" s="214"/>
      <c r="M563" s="214"/>
      <c r="N563" s="214"/>
      <c r="O563" s="214"/>
      <c r="P563" s="214"/>
    </row>
    <row r="564" spans="4:16" s="149" customFormat="1" ht="12.75">
      <c r="D564" s="214"/>
      <c r="E564" s="214"/>
      <c r="F564" s="214"/>
      <c r="G564" s="214"/>
      <c r="H564" s="214"/>
      <c r="I564" s="214"/>
      <c r="J564" s="214"/>
      <c r="K564" s="214"/>
      <c r="L564" s="214"/>
      <c r="M564" s="214"/>
      <c r="N564" s="214"/>
      <c r="O564" s="214"/>
      <c r="P564" s="214"/>
    </row>
    <row r="565" spans="4:16" s="149" customFormat="1" ht="12.75">
      <c r="D565" s="214"/>
      <c r="E565" s="214"/>
      <c r="F565" s="214"/>
      <c r="G565" s="214"/>
      <c r="H565" s="214"/>
      <c r="I565" s="214"/>
      <c r="J565" s="214"/>
      <c r="K565" s="214"/>
      <c r="L565" s="214"/>
      <c r="M565" s="214"/>
      <c r="N565" s="214"/>
      <c r="O565" s="214"/>
      <c r="P565" s="214"/>
    </row>
    <row r="566" spans="4:16" s="149" customFormat="1" ht="12.75">
      <c r="D566" s="214"/>
      <c r="E566" s="214"/>
      <c r="F566" s="214"/>
      <c r="G566" s="214"/>
      <c r="H566" s="214"/>
      <c r="I566" s="214"/>
      <c r="J566" s="214"/>
      <c r="K566" s="214"/>
      <c r="L566" s="214"/>
      <c r="M566" s="214"/>
      <c r="N566" s="214"/>
      <c r="O566" s="214"/>
      <c r="P566" s="214"/>
    </row>
    <row r="567" spans="4:16" s="149" customFormat="1" ht="12.75">
      <c r="D567" s="214"/>
      <c r="E567" s="214"/>
      <c r="F567" s="214"/>
      <c r="G567" s="214"/>
      <c r="H567" s="214"/>
      <c r="I567" s="214"/>
      <c r="J567" s="214"/>
      <c r="K567" s="214"/>
      <c r="L567" s="214"/>
      <c r="M567" s="214"/>
      <c r="N567" s="214"/>
      <c r="O567" s="214"/>
      <c r="P567" s="214"/>
    </row>
    <row r="568" spans="4:16" s="149" customFormat="1" ht="12.75">
      <c r="D568" s="214"/>
      <c r="E568" s="214"/>
      <c r="F568" s="214"/>
      <c r="G568" s="214"/>
      <c r="H568" s="214"/>
      <c r="I568" s="214"/>
      <c r="J568" s="214"/>
      <c r="K568" s="214"/>
      <c r="L568" s="214"/>
      <c r="M568" s="214"/>
      <c r="N568" s="214"/>
      <c r="O568" s="214"/>
      <c r="P568" s="214"/>
    </row>
    <row r="569" spans="4:16" s="149" customFormat="1" ht="12.75">
      <c r="D569" s="214"/>
      <c r="E569" s="214"/>
      <c r="F569" s="214"/>
      <c r="G569" s="214"/>
      <c r="H569" s="214"/>
      <c r="I569" s="214"/>
      <c r="J569" s="214"/>
      <c r="K569" s="214"/>
      <c r="L569" s="214"/>
      <c r="M569" s="214"/>
      <c r="N569" s="214"/>
      <c r="O569" s="214"/>
      <c r="P569" s="214"/>
    </row>
    <row r="570" spans="4:16" s="149" customFormat="1" ht="12.75">
      <c r="D570" s="214"/>
      <c r="E570" s="214"/>
      <c r="F570" s="214"/>
      <c r="G570" s="214"/>
      <c r="H570" s="214"/>
      <c r="I570" s="214"/>
      <c r="J570" s="214"/>
      <c r="K570" s="214"/>
      <c r="L570" s="214"/>
      <c r="M570" s="214"/>
      <c r="N570" s="214"/>
      <c r="O570" s="214"/>
      <c r="P570" s="214"/>
    </row>
    <row r="571" spans="4:16" s="149" customFormat="1" ht="12.75">
      <c r="D571" s="214"/>
      <c r="E571" s="214"/>
      <c r="F571" s="214"/>
      <c r="G571" s="214"/>
      <c r="H571" s="214"/>
      <c r="I571" s="214"/>
      <c r="J571" s="214"/>
      <c r="K571" s="214"/>
      <c r="L571" s="214"/>
      <c r="M571" s="214"/>
      <c r="N571" s="214"/>
      <c r="O571" s="214"/>
      <c r="P571" s="214"/>
    </row>
    <row r="572" spans="4:16" s="149" customFormat="1" ht="12.75">
      <c r="D572" s="214"/>
      <c r="E572" s="214"/>
      <c r="F572" s="214"/>
      <c r="G572" s="214"/>
      <c r="H572" s="214"/>
      <c r="I572" s="214"/>
      <c r="J572" s="214"/>
      <c r="K572" s="214"/>
      <c r="L572" s="214"/>
      <c r="M572" s="214"/>
      <c r="N572" s="214"/>
      <c r="O572" s="214"/>
      <c r="P572" s="214"/>
    </row>
    <row r="573" spans="4:16" s="149" customFormat="1" ht="12.75">
      <c r="D573" s="214"/>
      <c r="E573" s="214"/>
      <c r="F573" s="214"/>
      <c r="G573" s="214"/>
      <c r="H573" s="214"/>
      <c r="I573" s="214"/>
      <c r="J573" s="214"/>
      <c r="K573" s="214"/>
      <c r="L573" s="214"/>
      <c r="M573" s="214"/>
      <c r="N573" s="214"/>
      <c r="O573" s="214"/>
      <c r="P573" s="214"/>
    </row>
    <row r="574" spans="4:16" s="149" customFormat="1" ht="12.75">
      <c r="D574" s="214"/>
      <c r="E574" s="214"/>
      <c r="F574" s="214"/>
      <c r="G574" s="214"/>
      <c r="H574" s="214"/>
      <c r="I574" s="214"/>
      <c r="J574" s="214"/>
      <c r="K574" s="214"/>
      <c r="L574" s="214"/>
      <c r="M574" s="214"/>
      <c r="N574" s="214"/>
      <c r="O574" s="214"/>
      <c r="P574" s="214"/>
    </row>
    <row r="575" spans="4:16" s="149" customFormat="1" ht="12.75">
      <c r="D575" s="214"/>
      <c r="E575" s="214"/>
      <c r="F575" s="214"/>
      <c r="G575" s="214"/>
      <c r="H575" s="214"/>
      <c r="I575" s="214"/>
      <c r="J575" s="214"/>
      <c r="K575" s="214"/>
      <c r="L575" s="214"/>
      <c r="M575" s="214"/>
      <c r="N575" s="214"/>
      <c r="O575" s="214"/>
      <c r="P575" s="214"/>
    </row>
    <row r="576" spans="4:16" s="149" customFormat="1" ht="12.75">
      <c r="D576" s="214"/>
      <c r="E576" s="214"/>
      <c r="F576" s="214"/>
      <c r="G576" s="214"/>
      <c r="H576" s="214"/>
      <c r="I576" s="214"/>
      <c r="J576" s="214"/>
      <c r="K576" s="214"/>
      <c r="L576" s="214"/>
      <c r="M576" s="214"/>
      <c r="N576" s="214"/>
      <c r="O576" s="214"/>
      <c r="P576" s="214"/>
    </row>
    <row r="577" spans="4:16" s="149" customFormat="1" ht="12.75">
      <c r="D577" s="214"/>
      <c r="E577" s="214"/>
      <c r="F577" s="214"/>
      <c r="G577" s="214"/>
      <c r="H577" s="214"/>
      <c r="I577" s="214"/>
      <c r="J577" s="214"/>
      <c r="K577" s="214"/>
      <c r="L577" s="214"/>
      <c r="M577" s="214"/>
      <c r="N577" s="214"/>
      <c r="O577" s="214"/>
      <c r="P577" s="214"/>
    </row>
    <row r="578" spans="4:16" s="149" customFormat="1" ht="12.75">
      <c r="D578" s="214"/>
      <c r="E578" s="214"/>
      <c r="F578" s="214"/>
      <c r="G578" s="214"/>
      <c r="H578" s="214"/>
      <c r="I578" s="214"/>
      <c r="J578" s="214"/>
      <c r="K578" s="214"/>
      <c r="L578" s="214"/>
      <c r="M578" s="214"/>
      <c r="N578" s="214"/>
      <c r="O578" s="214"/>
      <c r="P578" s="214"/>
    </row>
    <row r="579" spans="4:16" s="149" customFormat="1" ht="12.75">
      <c r="D579" s="214"/>
      <c r="E579" s="214"/>
      <c r="F579" s="214"/>
      <c r="G579" s="214"/>
      <c r="H579" s="214"/>
      <c r="I579" s="214"/>
      <c r="J579" s="214"/>
      <c r="K579" s="214"/>
      <c r="L579" s="214"/>
      <c r="M579" s="214"/>
      <c r="N579" s="214"/>
      <c r="O579" s="214"/>
      <c r="P579" s="214"/>
    </row>
    <row r="580" spans="4:16" s="149" customFormat="1" ht="12.75">
      <c r="D580" s="214"/>
      <c r="E580" s="214"/>
      <c r="F580" s="214"/>
      <c r="G580" s="214"/>
      <c r="H580" s="214"/>
      <c r="I580" s="214"/>
      <c r="J580" s="214"/>
      <c r="K580" s="214"/>
      <c r="L580" s="214"/>
      <c r="M580" s="214"/>
      <c r="N580" s="214"/>
      <c r="O580" s="214"/>
      <c r="P580" s="214"/>
    </row>
    <row r="581" spans="4:16" s="149" customFormat="1" ht="12.75">
      <c r="D581" s="214"/>
      <c r="E581" s="214"/>
      <c r="F581" s="214"/>
      <c r="G581" s="214"/>
      <c r="H581" s="214"/>
      <c r="I581" s="214"/>
      <c r="J581" s="214"/>
      <c r="K581" s="214"/>
      <c r="L581" s="214"/>
      <c r="M581" s="214"/>
      <c r="N581" s="214"/>
      <c r="O581" s="214"/>
      <c r="P581" s="214"/>
    </row>
    <row r="582" spans="4:16" s="149" customFormat="1" ht="12.75">
      <c r="D582" s="214"/>
      <c r="E582" s="214"/>
      <c r="F582" s="214"/>
      <c r="G582" s="214"/>
      <c r="H582" s="214"/>
      <c r="I582" s="214"/>
      <c r="J582" s="214"/>
      <c r="K582" s="214"/>
      <c r="L582" s="214"/>
      <c r="M582" s="214"/>
      <c r="N582" s="214"/>
      <c r="O582" s="214"/>
      <c r="P582" s="214"/>
    </row>
    <row r="583" spans="4:16" s="149" customFormat="1" ht="12.75">
      <c r="D583" s="214"/>
      <c r="E583" s="214"/>
      <c r="F583" s="214"/>
      <c r="G583" s="214"/>
      <c r="H583" s="214"/>
      <c r="I583" s="214"/>
      <c r="J583" s="214"/>
      <c r="K583" s="214"/>
      <c r="L583" s="214"/>
      <c r="M583" s="214"/>
      <c r="N583" s="214"/>
      <c r="O583" s="214"/>
      <c r="P583" s="214"/>
    </row>
    <row r="584" spans="4:16" s="149" customFormat="1" ht="12.75">
      <c r="D584" s="214"/>
      <c r="E584" s="214"/>
      <c r="F584" s="214"/>
      <c r="G584" s="214"/>
      <c r="H584" s="214"/>
      <c r="I584" s="214"/>
      <c r="J584" s="214"/>
      <c r="K584" s="214"/>
      <c r="L584" s="214"/>
      <c r="M584" s="214"/>
      <c r="N584" s="214"/>
      <c r="O584" s="214"/>
      <c r="P584" s="214"/>
    </row>
    <row r="585" spans="4:16" s="149" customFormat="1" ht="12.75">
      <c r="D585" s="214"/>
      <c r="E585" s="214"/>
      <c r="F585" s="214"/>
      <c r="G585" s="214"/>
      <c r="H585" s="214"/>
      <c r="I585" s="214"/>
      <c r="J585" s="214"/>
      <c r="K585" s="214"/>
      <c r="L585" s="214"/>
      <c r="M585" s="214"/>
      <c r="N585" s="214"/>
      <c r="O585" s="214"/>
      <c r="P585" s="214"/>
    </row>
    <row r="586" spans="4:16" s="149" customFormat="1" ht="12.75">
      <c r="D586" s="214"/>
      <c r="E586" s="214"/>
      <c r="F586" s="214"/>
      <c r="G586" s="214"/>
      <c r="H586" s="214"/>
      <c r="I586" s="214"/>
      <c r="J586" s="214"/>
      <c r="K586" s="214"/>
      <c r="L586" s="214"/>
      <c r="M586" s="214"/>
      <c r="N586" s="214"/>
      <c r="O586" s="214"/>
      <c r="P586" s="214"/>
    </row>
    <row r="587" spans="4:16" s="149" customFormat="1" ht="12.75">
      <c r="D587" s="214"/>
      <c r="E587" s="214"/>
      <c r="F587" s="214"/>
      <c r="G587" s="214"/>
      <c r="H587" s="214"/>
      <c r="I587" s="214"/>
      <c r="J587" s="214"/>
      <c r="K587" s="214"/>
      <c r="L587" s="214"/>
      <c r="M587" s="214"/>
      <c r="N587" s="214"/>
      <c r="O587" s="214"/>
      <c r="P587" s="214"/>
    </row>
    <row r="588" spans="4:16" s="149" customFormat="1" ht="12.75">
      <c r="D588" s="214"/>
      <c r="E588" s="214"/>
      <c r="F588" s="214"/>
      <c r="G588" s="214"/>
      <c r="H588" s="214"/>
      <c r="I588" s="214"/>
      <c r="J588" s="214"/>
      <c r="K588" s="214"/>
      <c r="L588" s="214"/>
      <c r="M588" s="214"/>
      <c r="N588" s="214"/>
      <c r="O588" s="214"/>
      <c r="P588" s="214"/>
    </row>
    <row r="589" spans="4:16" s="149" customFormat="1" ht="12.75">
      <c r="D589" s="214"/>
      <c r="E589" s="214"/>
      <c r="F589" s="214"/>
      <c r="G589" s="214"/>
      <c r="H589" s="214"/>
      <c r="I589" s="214"/>
      <c r="J589" s="214"/>
      <c r="K589" s="214"/>
      <c r="L589" s="214"/>
      <c r="M589" s="214"/>
      <c r="N589" s="214"/>
      <c r="O589" s="214"/>
      <c r="P589" s="214"/>
    </row>
    <row r="590" spans="4:16" s="149" customFormat="1" ht="12.75">
      <c r="D590" s="214"/>
      <c r="E590" s="214"/>
      <c r="F590" s="214"/>
      <c r="G590" s="214"/>
      <c r="H590" s="214"/>
      <c r="I590" s="214"/>
      <c r="J590" s="214"/>
      <c r="K590" s="214"/>
      <c r="L590" s="214"/>
      <c r="M590" s="214"/>
      <c r="N590" s="214"/>
      <c r="O590" s="214"/>
      <c r="P590" s="214"/>
    </row>
    <row r="591" spans="4:16" s="149" customFormat="1" ht="12.75">
      <c r="D591" s="214"/>
      <c r="E591" s="214"/>
      <c r="F591" s="214"/>
      <c r="G591" s="214"/>
      <c r="H591" s="214"/>
      <c r="I591" s="214"/>
      <c r="J591" s="214"/>
      <c r="K591" s="214"/>
      <c r="L591" s="214"/>
      <c r="M591" s="214"/>
      <c r="N591" s="214"/>
      <c r="O591" s="214"/>
      <c r="P591" s="214"/>
    </row>
    <row r="592" spans="4:16" s="149" customFormat="1" ht="12.75">
      <c r="D592" s="214"/>
      <c r="E592" s="214"/>
      <c r="F592" s="214"/>
      <c r="G592" s="214"/>
      <c r="H592" s="214"/>
      <c r="I592" s="214"/>
      <c r="J592" s="214"/>
      <c r="K592" s="214"/>
      <c r="L592" s="214"/>
      <c r="M592" s="214"/>
      <c r="N592" s="214"/>
      <c r="O592" s="214"/>
      <c r="P592" s="214"/>
    </row>
    <row r="593" spans="4:16" s="149" customFormat="1" ht="12.75">
      <c r="D593" s="214"/>
      <c r="E593" s="214"/>
      <c r="F593" s="214"/>
      <c r="G593" s="214"/>
      <c r="H593" s="214"/>
      <c r="I593" s="214"/>
      <c r="J593" s="214"/>
      <c r="K593" s="214"/>
      <c r="L593" s="214"/>
      <c r="M593" s="214"/>
      <c r="N593" s="214"/>
      <c r="O593" s="214"/>
      <c r="P593" s="214"/>
    </row>
    <row r="594" spans="4:16" s="149" customFormat="1" ht="12.75">
      <c r="D594" s="214"/>
      <c r="E594" s="214"/>
      <c r="F594" s="214"/>
      <c r="G594" s="214"/>
      <c r="H594" s="214"/>
      <c r="I594" s="214"/>
      <c r="J594" s="214"/>
      <c r="K594" s="214"/>
      <c r="L594" s="214"/>
      <c r="M594" s="214"/>
      <c r="N594" s="214"/>
      <c r="O594" s="214"/>
      <c r="P594" s="214"/>
    </row>
    <row r="595" spans="4:16" s="149" customFormat="1" ht="12.75">
      <c r="D595" s="214"/>
      <c r="E595" s="214"/>
      <c r="F595" s="214"/>
      <c r="G595" s="214"/>
      <c r="H595" s="214"/>
      <c r="I595" s="214"/>
      <c r="J595" s="214"/>
      <c r="K595" s="214"/>
      <c r="L595" s="214"/>
      <c r="M595" s="214"/>
      <c r="N595" s="214"/>
      <c r="O595" s="214"/>
      <c r="P595" s="214"/>
    </row>
    <row r="596" spans="4:16" s="149" customFormat="1" ht="12.75">
      <c r="D596" s="214"/>
      <c r="E596" s="214"/>
      <c r="F596" s="214"/>
      <c r="G596" s="214"/>
      <c r="H596" s="214"/>
      <c r="I596" s="214"/>
      <c r="J596" s="214"/>
      <c r="K596" s="214"/>
      <c r="L596" s="214"/>
      <c r="M596" s="214"/>
      <c r="N596" s="214"/>
      <c r="O596" s="214"/>
      <c r="P596" s="214"/>
    </row>
    <row r="597" spans="4:16" s="149" customFormat="1" ht="12.75">
      <c r="D597" s="214"/>
      <c r="E597" s="214"/>
      <c r="F597" s="214"/>
      <c r="G597" s="214"/>
      <c r="H597" s="214"/>
      <c r="I597" s="214"/>
      <c r="J597" s="214"/>
      <c r="K597" s="214"/>
      <c r="L597" s="214"/>
      <c r="M597" s="214"/>
      <c r="N597" s="214"/>
      <c r="O597" s="214"/>
      <c r="P597" s="214"/>
    </row>
    <row r="598" spans="4:16" s="149" customFormat="1" ht="12.75">
      <c r="D598" s="214"/>
      <c r="E598" s="214"/>
      <c r="F598" s="214"/>
      <c r="G598" s="214"/>
      <c r="H598" s="214"/>
      <c r="I598" s="214"/>
      <c r="J598" s="214"/>
      <c r="K598" s="214"/>
      <c r="L598" s="214"/>
      <c r="M598" s="214"/>
      <c r="N598" s="214"/>
      <c r="O598" s="214"/>
      <c r="P598" s="214"/>
    </row>
    <row r="599" spans="4:16" s="149" customFormat="1" ht="12.75">
      <c r="D599" s="214"/>
      <c r="E599" s="214"/>
      <c r="F599" s="214"/>
      <c r="G599" s="214"/>
      <c r="H599" s="214"/>
      <c r="I599" s="214"/>
      <c r="J599" s="214"/>
      <c r="K599" s="214"/>
      <c r="L599" s="214"/>
      <c r="M599" s="214"/>
      <c r="N599" s="214"/>
      <c r="O599" s="214"/>
      <c r="P599" s="214"/>
    </row>
    <row r="600" spans="4:16" s="149" customFormat="1" ht="12.75">
      <c r="D600" s="214"/>
      <c r="E600" s="214"/>
      <c r="F600" s="214"/>
      <c r="G600" s="214"/>
      <c r="H600" s="214"/>
      <c r="I600" s="214"/>
      <c r="J600" s="214"/>
      <c r="K600" s="214"/>
      <c r="L600" s="214"/>
      <c r="M600" s="214"/>
      <c r="N600" s="214"/>
      <c r="O600" s="214"/>
      <c r="P600" s="214"/>
    </row>
    <row r="601" spans="4:16" s="149" customFormat="1" ht="12.75">
      <c r="D601" s="214"/>
      <c r="E601" s="214"/>
      <c r="F601" s="214"/>
      <c r="G601" s="214"/>
      <c r="H601" s="214"/>
      <c r="I601" s="214"/>
      <c r="J601" s="214"/>
      <c r="K601" s="214"/>
      <c r="L601" s="214"/>
      <c r="M601" s="214"/>
      <c r="N601" s="214"/>
      <c r="O601" s="214"/>
      <c r="P601" s="214"/>
    </row>
    <row r="602" spans="4:16" s="149" customFormat="1" ht="12.75">
      <c r="D602" s="214"/>
      <c r="E602" s="214"/>
      <c r="F602" s="214"/>
      <c r="G602" s="214"/>
      <c r="H602" s="214"/>
      <c r="I602" s="214"/>
      <c r="J602" s="214"/>
      <c r="K602" s="214"/>
      <c r="L602" s="214"/>
      <c r="M602" s="214"/>
      <c r="N602" s="214"/>
      <c r="O602" s="214"/>
      <c r="P602" s="214"/>
    </row>
    <row r="603" spans="4:16" s="149" customFormat="1" ht="12.75">
      <c r="D603" s="214"/>
      <c r="E603" s="214"/>
      <c r="F603" s="214"/>
      <c r="G603" s="214"/>
      <c r="H603" s="214"/>
      <c r="I603" s="214"/>
      <c r="J603" s="214"/>
      <c r="K603" s="214"/>
      <c r="L603" s="214"/>
      <c r="M603" s="214"/>
      <c r="N603" s="214"/>
      <c r="O603" s="214"/>
      <c r="P603" s="214"/>
    </row>
    <row r="604" spans="4:16" s="149" customFormat="1" ht="12.75">
      <c r="D604" s="214"/>
      <c r="E604" s="214"/>
      <c r="F604" s="214"/>
      <c r="G604" s="214"/>
      <c r="H604" s="214"/>
      <c r="I604" s="214"/>
      <c r="J604" s="214"/>
      <c r="K604" s="214"/>
      <c r="L604" s="214"/>
      <c r="M604" s="214"/>
      <c r="N604" s="214"/>
      <c r="O604" s="214"/>
      <c r="P604" s="214"/>
    </row>
    <row r="605" spans="4:16" s="149" customFormat="1" ht="12.75">
      <c r="D605" s="214"/>
      <c r="E605" s="214"/>
      <c r="F605" s="214"/>
      <c r="G605" s="214"/>
      <c r="H605" s="214"/>
      <c r="I605" s="214"/>
      <c r="J605" s="214"/>
      <c r="K605" s="214"/>
      <c r="L605" s="214"/>
      <c r="M605" s="214"/>
      <c r="N605" s="214"/>
      <c r="O605" s="214"/>
      <c r="P605" s="214"/>
    </row>
    <row r="606" spans="4:16" s="149" customFormat="1" ht="12.75">
      <c r="D606" s="214"/>
      <c r="E606" s="214"/>
      <c r="F606" s="214"/>
      <c r="G606" s="214"/>
      <c r="H606" s="214"/>
      <c r="I606" s="214"/>
      <c r="J606" s="214"/>
      <c r="K606" s="214"/>
      <c r="L606" s="214"/>
      <c r="M606" s="214"/>
      <c r="N606" s="214"/>
      <c r="O606" s="214"/>
      <c r="P606" s="214"/>
    </row>
    <row r="607" spans="4:16" s="149" customFormat="1" ht="12.75">
      <c r="D607" s="214"/>
      <c r="E607" s="214"/>
      <c r="F607" s="214"/>
      <c r="G607" s="214"/>
      <c r="H607" s="214"/>
      <c r="I607" s="214"/>
      <c r="J607" s="214"/>
      <c r="K607" s="214"/>
      <c r="L607" s="214"/>
      <c r="M607" s="214"/>
      <c r="N607" s="214"/>
      <c r="O607" s="214"/>
      <c r="P607" s="214"/>
    </row>
    <row r="608" spans="4:16" s="149" customFormat="1" ht="12.75">
      <c r="D608" s="214"/>
      <c r="E608" s="214"/>
      <c r="F608" s="214"/>
      <c r="G608" s="214"/>
      <c r="H608" s="214"/>
      <c r="I608" s="214"/>
      <c r="J608" s="214"/>
      <c r="K608" s="214"/>
      <c r="L608" s="214"/>
      <c r="M608" s="214"/>
      <c r="N608" s="214"/>
      <c r="O608" s="214"/>
      <c r="P608" s="214"/>
    </row>
    <row r="609" spans="4:16" s="149" customFormat="1" ht="12.75">
      <c r="D609" s="214"/>
      <c r="E609" s="214"/>
      <c r="F609" s="214"/>
      <c r="G609" s="214"/>
      <c r="H609" s="214"/>
      <c r="I609" s="214"/>
      <c r="J609" s="214"/>
      <c r="K609" s="214"/>
      <c r="L609" s="214"/>
      <c r="M609" s="214"/>
      <c r="N609" s="214"/>
      <c r="O609" s="214"/>
      <c r="P609" s="214"/>
    </row>
    <row r="610" spans="4:16" s="149" customFormat="1" ht="12.75">
      <c r="D610" s="214"/>
      <c r="E610" s="214"/>
      <c r="F610" s="214"/>
      <c r="G610" s="214"/>
      <c r="H610" s="214"/>
      <c r="I610" s="214"/>
      <c r="J610" s="214"/>
      <c r="K610" s="214"/>
      <c r="L610" s="214"/>
      <c r="M610" s="214"/>
      <c r="N610" s="214"/>
      <c r="O610" s="214"/>
      <c r="P610" s="214"/>
    </row>
    <row r="611" spans="4:16" s="149" customFormat="1" ht="12.75">
      <c r="D611" s="214"/>
      <c r="E611" s="214"/>
      <c r="F611" s="214"/>
      <c r="G611" s="214"/>
      <c r="H611" s="214"/>
      <c r="I611" s="214"/>
      <c r="J611" s="214"/>
      <c r="K611" s="214"/>
      <c r="L611" s="214"/>
      <c r="M611" s="214"/>
      <c r="N611" s="214"/>
      <c r="O611" s="214"/>
      <c r="P611" s="214"/>
    </row>
    <row r="612" spans="4:16" s="149" customFormat="1" ht="12.75">
      <c r="D612" s="214"/>
      <c r="E612" s="214"/>
      <c r="F612" s="214"/>
      <c r="G612" s="214"/>
      <c r="H612" s="214"/>
      <c r="I612" s="214"/>
      <c r="J612" s="214"/>
      <c r="K612" s="214"/>
      <c r="L612" s="214"/>
      <c r="M612" s="214"/>
      <c r="N612" s="214"/>
      <c r="O612" s="214"/>
      <c r="P612" s="214"/>
    </row>
    <row r="613" spans="4:16" s="149" customFormat="1" ht="12.75">
      <c r="D613" s="214"/>
      <c r="E613" s="214"/>
      <c r="F613" s="214"/>
      <c r="G613" s="214"/>
      <c r="H613" s="214"/>
      <c r="I613" s="214"/>
      <c r="J613" s="214"/>
      <c r="K613" s="214"/>
      <c r="L613" s="214"/>
      <c r="M613" s="214"/>
      <c r="N613" s="214"/>
      <c r="O613" s="214"/>
      <c r="P613" s="214"/>
    </row>
    <row r="614" spans="4:16" s="149" customFormat="1" ht="12.75">
      <c r="D614" s="214"/>
      <c r="E614" s="214"/>
      <c r="F614" s="214"/>
      <c r="G614" s="214"/>
      <c r="H614" s="214"/>
      <c r="I614" s="214"/>
      <c r="J614" s="214"/>
      <c r="K614" s="214"/>
      <c r="L614" s="214"/>
      <c r="M614" s="214"/>
      <c r="N614" s="214"/>
      <c r="O614" s="214"/>
      <c r="P614" s="214"/>
    </row>
    <row r="615" spans="4:16" s="149" customFormat="1" ht="12.75">
      <c r="D615" s="214"/>
      <c r="E615" s="214"/>
      <c r="F615" s="214"/>
      <c r="G615" s="214"/>
      <c r="H615" s="214"/>
      <c r="I615" s="214"/>
      <c r="J615" s="214"/>
      <c r="K615" s="214"/>
      <c r="L615" s="214"/>
      <c r="M615" s="214"/>
      <c r="N615" s="214"/>
      <c r="O615" s="214"/>
      <c r="P615" s="214"/>
    </row>
    <row r="616" spans="4:16" s="149" customFormat="1" ht="12.75">
      <c r="D616" s="214"/>
      <c r="E616" s="214"/>
      <c r="F616" s="214"/>
      <c r="G616" s="214"/>
      <c r="H616" s="214"/>
      <c r="I616" s="214"/>
      <c r="J616" s="214"/>
      <c r="K616" s="214"/>
      <c r="L616" s="214"/>
      <c r="M616" s="214"/>
      <c r="N616" s="214"/>
      <c r="O616" s="214"/>
      <c r="P616" s="214"/>
    </row>
    <row r="617" spans="4:16" s="149" customFormat="1" ht="12.75">
      <c r="D617" s="214"/>
      <c r="E617" s="214"/>
      <c r="F617" s="214"/>
      <c r="G617" s="214"/>
      <c r="H617" s="214"/>
      <c r="I617" s="214"/>
      <c r="J617" s="214"/>
      <c r="K617" s="214"/>
      <c r="L617" s="214"/>
      <c r="M617" s="214"/>
      <c r="N617" s="214"/>
      <c r="O617" s="214"/>
      <c r="P617" s="214"/>
    </row>
    <row r="618" spans="4:16" s="149" customFormat="1" ht="12.75">
      <c r="D618" s="214"/>
      <c r="E618" s="214"/>
      <c r="F618" s="214"/>
      <c r="G618" s="214"/>
      <c r="H618" s="214"/>
      <c r="I618" s="214"/>
      <c r="J618" s="214"/>
      <c r="K618" s="214"/>
      <c r="L618" s="214"/>
      <c r="M618" s="214"/>
      <c r="N618" s="214"/>
      <c r="O618" s="214"/>
      <c r="P618" s="214"/>
    </row>
    <row r="619" spans="4:16" s="149" customFormat="1" ht="12.75">
      <c r="D619" s="214"/>
      <c r="E619" s="214"/>
      <c r="F619" s="214"/>
      <c r="G619" s="214"/>
      <c r="H619" s="214"/>
      <c r="I619" s="214"/>
      <c r="J619" s="214"/>
      <c r="K619" s="214"/>
      <c r="L619" s="214"/>
      <c r="M619" s="214"/>
      <c r="N619" s="214"/>
      <c r="O619" s="214"/>
      <c r="P619" s="214"/>
    </row>
    <row r="620" spans="4:16" s="149" customFormat="1" ht="12.75">
      <c r="D620" s="214"/>
      <c r="E620" s="214"/>
      <c r="F620" s="214"/>
      <c r="G620" s="214"/>
      <c r="H620" s="214"/>
      <c r="I620" s="214"/>
      <c r="J620" s="214"/>
      <c r="K620" s="214"/>
      <c r="L620" s="214"/>
      <c r="M620" s="214"/>
      <c r="N620" s="214"/>
      <c r="O620" s="214"/>
      <c r="P620" s="214"/>
    </row>
    <row r="621" spans="4:16" s="149" customFormat="1" ht="12.75">
      <c r="D621" s="214"/>
      <c r="E621" s="214"/>
      <c r="F621" s="214"/>
      <c r="G621" s="214"/>
      <c r="H621" s="214"/>
      <c r="I621" s="214"/>
      <c r="J621" s="214"/>
      <c r="K621" s="214"/>
      <c r="L621" s="214"/>
      <c r="M621" s="214"/>
      <c r="N621" s="214"/>
      <c r="O621" s="214"/>
      <c r="P621" s="214"/>
    </row>
    <row r="622" spans="4:16" s="149" customFormat="1" ht="12.75">
      <c r="D622" s="214"/>
      <c r="E622" s="214"/>
      <c r="F622" s="214"/>
      <c r="G622" s="214"/>
      <c r="H622" s="214"/>
      <c r="I622" s="214"/>
      <c r="J622" s="214"/>
      <c r="K622" s="214"/>
      <c r="L622" s="214"/>
      <c r="M622" s="214"/>
      <c r="N622" s="214"/>
      <c r="O622" s="214"/>
      <c r="P622" s="214"/>
    </row>
    <row r="623" spans="4:16" s="149" customFormat="1" ht="12.75">
      <c r="D623" s="214"/>
      <c r="E623" s="214"/>
      <c r="F623" s="214"/>
      <c r="G623" s="214"/>
      <c r="H623" s="214"/>
      <c r="I623" s="214"/>
      <c r="J623" s="214"/>
      <c r="K623" s="214"/>
      <c r="L623" s="214"/>
      <c r="M623" s="214"/>
      <c r="N623" s="214"/>
      <c r="O623" s="214"/>
      <c r="P623" s="214"/>
    </row>
    <row r="624" spans="4:16" s="149" customFormat="1" ht="12.75">
      <c r="D624" s="214"/>
      <c r="E624" s="214"/>
      <c r="F624" s="214"/>
      <c r="G624" s="214"/>
      <c r="H624" s="214"/>
      <c r="I624" s="214"/>
      <c r="J624" s="214"/>
      <c r="K624" s="214"/>
      <c r="L624" s="214"/>
      <c r="M624" s="214"/>
      <c r="N624" s="214"/>
      <c r="O624" s="214"/>
      <c r="P624" s="214"/>
    </row>
    <row r="625" spans="4:16" s="149" customFormat="1" ht="12.75">
      <c r="D625" s="214"/>
      <c r="E625" s="214"/>
      <c r="F625" s="214"/>
      <c r="G625" s="214"/>
      <c r="H625" s="214"/>
      <c r="I625" s="214"/>
      <c r="J625" s="214"/>
      <c r="K625" s="214"/>
      <c r="L625" s="214"/>
      <c r="M625" s="214"/>
      <c r="N625" s="214"/>
      <c r="O625" s="214"/>
      <c r="P625" s="214"/>
    </row>
    <row r="626" spans="4:16" s="149" customFormat="1" ht="12.75">
      <c r="D626" s="214"/>
      <c r="E626" s="214"/>
      <c r="F626" s="214"/>
      <c r="G626" s="214"/>
      <c r="H626" s="214"/>
      <c r="I626" s="214"/>
      <c r="J626" s="214"/>
      <c r="K626" s="214"/>
      <c r="L626" s="214"/>
      <c r="M626" s="214"/>
      <c r="N626" s="214"/>
      <c r="O626" s="214"/>
      <c r="P626" s="214"/>
    </row>
    <row r="627" spans="4:16" s="149" customFormat="1" ht="12.75">
      <c r="D627" s="214"/>
      <c r="E627" s="214"/>
      <c r="F627" s="214"/>
      <c r="G627" s="214"/>
      <c r="H627" s="214"/>
      <c r="I627" s="214"/>
      <c r="J627" s="214"/>
      <c r="K627" s="214"/>
      <c r="L627" s="214"/>
      <c r="M627" s="214"/>
      <c r="N627" s="214"/>
      <c r="O627" s="214"/>
      <c r="P627" s="214"/>
    </row>
    <row r="628" spans="4:16" s="149" customFormat="1" ht="12.75">
      <c r="D628" s="214"/>
      <c r="E628" s="214"/>
      <c r="F628" s="214"/>
      <c r="G628" s="214"/>
      <c r="H628" s="214"/>
      <c r="I628" s="214"/>
      <c r="J628" s="214"/>
      <c r="K628" s="214"/>
      <c r="L628" s="214"/>
      <c r="M628" s="214"/>
      <c r="N628" s="214"/>
      <c r="O628" s="214"/>
      <c r="P628" s="214"/>
    </row>
    <row r="629" spans="4:16" s="149" customFormat="1" ht="12.75">
      <c r="D629" s="214"/>
      <c r="E629" s="214"/>
      <c r="F629" s="214"/>
      <c r="G629" s="214"/>
      <c r="H629" s="214"/>
      <c r="I629" s="214"/>
      <c r="J629" s="214"/>
      <c r="K629" s="214"/>
      <c r="L629" s="214"/>
      <c r="M629" s="214"/>
      <c r="N629" s="214"/>
      <c r="O629" s="214"/>
      <c r="P629" s="214"/>
    </row>
    <row r="630" spans="4:16" s="149" customFormat="1" ht="12.75">
      <c r="D630" s="214"/>
      <c r="E630" s="214"/>
      <c r="F630" s="214"/>
      <c r="G630" s="214"/>
      <c r="H630" s="214"/>
      <c r="I630" s="214"/>
      <c r="J630" s="214"/>
      <c r="K630" s="214"/>
      <c r="L630" s="214"/>
      <c r="M630" s="214"/>
      <c r="N630" s="214"/>
      <c r="O630" s="214"/>
      <c r="P630" s="214"/>
    </row>
    <row r="631" spans="4:16" s="149" customFormat="1" ht="12.75">
      <c r="D631" s="214"/>
      <c r="E631" s="214"/>
      <c r="F631" s="214"/>
      <c r="G631" s="214"/>
      <c r="H631" s="214"/>
      <c r="I631" s="214"/>
      <c r="J631" s="214"/>
      <c r="K631" s="214"/>
      <c r="L631" s="214"/>
      <c r="M631" s="214"/>
      <c r="N631" s="214"/>
      <c r="O631" s="214"/>
      <c r="P631" s="214"/>
    </row>
    <row r="632" spans="4:16" s="149" customFormat="1" ht="12.75">
      <c r="D632" s="214"/>
      <c r="E632" s="214"/>
      <c r="F632" s="214"/>
      <c r="G632" s="214"/>
      <c r="H632" s="214"/>
      <c r="I632" s="214"/>
      <c r="J632" s="214"/>
      <c r="K632" s="214"/>
      <c r="L632" s="214"/>
      <c r="M632" s="214"/>
      <c r="N632" s="214"/>
      <c r="O632" s="214"/>
      <c r="P632" s="214"/>
    </row>
    <row r="633" spans="4:16" s="149" customFormat="1" ht="12.75">
      <c r="D633" s="214"/>
      <c r="E633" s="214"/>
      <c r="F633" s="214"/>
      <c r="G633" s="214"/>
      <c r="H633" s="214"/>
      <c r="I633" s="214"/>
      <c r="J633" s="214"/>
      <c r="K633" s="214"/>
      <c r="L633" s="214"/>
      <c r="M633" s="214"/>
      <c r="N633" s="214"/>
      <c r="O633" s="214"/>
      <c r="P633" s="214"/>
    </row>
    <row r="634" spans="4:16" s="149" customFormat="1" ht="12.75">
      <c r="D634" s="214"/>
      <c r="E634" s="214"/>
      <c r="F634" s="214"/>
      <c r="G634" s="214"/>
      <c r="H634" s="214"/>
      <c r="I634" s="214"/>
      <c r="J634" s="214"/>
      <c r="K634" s="214"/>
      <c r="L634" s="214"/>
      <c r="M634" s="214"/>
      <c r="N634" s="214"/>
      <c r="O634" s="214"/>
      <c r="P634" s="214"/>
    </row>
    <row r="635" spans="4:16" s="149" customFormat="1" ht="12.75">
      <c r="D635" s="214"/>
      <c r="E635" s="214"/>
      <c r="F635" s="214"/>
      <c r="G635" s="214"/>
      <c r="H635" s="214"/>
      <c r="I635" s="214"/>
      <c r="J635" s="214"/>
      <c r="K635" s="214"/>
      <c r="L635" s="214"/>
      <c r="M635" s="214"/>
      <c r="N635" s="214"/>
      <c r="O635" s="214"/>
      <c r="P635" s="214"/>
    </row>
    <row r="636" spans="4:16" s="149" customFormat="1" ht="12.75">
      <c r="D636" s="214"/>
      <c r="E636" s="214"/>
      <c r="F636" s="214"/>
      <c r="G636" s="214"/>
      <c r="H636" s="214"/>
      <c r="I636" s="214"/>
      <c r="J636" s="214"/>
      <c r="K636" s="214"/>
      <c r="L636" s="214"/>
      <c r="M636" s="214"/>
      <c r="N636" s="214"/>
      <c r="O636" s="214"/>
      <c r="P636" s="214"/>
    </row>
    <row r="637" spans="4:16" s="149" customFormat="1" ht="12.75">
      <c r="D637" s="214"/>
      <c r="E637" s="214"/>
      <c r="F637" s="214"/>
      <c r="G637" s="214"/>
      <c r="H637" s="214"/>
      <c r="I637" s="214"/>
      <c r="J637" s="214"/>
      <c r="K637" s="214"/>
      <c r="L637" s="214"/>
      <c r="M637" s="214"/>
      <c r="N637" s="214"/>
      <c r="O637" s="214"/>
      <c r="P637" s="214"/>
    </row>
    <row r="638" spans="4:16" s="149" customFormat="1" ht="12.75">
      <c r="D638" s="214"/>
      <c r="E638" s="214"/>
      <c r="F638" s="214"/>
      <c r="G638" s="214"/>
      <c r="H638" s="214"/>
      <c r="I638" s="214"/>
      <c r="J638" s="214"/>
      <c r="K638" s="214"/>
      <c r="L638" s="214"/>
      <c r="M638" s="214"/>
      <c r="N638" s="214"/>
      <c r="O638" s="214"/>
      <c r="P638" s="214"/>
    </row>
    <row r="639" spans="4:16" s="149" customFormat="1" ht="12.75">
      <c r="D639" s="214"/>
      <c r="E639" s="214"/>
      <c r="F639" s="214"/>
      <c r="G639" s="214"/>
      <c r="H639" s="214"/>
      <c r="I639" s="214"/>
      <c r="J639" s="214"/>
      <c r="K639" s="214"/>
      <c r="L639" s="214"/>
      <c r="M639" s="214"/>
      <c r="N639" s="214"/>
      <c r="O639" s="214"/>
      <c r="P639" s="214"/>
    </row>
  </sheetData>
  <mergeCells count="5">
    <mergeCell ref="A1:P1"/>
    <mergeCell ref="A2:P2"/>
    <mergeCell ref="A3:P3"/>
    <mergeCell ref="A4:P4"/>
    <mergeCell ref="A5:P5"/>
  </mergeCells>
  <printOptions horizontalCentered="1"/>
  <pageMargins left="0.1968503937007874" right="0.1968503937007874" top="0.984251968503937" bottom="0.3937007874015748" header="0.31496062992125984" footer="0.31496062992125984"/>
  <pageSetup orientation="portrait" paperSize="9" scale="87"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List22">
    <tabColor rgb="FFFFFF99"/>
    <pageSetUpPr fitToPage="1"/>
  </sheetPr>
  <dimension ref="A1:BM163"/>
  <sheetViews>
    <sheetView workbookViewId="0" topLeftCell="A1">
      <selection pane="topLeft" activeCell="A63" sqref="A63:O63"/>
    </sheetView>
  </sheetViews>
  <sheetFormatPr defaultRowHeight="12.75"/>
  <cols>
    <col min="1" max="1" width="21.714285714285715" customWidth="1"/>
    <col min="2" max="29" width="3.2857142857142856" customWidth="1"/>
    <col min="30" max="30" width="4" customWidth="1"/>
    <col min="31" max="32" width="3.2857142857142856" customWidth="1"/>
    <col min="33" max="33" width="9.142857142857142" style="3"/>
    <col min="34" max="34" width="9.142857142857142" style="3" hidden="1" customWidth="1"/>
    <col min="35" max="47" width="3.2857142857142856" style="3" hidden="1" customWidth="1"/>
    <col min="48" max="48" width="9.142857142857142" style="3" hidden="1" customWidth="1"/>
    <col min="49" max="65" width="9.142857142857142" style="3"/>
  </cols>
  <sheetData>
    <row r="1" spans="1:32" ht="18">
      <c r="A1" s="53"/>
      <c r="B1" s="285" t="s">
        <v>3324</v>
      </c>
      <c r="C1" s="388"/>
      <c r="D1" s="388"/>
      <c r="E1" s="388"/>
      <c r="F1" s="388"/>
      <c r="G1" s="388"/>
      <c r="H1" s="388"/>
      <c r="I1" s="388"/>
      <c r="J1" s="388"/>
      <c r="K1" s="388"/>
      <c r="L1" s="388"/>
      <c r="M1" s="388"/>
      <c r="N1" s="388"/>
      <c r="O1" s="388"/>
      <c r="P1" s="388"/>
      <c r="Q1" s="388"/>
      <c r="R1" s="388"/>
      <c r="S1" s="388"/>
      <c r="T1" s="388"/>
      <c r="U1" s="388"/>
      <c r="V1" s="388"/>
      <c r="W1" s="388"/>
      <c r="X1" s="388"/>
      <c r="Y1" s="388"/>
      <c r="Z1" s="388"/>
      <c r="AA1" s="405"/>
      <c r="AB1" s="405"/>
      <c r="AC1" s="405"/>
      <c r="AD1" s="405"/>
      <c r="AE1" s="405"/>
      <c r="AF1" s="49"/>
    </row>
    <row r="2" spans="1:32" ht="12.75">
      <c r="A2" s="60"/>
      <c r="B2" s="389" t="s">
        <v>36</v>
      </c>
      <c r="C2" s="388"/>
      <c r="D2" s="388"/>
      <c r="E2" s="388"/>
      <c r="F2" s="388"/>
      <c r="G2" s="388"/>
      <c r="H2" s="388"/>
      <c r="I2" s="388"/>
      <c r="J2" s="388"/>
      <c r="K2" s="388"/>
      <c r="L2" s="388"/>
      <c r="M2" s="388"/>
      <c r="N2" s="388"/>
      <c r="O2" s="388"/>
      <c r="P2" s="388"/>
      <c r="Q2" s="388"/>
      <c r="R2" s="388"/>
      <c r="S2" s="388"/>
      <c r="T2" s="388"/>
      <c r="U2" s="388"/>
      <c r="V2" s="388"/>
      <c r="W2" s="388"/>
      <c r="X2" s="388"/>
      <c r="Y2" s="388"/>
      <c r="Z2" s="388"/>
      <c r="AA2" s="405"/>
      <c r="AB2" s="405"/>
      <c r="AC2" s="405"/>
      <c r="AD2" s="405"/>
      <c r="AE2" s="405"/>
      <c r="AF2" s="49"/>
    </row>
    <row r="3" spans="1:32" ht="12.75">
      <c r="A3" s="388"/>
      <c r="B3" s="388"/>
      <c r="C3" s="388"/>
      <c r="D3" s="50"/>
      <c r="E3" s="391"/>
      <c r="F3" s="391"/>
      <c r="G3" s="391"/>
      <c r="H3" s="391"/>
      <c r="I3" s="391"/>
      <c r="J3" s="61"/>
      <c r="K3" s="61" t="s">
        <v>60</v>
      </c>
      <c r="L3" s="61"/>
      <c r="M3" s="61"/>
      <c r="N3" s="61"/>
      <c r="O3" s="61"/>
      <c r="P3" s="61"/>
      <c r="Q3" s="61" t="s">
        <v>61</v>
      </c>
      <c r="R3" s="61"/>
      <c r="S3" s="390"/>
      <c r="T3" s="390"/>
      <c r="U3" s="390"/>
      <c r="V3" s="390"/>
      <c r="W3" s="390"/>
      <c r="X3" s="61"/>
      <c r="Y3" s="61"/>
      <c r="Z3" s="61"/>
      <c r="AA3" s="392"/>
      <c r="AB3" s="392"/>
      <c r="AC3" s="392"/>
      <c r="AD3" s="392"/>
      <c r="AE3" s="392"/>
      <c r="AF3" s="54"/>
    </row>
    <row r="4" spans="1:32" ht="12.95" customHeight="1">
      <c r="A4" s="392"/>
      <c r="B4" s="392"/>
      <c r="C4" s="392"/>
      <c r="D4" s="392"/>
      <c r="E4" s="392"/>
      <c r="F4" s="392"/>
      <c r="G4" s="392"/>
      <c r="H4" s="392"/>
      <c r="I4" s="392"/>
      <c r="J4" s="393"/>
      <c r="K4" s="51" t="str">
        <f>+IF(Přenos_z_DzPFO!D6=1,"X"," ")</f>
        <v>X</v>
      </c>
      <c r="L4" s="406"/>
      <c r="M4" s="407"/>
      <c r="N4" s="407"/>
      <c r="O4" s="407"/>
      <c r="P4" s="408"/>
      <c r="Q4" s="51" t="str">
        <f>+IF(Přenos_z_DzPFO!D7=1,"X"," ")</f>
        <v xml:space="preserve"> </v>
      </c>
      <c r="R4" s="402"/>
      <c r="S4" s="403"/>
      <c r="T4" s="403"/>
      <c r="U4" s="403"/>
      <c r="V4" s="403"/>
      <c r="W4" s="403"/>
      <c r="X4" s="403"/>
      <c r="Y4" s="403"/>
      <c r="Z4" s="403"/>
      <c r="AA4" s="403"/>
      <c r="AB4" s="403"/>
      <c r="AC4" s="403"/>
      <c r="AD4" s="403"/>
      <c r="AE4" s="403"/>
      <c r="AF4" s="403"/>
    </row>
    <row r="5" spans="1:32" ht="12.95" customHeight="1">
      <c r="A5" s="435" t="s">
        <v>3304</v>
      </c>
      <c r="B5" s="435"/>
      <c r="C5" s="435"/>
      <c r="D5" s="435"/>
      <c r="E5" s="435"/>
      <c r="F5" s="435"/>
      <c r="G5" s="316"/>
      <c r="H5" s="296"/>
      <c r="I5" s="296"/>
      <c r="J5" s="296"/>
      <c r="K5" s="296"/>
      <c r="L5" s="296"/>
      <c r="M5" s="296"/>
      <c r="N5" s="296"/>
      <c r="O5" s="296"/>
      <c r="P5" s="296"/>
      <c r="Q5" s="296"/>
      <c r="R5" s="296"/>
      <c r="S5" s="296"/>
      <c r="T5" s="296"/>
      <c r="U5" s="451" t="s">
        <v>3181</v>
      </c>
      <c r="V5" s="451"/>
      <c r="W5" s="452"/>
      <c r="X5" s="452"/>
      <c r="Y5" s="452"/>
      <c r="Z5" s="453"/>
      <c r="AA5" s="453"/>
      <c r="AB5" s="453"/>
      <c r="AC5" s="453"/>
      <c r="AD5" s="453"/>
      <c r="AE5" s="453"/>
      <c r="AF5" s="453"/>
    </row>
    <row r="6" spans="1:32" ht="18" customHeight="1">
      <c r="A6" s="436" t="str">
        <f>IF(ISBLANK(Přenos_z_DzPFO!D8),CONCATENATE(+ZAKL_DATA!B21),+CONCATENATE(Přenos_z_DzPFO!D8))</f>
        <v/>
      </c>
      <c r="B6" s="437"/>
      <c r="C6" s="437"/>
      <c r="D6" s="437"/>
      <c r="E6" s="437"/>
      <c r="F6" s="438"/>
      <c r="G6" s="296"/>
      <c r="H6" s="296"/>
      <c r="I6" s="296"/>
      <c r="J6" s="296"/>
      <c r="K6" s="296"/>
      <c r="L6" s="296"/>
      <c r="M6" s="296"/>
      <c r="N6" s="296"/>
      <c r="O6" s="296"/>
      <c r="P6" s="296"/>
      <c r="Q6" s="296"/>
      <c r="R6" s="296"/>
      <c r="S6" s="296"/>
      <c r="T6" s="296"/>
      <c r="U6" s="446" t="str">
        <f>IF(ISBLANK(Přenos_z_DzPFO!D9),CONCATENATE(+ZAKL_DATA!B11),+CONCATENATE(Přenos_z_DzPFO!D9))</f>
        <v/>
      </c>
      <c r="V6" s="447"/>
      <c r="W6" s="448"/>
      <c r="X6" s="448"/>
      <c r="Y6" s="448"/>
      <c r="Z6" s="449"/>
      <c r="AA6" s="449"/>
      <c r="AB6" s="449"/>
      <c r="AC6" s="449"/>
      <c r="AD6" s="449"/>
      <c r="AE6" s="449"/>
      <c r="AF6" s="450"/>
    </row>
    <row r="7" spans="1:32" ht="9.95" customHeight="1">
      <c r="A7" s="394"/>
      <c r="B7" s="395"/>
      <c r="C7" s="395"/>
      <c r="D7" s="395"/>
      <c r="E7" s="395"/>
      <c r="F7" s="395"/>
      <c r="G7" s="395"/>
      <c r="H7" s="395"/>
      <c r="I7" s="395"/>
      <c r="J7" s="395"/>
      <c r="K7" s="395"/>
      <c r="L7" s="395"/>
      <c r="M7" s="395"/>
      <c r="N7" s="395"/>
      <c r="O7" s="395"/>
      <c r="P7" s="395"/>
      <c r="Q7" s="395"/>
      <c r="R7" s="395"/>
      <c r="S7" s="395"/>
      <c r="T7" s="395"/>
      <c r="U7" s="395"/>
      <c r="V7" s="395"/>
      <c r="W7" s="395"/>
      <c r="X7" s="395"/>
      <c r="Y7" s="395"/>
      <c r="Z7" s="395"/>
      <c r="AA7" s="395"/>
      <c r="AB7" s="395"/>
      <c r="AC7" s="395"/>
      <c r="AD7" s="395"/>
      <c r="AE7" s="395"/>
      <c r="AF7" s="395"/>
    </row>
    <row r="8" spans="1:32" ht="12.75">
      <c r="A8" s="340" t="s">
        <v>54</v>
      </c>
      <c r="B8" s="396"/>
      <c r="C8" s="396"/>
      <c r="D8" s="396"/>
      <c r="E8" s="396"/>
      <c r="F8" s="396"/>
      <c r="G8" s="396"/>
      <c r="H8" s="396"/>
      <c r="I8" s="396"/>
      <c r="J8" s="396"/>
      <c r="K8" s="396"/>
      <c r="L8" s="396"/>
      <c r="M8" s="396"/>
      <c r="N8" s="396"/>
      <c r="O8" s="396"/>
      <c r="P8" s="396"/>
      <c r="Q8" s="396"/>
      <c r="R8" s="396"/>
      <c r="S8" s="396"/>
      <c r="T8" s="396"/>
      <c r="U8" s="396"/>
      <c r="V8" s="396"/>
      <c r="W8" s="396"/>
      <c r="X8" s="396"/>
      <c r="Y8" s="396"/>
      <c r="Z8" s="396"/>
      <c r="AA8" s="397"/>
      <c r="AB8" s="397"/>
      <c r="AC8" s="397"/>
      <c r="AD8" s="397"/>
      <c r="AE8" s="397"/>
      <c r="AF8" s="398"/>
    </row>
    <row r="9" spans="1:32" ht="11.1" customHeight="1">
      <c r="A9" s="443" t="s">
        <v>17</v>
      </c>
      <c r="B9" s="316"/>
      <c r="C9" s="316"/>
      <c r="D9" s="316"/>
      <c r="E9" s="316"/>
      <c r="F9" s="316"/>
      <c r="G9" s="55"/>
      <c r="H9" s="316" t="s">
        <v>18</v>
      </c>
      <c r="I9" s="316"/>
      <c r="J9" s="316"/>
      <c r="K9" s="55"/>
      <c r="L9" s="55"/>
      <c r="M9" s="55"/>
      <c r="N9" s="55"/>
      <c r="O9" s="55"/>
      <c r="P9" s="55"/>
      <c r="Q9" s="416" t="s">
        <v>19</v>
      </c>
      <c r="R9" s="313"/>
      <c r="S9" s="313"/>
      <c r="T9" s="313"/>
      <c r="U9" s="313"/>
      <c r="V9" s="313"/>
      <c r="W9" s="313"/>
      <c r="X9" s="55"/>
      <c r="Y9" s="412" t="s">
        <v>3236</v>
      </c>
      <c r="Z9" s="413"/>
      <c r="AA9" s="413"/>
      <c r="AB9" s="413"/>
      <c r="AC9" s="413"/>
      <c r="AD9" s="413"/>
      <c r="AE9" s="413"/>
      <c r="AF9" s="414"/>
    </row>
    <row r="10" spans="1:32" ht="18" customHeight="1">
      <c r="A10" s="440" t="str">
        <f>IF(ISBLANK(Přenos_z_DzPFO!D10),CONCATENATE(+ZAKL_DATA!B5),+CONCATENATE(Přenos_z_DzPFO!D10))</f>
        <v/>
      </c>
      <c r="B10" s="441"/>
      <c r="C10" s="441"/>
      <c r="D10" s="441"/>
      <c r="E10" s="441"/>
      <c r="F10" s="442"/>
      <c r="G10" s="56"/>
      <c r="H10" s="454" t="str">
        <f>IF(ISBLANK(Přenos_z_DzPFO!D11),CONCATENATE(+ZAKL_DATA!B6),+CONCATENATE(Přenos_z_DzPFO!D11))</f>
        <v/>
      </c>
      <c r="I10" s="455"/>
      <c r="J10" s="455"/>
      <c r="K10" s="456"/>
      <c r="L10" s="456"/>
      <c r="M10" s="456"/>
      <c r="N10" s="324"/>
      <c r="O10" s="325"/>
      <c r="P10" s="153"/>
      <c r="Q10" s="417" t="str">
        <f>IF(ISBLANK(Přenos_z_DzPFO!D12),CONCATENATE(+ZAKL_DATA!B7),+CONCATENATE(Přenos_z_DzPFO!D12))</f>
        <v/>
      </c>
      <c r="R10" s="324"/>
      <c r="S10" s="324"/>
      <c r="T10" s="324"/>
      <c r="U10" s="324"/>
      <c r="V10" s="324"/>
      <c r="W10" s="325"/>
      <c r="X10" s="153"/>
      <c r="Y10" s="415" t="str">
        <f>IF(ISBLANK(Přenos_z_DzPFO!D13),CONCATENATE(+ZAKL_DATA!B92),+CONCATENATE(Přenos_z_DzPFO!D13))</f>
        <v/>
      </c>
      <c r="Z10" s="313"/>
      <c r="AA10" s="313"/>
      <c r="AB10" s="313"/>
      <c r="AC10" s="313"/>
      <c r="AD10" s="313"/>
      <c r="AE10" s="313"/>
      <c r="AF10" s="314"/>
    </row>
    <row r="11" spans="1:32" ht="11.1" customHeight="1">
      <c r="A11" s="424" t="s">
        <v>3237</v>
      </c>
      <c r="B11" s="313"/>
      <c r="C11" s="55"/>
      <c r="D11" s="370" t="s">
        <v>3228</v>
      </c>
      <c r="E11" s="371"/>
      <c r="F11" s="371"/>
      <c r="G11" s="371"/>
      <c r="H11" s="371"/>
      <c r="I11" s="371"/>
      <c r="J11" s="371"/>
      <c r="K11" s="371"/>
      <c r="L11" s="371"/>
      <c r="M11" s="371"/>
      <c r="N11" s="371"/>
      <c r="O11" s="55"/>
      <c r="P11" s="439" t="s">
        <v>3229</v>
      </c>
      <c r="Q11" s="371"/>
      <c r="R11" s="371"/>
      <c r="S11" s="371"/>
      <c r="T11" s="371"/>
      <c r="U11" s="55"/>
      <c r="V11" s="370" t="s">
        <v>3230</v>
      </c>
      <c r="W11" s="371"/>
      <c r="X11" s="371"/>
      <c r="Y11" s="371"/>
      <c r="Z11" s="371"/>
      <c r="AA11" s="371"/>
      <c r="AB11" s="371"/>
      <c r="AC11" s="371"/>
      <c r="AD11" s="371"/>
      <c r="AE11" s="371"/>
      <c r="AF11" s="457"/>
    </row>
    <row r="12" spans="1:32" ht="18" customHeight="1">
      <c r="A12" s="444">
        <f>IF(ISBLANK(Přenos_z_DzPFO!D14),+ZAKL_DATA!B8,+Přenos_z_DzPFO!D14)</f>
        <v>0.0</v>
      </c>
      <c r="B12" s="445"/>
      <c r="C12" s="58"/>
      <c r="D12" s="423" t="str">
        <f>IF(ISBLANK(Přenos_z_DzPFO!D15),CONCATENATE(+ZAKL_DATA!B16),+CONCATENATE(Přenos_z_DzPFO!D15))</f>
        <v/>
      </c>
      <c r="E12" s="421"/>
      <c r="F12" s="421"/>
      <c r="G12" s="421"/>
      <c r="H12" s="421"/>
      <c r="I12" s="421"/>
      <c r="J12" s="421"/>
      <c r="K12" s="421"/>
      <c r="L12" s="421"/>
      <c r="M12" s="421"/>
      <c r="N12" s="422"/>
      <c r="O12" s="58"/>
      <c r="P12" s="417" t="str">
        <f>IF(ISBLANK(Přenos_z_DzPFO!D16),CONCATENATE(+ZAKL_DATA!B17),+CONCATENATE(Přenos_z_DzPFO!D16))</f>
        <v/>
      </c>
      <c r="Q12" s="324"/>
      <c r="R12" s="324"/>
      <c r="S12" s="324"/>
      <c r="T12" s="325"/>
      <c r="U12" s="169"/>
      <c r="V12" s="420" t="str">
        <f>IF(ISBLANK(Přenos_z_DzPFO!D17),CONCATENATE(+ZAKL_DATA!B18),+CONCATENATE(Přenos_z_DzPFO!D17))</f>
        <v/>
      </c>
      <c r="W12" s="421"/>
      <c r="X12" s="421"/>
      <c r="Y12" s="421"/>
      <c r="Z12" s="421"/>
      <c r="AA12" s="421"/>
      <c r="AB12" s="421"/>
      <c r="AC12" s="421"/>
      <c r="AD12" s="421"/>
      <c r="AE12" s="421"/>
      <c r="AF12" s="422"/>
    </row>
    <row r="13" spans="1:32" ht="11.1" customHeight="1">
      <c r="A13" s="424" t="s">
        <v>3231</v>
      </c>
      <c r="B13" s="313"/>
      <c r="C13" s="55"/>
      <c r="D13" s="370" t="s">
        <v>3232</v>
      </c>
      <c r="E13" s="371"/>
      <c r="F13" s="371"/>
      <c r="G13" s="371"/>
      <c r="H13" s="371"/>
      <c r="I13" s="371"/>
      <c r="J13" s="371"/>
      <c r="K13" s="371"/>
      <c r="L13" s="371"/>
      <c r="M13" s="371"/>
      <c r="N13" s="371"/>
      <c r="O13" s="55"/>
      <c r="P13" s="418" t="s">
        <v>3239</v>
      </c>
      <c r="Q13" s="419"/>
      <c r="R13" s="419"/>
      <c r="S13" s="419"/>
      <c r="T13" s="419"/>
      <c r="U13" s="296"/>
      <c r="V13" s="419"/>
      <c r="W13" s="419"/>
      <c r="X13" s="55"/>
      <c r="Y13" s="412" t="s">
        <v>3238</v>
      </c>
      <c r="Z13" s="413"/>
      <c r="AA13" s="413"/>
      <c r="AB13" s="413"/>
      <c r="AC13" s="413"/>
      <c r="AD13" s="413"/>
      <c r="AE13" s="413"/>
      <c r="AF13" s="414"/>
    </row>
    <row r="14" spans="1:32" ht="18" customHeight="1">
      <c r="A14" s="417" t="str">
        <f>IF(ISBLANK(Přenos_z_DzPFO!D18),CONCATENATE(+ZAKL_DATA!B19),+CONCATENATE(Přenos_z_DzPFO!D18))</f>
        <v/>
      </c>
      <c r="B14" s="325"/>
      <c r="C14" s="58"/>
      <c r="D14" s="423" t="str">
        <f>IF(ISBLANK(Přenos_z_DzPFO!D19),CONCATENATE(+ZAKL_DATA!B20),+CONCATENATE(Přenos_z_DzPFO!D19))</f>
        <v/>
      </c>
      <c r="E14" s="421"/>
      <c r="F14" s="421"/>
      <c r="G14" s="421"/>
      <c r="H14" s="421"/>
      <c r="I14" s="421"/>
      <c r="J14" s="421"/>
      <c r="K14" s="421"/>
      <c r="L14" s="421"/>
      <c r="M14" s="421"/>
      <c r="N14" s="422"/>
      <c r="O14" s="58"/>
      <c r="P14" s="420" t="str">
        <f>IF(ISBLANK(Přenos_z_DzPFO!D20),+IF(+LEN(ZAKL_DATA!B28)+LEN(ZAKL_DATA!B27)=0," ",ZAKL_DATA!B28),+CONCATENATE(Přenos_z_DzPFO!D20))</f>
        <v xml:space="preserve"> </v>
      </c>
      <c r="Q14" s="421"/>
      <c r="R14" s="421"/>
      <c r="S14" s="421"/>
      <c r="T14" s="421"/>
      <c r="U14" s="421"/>
      <c r="V14" s="421"/>
      <c r="W14" s="422"/>
      <c r="X14" s="153"/>
      <c r="Y14" s="458" t="str">
        <f>IF(ISBLANK(Přenos_z_DzPFO!D21),CONCATENATE(+ZAKL_DATA!B25),+CONCATENATE(Přenos_z_DzPFO!D21))</f>
        <v/>
      </c>
      <c r="Z14" s="324"/>
      <c r="AA14" s="324"/>
      <c r="AB14" s="324"/>
      <c r="AC14" s="324"/>
      <c r="AD14" s="324"/>
      <c r="AE14" s="324"/>
      <c r="AF14" s="325"/>
    </row>
    <row r="15" spans="1:32" ht="5.1" customHeight="1">
      <c r="A15" s="409"/>
      <c r="B15" s="410"/>
      <c r="C15" s="410"/>
      <c r="D15" s="410"/>
      <c r="E15" s="410"/>
      <c r="F15" s="410"/>
      <c r="G15" s="410"/>
      <c r="H15" s="410"/>
      <c r="I15" s="410"/>
      <c r="J15" s="410"/>
      <c r="K15" s="410"/>
      <c r="L15" s="410"/>
      <c r="M15" s="410"/>
      <c r="N15" s="410"/>
      <c r="O15" s="410"/>
      <c r="P15" s="410"/>
      <c r="Q15" s="410"/>
      <c r="R15" s="410"/>
      <c r="S15" s="410"/>
      <c r="T15" s="410"/>
      <c r="U15" s="410"/>
      <c r="V15" s="410"/>
      <c r="W15" s="410"/>
      <c r="X15" s="410"/>
      <c r="Y15" s="410"/>
      <c r="Z15" s="410"/>
      <c r="AA15" s="410"/>
      <c r="AB15" s="410"/>
      <c r="AC15" s="410"/>
      <c r="AD15" s="410"/>
      <c r="AE15" s="410"/>
      <c r="AF15" s="411"/>
    </row>
    <row r="16" spans="1:32" ht="15" customHeight="1">
      <c r="A16" s="340" t="s">
        <v>3241</v>
      </c>
      <c r="B16" s="396"/>
      <c r="C16" s="396"/>
      <c r="D16" s="396"/>
      <c r="E16" s="396"/>
      <c r="F16" s="396"/>
      <c r="G16" s="396"/>
      <c r="H16" s="396"/>
      <c r="I16" s="396"/>
      <c r="J16" s="396"/>
      <c r="K16" s="396"/>
      <c r="L16" s="396"/>
      <c r="M16" s="396"/>
      <c r="N16" s="396"/>
      <c r="O16" s="396"/>
      <c r="P16" s="396"/>
      <c r="Q16" s="396"/>
      <c r="R16" s="396"/>
      <c r="S16" s="396"/>
      <c r="T16" s="396"/>
      <c r="U16" s="396"/>
      <c r="V16" s="396"/>
      <c r="W16" s="396"/>
      <c r="X16" s="396"/>
      <c r="Y16" s="396"/>
      <c r="Z16" s="396"/>
      <c r="AA16" s="396"/>
      <c r="AB16" s="396"/>
      <c r="AC16" s="396"/>
      <c r="AD16" s="396"/>
      <c r="AE16" s="396"/>
      <c r="AF16" s="404"/>
    </row>
    <row r="17" spans="1:32" ht="4.5" customHeight="1">
      <c r="A17" s="399"/>
      <c r="B17" s="400"/>
      <c r="C17" s="400"/>
      <c r="D17" s="400"/>
      <c r="E17" s="400"/>
      <c r="F17" s="400"/>
      <c r="G17" s="400"/>
      <c r="H17" s="400"/>
      <c r="I17" s="400"/>
      <c r="J17" s="400"/>
      <c r="K17" s="400"/>
      <c r="L17" s="400"/>
      <c r="M17" s="400"/>
      <c r="N17" s="400"/>
      <c r="O17" s="400"/>
      <c r="P17" s="400"/>
      <c r="Q17" s="400"/>
      <c r="R17" s="400"/>
      <c r="S17" s="400"/>
      <c r="T17" s="400"/>
      <c r="U17" s="400"/>
      <c r="V17" s="400"/>
      <c r="W17" s="400"/>
      <c r="X17" s="400"/>
      <c r="Y17" s="400"/>
      <c r="Z17" s="400"/>
      <c r="AA17" s="400"/>
      <c r="AB17" s="400"/>
      <c r="AC17" s="400"/>
      <c r="AD17" s="400"/>
      <c r="AE17" s="400"/>
      <c r="AF17" s="401"/>
    </row>
    <row r="18" spans="1:32" ht="15" customHeight="1">
      <c r="A18" s="315" t="s">
        <v>3325</v>
      </c>
      <c r="B18" s="316"/>
      <c r="C18" s="316"/>
      <c r="D18" s="316"/>
      <c r="E18" s="316"/>
      <c r="F18" s="316"/>
      <c r="G18" s="316"/>
      <c r="H18" s="316"/>
      <c r="I18" s="316"/>
      <c r="J18" s="316"/>
      <c r="K18" s="316"/>
      <c r="L18" s="316"/>
      <c r="M18" s="316"/>
      <c r="N18" s="382"/>
      <c r="O18" s="146" t="str">
        <f>+IF(Přenos_z_DzPFO!D22=1,"X"," ")</f>
        <v xml:space="preserve"> </v>
      </c>
      <c r="P18" s="381" t="s">
        <v>20</v>
      </c>
      <c r="Q18" s="316"/>
      <c r="R18" s="316"/>
      <c r="S18" s="316"/>
      <c r="T18" s="382"/>
      <c r="U18" s="51" t="str">
        <f>+IF(Přenos_z_DzPFO!E22=1,"X"," ")</f>
        <v xml:space="preserve"> </v>
      </c>
      <c r="V18" s="381" t="s">
        <v>21</v>
      </c>
      <c r="W18" s="316"/>
      <c r="X18" s="316"/>
      <c r="Y18" s="316"/>
      <c r="Z18" s="374"/>
      <c r="AA18" s="51" t="str">
        <f>+IF(Přenos_z_DzPFO!F22=1,"X"," ")</f>
        <v xml:space="preserve"> </v>
      </c>
      <c r="AB18" s="316" t="s">
        <v>22</v>
      </c>
      <c r="AC18" s="316"/>
      <c r="AD18" s="316"/>
      <c r="AE18" s="316"/>
      <c r="AF18" s="469"/>
    </row>
    <row r="19" spans="1:32" ht="4.5" customHeight="1">
      <c r="A19" s="443"/>
      <c r="B19" s="316"/>
      <c r="C19" s="316"/>
      <c r="D19" s="316"/>
      <c r="E19" s="316"/>
      <c r="F19" s="316"/>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378"/>
      <c r="AE19" s="379"/>
      <c r="AF19" s="467"/>
    </row>
    <row r="20" spans="1:48" ht="15" customHeight="1">
      <c r="A20" s="443" t="s">
        <v>9</v>
      </c>
      <c r="B20" s="468"/>
      <c r="C20" s="468"/>
      <c r="D20" s="468"/>
      <c r="E20" s="468"/>
      <c r="F20" s="155">
        <v>1.0</v>
      </c>
      <c r="G20" s="51" t="str">
        <f>+IF(Přenos_z_DzPFO!D23=1,"X"," ")</f>
        <v xml:space="preserve"> </v>
      </c>
      <c r="H20" s="156">
        <v>2.0</v>
      </c>
      <c r="I20" s="51" t="str">
        <f>+IF(Přenos_z_DzPFO!E23=1,"X"," ")</f>
        <v xml:space="preserve"> </v>
      </c>
      <c r="J20" s="156">
        <v>3.0</v>
      </c>
      <c r="K20" s="51" t="str">
        <f>+IF(Přenos_z_DzPFO!F23=1,"X"," ")</f>
        <v xml:space="preserve"> </v>
      </c>
      <c r="L20" s="156">
        <v>4.0</v>
      </c>
      <c r="M20" s="51" t="str">
        <f>+IF(Přenos_z_DzPFO!G23=1,"X"," ")</f>
        <v xml:space="preserve"> </v>
      </c>
      <c r="N20" s="156">
        <v>5.0</v>
      </c>
      <c r="O20" s="51" t="str">
        <f>+IF(Přenos_z_DzPFO!H23=1,"X"," ")</f>
        <v xml:space="preserve"> </v>
      </c>
      <c r="P20" s="156">
        <v>6.0</v>
      </c>
      <c r="Q20" s="51" t="str">
        <f>+IF(Přenos_z_DzPFO!I23=1,"X"," ")</f>
        <v xml:space="preserve"> </v>
      </c>
      <c r="R20" s="156">
        <v>7.0</v>
      </c>
      <c r="S20" s="51" t="str">
        <f>+IF(Přenos_z_DzPFO!J23=1,"X"," ")</f>
        <v xml:space="preserve"> </v>
      </c>
      <c r="T20" s="156">
        <v>8.0</v>
      </c>
      <c r="U20" s="51" t="str">
        <f>+IF(Přenos_z_DzPFO!K23=1,"X"," ")</f>
        <v xml:space="preserve"> </v>
      </c>
      <c r="V20" s="156">
        <v>9.0</v>
      </c>
      <c r="W20" s="51" t="str">
        <f>+IF(Přenos_z_DzPFO!L23=1,"X"," ")</f>
        <v xml:space="preserve"> </v>
      </c>
      <c r="X20" s="156">
        <v>10.0</v>
      </c>
      <c r="Y20" s="51" t="str">
        <f>+IF(Přenos_z_DzPFO!M23=1,"X"," ")</f>
        <v xml:space="preserve"> </v>
      </c>
      <c r="Z20" s="156">
        <v>11.0</v>
      </c>
      <c r="AA20" s="51" t="str">
        <f>+IF(Přenos_z_DzPFO!N23=1,"X"," ")</f>
        <v xml:space="preserve"> </v>
      </c>
      <c r="AB20" s="156">
        <v>12.0</v>
      </c>
      <c r="AC20" s="51" t="str">
        <f>+IF(Přenos_z_DzPFO!O23=1,"X"," ")</f>
        <v xml:space="preserve"> </v>
      </c>
      <c r="AD20" s="157" t="s">
        <v>35</v>
      </c>
      <c r="AE20" s="146" t="str">
        <f>+IF(Přenos_z_DzPFO!P23=1,"X"," ")</f>
        <v>X</v>
      </c>
      <c r="AF20" s="170"/>
      <c r="AV20" s="3" t="str">
        <f>+IF(Přenos_z_DzPFO!D22=1,"X"," ")</f>
        <v xml:space="preserve"> </v>
      </c>
    </row>
    <row r="21" spans="1:32" ht="4.5" customHeight="1">
      <c r="A21" s="465"/>
      <c r="B21" s="466"/>
      <c r="C21" s="466"/>
      <c r="D21" s="466"/>
      <c r="E21" s="466"/>
      <c r="F21" s="466"/>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378"/>
      <c r="AE21" s="379"/>
      <c r="AF21" s="380"/>
    </row>
    <row r="22" spans="1:32" ht="15" customHeight="1">
      <c r="A22" s="443" t="s">
        <v>10</v>
      </c>
      <c r="B22" s="468"/>
      <c r="C22" s="468"/>
      <c r="D22" s="468"/>
      <c r="E22" s="468"/>
      <c r="F22" s="155">
        <v>1.0</v>
      </c>
      <c r="G22" s="51" t="str">
        <f>+IF(Přenos_z_DzPFO!D24=1,"X"," ")</f>
        <v xml:space="preserve"> </v>
      </c>
      <c r="H22" s="156">
        <v>2.0</v>
      </c>
      <c r="I22" s="51" t="str">
        <f>+IF(Přenos_z_DzPFO!E24=1,"X"," ")</f>
        <v xml:space="preserve"> </v>
      </c>
      <c r="J22" s="156">
        <v>3.0</v>
      </c>
      <c r="K22" s="51" t="str">
        <f>+IF(Přenos_z_DzPFO!F24=1,"X"," ")</f>
        <v xml:space="preserve"> </v>
      </c>
      <c r="L22" s="156">
        <v>4.0</v>
      </c>
      <c r="M22" s="51" t="str">
        <f>+IF(Přenos_z_DzPFO!G24=1,"X"," ")</f>
        <v xml:space="preserve"> </v>
      </c>
      <c r="N22" s="156">
        <v>5.0</v>
      </c>
      <c r="O22" s="51" t="str">
        <f>+IF(Přenos_z_DzPFO!H24=1,"X"," ")</f>
        <v xml:space="preserve"> </v>
      </c>
      <c r="P22" s="156">
        <v>6.0</v>
      </c>
      <c r="Q22" s="51" t="str">
        <f>+IF(Přenos_z_DzPFO!I24=1,"X"," ")</f>
        <v xml:space="preserve"> </v>
      </c>
      <c r="R22" s="156">
        <v>7.0</v>
      </c>
      <c r="S22" s="51" t="str">
        <f>+IF(Přenos_z_DzPFO!J24=1,"X"," ")</f>
        <v xml:space="preserve"> </v>
      </c>
      <c r="T22" s="156">
        <v>8.0</v>
      </c>
      <c r="U22" s="51" t="str">
        <f>+IF(Přenos_z_DzPFO!K24=1,"X"," ")</f>
        <v xml:space="preserve"> </v>
      </c>
      <c r="V22" s="156">
        <v>9.0</v>
      </c>
      <c r="W22" s="51" t="str">
        <f>+IF(Přenos_z_DzPFO!L24=1,"X"," ")</f>
        <v xml:space="preserve"> </v>
      </c>
      <c r="X22" s="156">
        <v>10.0</v>
      </c>
      <c r="Y22" s="51" t="str">
        <f>+IF(Přenos_z_DzPFO!M24=1,"X"," ")</f>
        <v xml:space="preserve"> </v>
      </c>
      <c r="Z22" s="156">
        <v>11.0</v>
      </c>
      <c r="AA22" s="51" t="str">
        <f>+IF(Přenos_z_DzPFO!N24=1,"X"," ")</f>
        <v xml:space="preserve"> </v>
      </c>
      <c r="AB22" s="156">
        <v>12.0</v>
      </c>
      <c r="AC22" s="51" t="str">
        <f>+IF(Přenos_z_DzPFO!O24=1,"X"," ")</f>
        <v xml:space="preserve"> </v>
      </c>
      <c r="AD22" s="157" t="s">
        <v>35</v>
      </c>
      <c r="AE22" s="146" t="str">
        <f>+IF(Přenos_z_DzPFO!P24=1,"X"," ")</f>
        <v xml:space="preserve"> </v>
      </c>
      <c r="AF22" s="170"/>
    </row>
    <row r="23" spans="1:32" ht="4.5" customHeight="1">
      <c r="A23" s="465"/>
      <c r="B23" s="466"/>
      <c r="C23" s="466"/>
      <c r="D23" s="466"/>
      <c r="E23" s="466"/>
      <c r="F23" s="466"/>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378"/>
      <c r="AE23" s="379"/>
      <c r="AF23" s="467"/>
    </row>
    <row r="24" spans="1:32" ht="15" customHeight="1">
      <c r="A24" s="334" t="s">
        <v>3242</v>
      </c>
      <c r="B24" s="459"/>
      <c r="C24" s="459"/>
      <c r="D24" s="459"/>
      <c r="E24" s="459"/>
      <c r="F24" s="155">
        <v>1.0</v>
      </c>
      <c r="G24" s="51" t="str">
        <f>+IF(Přenos_z_DzPFO!D25=1,"X"," ")</f>
        <v xml:space="preserve"> </v>
      </c>
      <c r="H24" s="156">
        <v>2.0</v>
      </c>
      <c r="I24" s="51" t="str">
        <f>+IF(Přenos_z_DzPFO!E25=1,"X"," ")</f>
        <v xml:space="preserve"> </v>
      </c>
      <c r="J24" s="156">
        <v>3.0</v>
      </c>
      <c r="K24" s="51" t="str">
        <f>+IF(Přenos_z_DzPFO!F25=1,"X"," ")</f>
        <v xml:space="preserve"> </v>
      </c>
      <c r="L24" s="156">
        <v>4.0</v>
      </c>
      <c r="M24" s="51" t="str">
        <f>+IF(Přenos_z_DzPFO!G25=1,"X"," ")</f>
        <v xml:space="preserve"> </v>
      </c>
      <c r="N24" s="156">
        <v>5.0</v>
      </c>
      <c r="O24" s="51" t="str">
        <f>+IF(Přenos_z_DzPFO!H25=1,"X"," ")</f>
        <v xml:space="preserve"> </v>
      </c>
      <c r="P24" s="156">
        <v>6.0</v>
      </c>
      <c r="Q24" s="51" t="str">
        <f>+IF(Přenos_z_DzPFO!I25=1,"X"," ")</f>
        <v xml:space="preserve"> </v>
      </c>
      <c r="R24" s="156">
        <v>7.0</v>
      </c>
      <c r="S24" s="51" t="str">
        <f>+IF(Přenos_z_DzPFO!J25=1,"X"," ")</f>
        <v xml:space="preserve"> </v>
      </c>
      <c r="T24" s="156">
        <v>8.0</v>
      </c>
      <c r="U24" s="51" t="str">
        <f>+IF(Přenos_z_DzPFO!K25=1,"X"," ")</f>
        <v xml:space="preserve"> </v>
      </c>
      <c r="V24" s="156">
        <v>9.0</v>
      </c>
      <c r="W24" s="51" t="str">
        <f>+IF(Přenos_z_DzPFO!L25=1,"X"," ")</f>
        <v xml:space="preserve"> </v>
      </c>
      <c r="X24" s="156">
        <v>10.0</v>
      </c>
      <c r="Y24" s="51" t="str">
        <f>+IF(Přenos_z_DzPFO!M25=1,"X"," ")</f>
        <v xml:space="preserve"> </v>
      </c>
      <c r="Z24" s="156">
        <v>11.0</v>
      </c>
      <c r="AA24" s="51" t="str">
        <f>+IF(Přenos_z_DzPFO!N25=1,"X"," ")</f>
        <v xml:space="preserve"> </v>
      </c>
      <c r="AB24" s="156">
        <v>12.0</v>
      </c>
      <c r="AC24" s="51" t="str">
        <f>+IF(Přenos_z_DzPFO!O25=1,"X"," ")</f>
        <v xml:space="preserve"> </v>
      </c>
      <c r="AD24" s="157" t="s">
        <v>35</v>
      </c>
      <c r="AE24" s="146" t="str">
        <f>+IF(Přenos_z_DzPFO!P25=1,"X"," ")</f>
        <v xml:space="preserve"> </v>
      </c>
      <c r="AF24" s="158"/>
    </row>
    <row r="25" spans="1:32" ht="21" customHeight="1">
      <c r="A25" s="460"/>
      <c r="B25" s="459"/>
      <c r="C25" s="459"/>
      <c r="D25" s="459"/>
      <c r="E25" s="459"/>
      <c r="F25" s="58"/>
      <c r="G25" s="301"/>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371"/>
      <c r="AF25" s="297"/>
    </row>
    <row r="26" spans="1:32" ht="15" customHeight="1">
      <c r="A26" s="334" t="s">
        <v>3337</v>
      </c>
      <c r="B26" s="459"/>
      <c r="C26" s="459"/>
      <c r="D26" s="459"/>
      <c r="E26" s="459"/>
      <c r="F26" s="155">
        <v>1.0</v>
      </c>
      <c r="G26" s="51" t="str">
        <f>+IF(Přenos_z_DzPFO!D26=1,"X"," ")</f>
        <v xml:space="preserve"> </v>
      </c>
      <c r="H26" s="156">
        <v>2.0</v>
      </c>
      <c r="I26" s="51" t="str">
        <f>+IF(Přenos_z_DzPFO!E26=1,"X"," ")</f>
        <v xml:space="preserve"> </v>
      </c>
      <c r="J26" s="156">
        <v>3.0</v>
      </c>
      <c r="K26" s="51" t="str">
        <f>+IF(Přenos_z_DzPFO!F26=1,"X"," ")</f>
        <v xml:space="preserve"> </v>
      </c>
      <c r="L26" s="156">
        <v>4.0</v>
      </c>
      <c r="M26" s="51" t="str">
        <f>+IF(Přenos_z_DzPFO!G26=1,"X"," ")</f>
        <v xml:space="preserve"> </v>
      </c>
      <c r="N26" s="156">
        <v>5.0</v>
      </c>
      <c r="O26" s="51" t="str">
        <f>+IF(Přenos_z_DzPFO!H26=1,"X"," ")</f>
        <v xml:space="preserve"> </v>
      </c>
      <c r="P26" s="156">
        <v>6.0</v>
      </c>
      <c r="Q26" s="51" t="str">
        <f>+IF(Přenos_z_DzPFO!I26=1,"X"," ")</f>
        <v xml:space="preserve"> </v>
      </c>
      <c r="R26" s="156">
        <v>7.0</v>
      </c>
      <c r="S26" s="51" t="str">
        <f>+IF(Přenos_z_DzPFO!J26=1,"X"," ")</f>
        <v xml:space="preserve"> </v>
      </c>
      <c r="T26" s="156">
        <v>8.0</v>
      </c>
      <c r="U26" s="51" t="str">
        <f>+IF(Přenos_z_DzPFO!K26=1,"X"," ")</f>
        <v xml:space="preserve"> </v>
      </c>
      <c r="V26" s="156">
        <v>9.0</v>
      </c>
      <c r="W26" s="51" t="str">
        <f>+IF(Přenos_z_DzPFO!L26=1,"X"," ")</f>
        <v xml:space="preserve"> </v>
      </c>
      <c r="X26" s="156">
        <v>10.0</v>
      </c>
      <c r="Y26" s="51" t="str">
        <f>+IF(Přenos_z_DzPFO!M26=1,"X"," ")</f>
        <v xml:space="preserve"> </v>
      </c>
      <c r="Z26" s="156">
        <v>11.0</v>
      </c>
      <c r="AA26" s="51" t="str">
        <f>+IF(Přenos_z_DzPFO!N26=1,"X"," ")</f>
        <v xml:space="preserve"> </v>
      </c>
      <c r="AB26" s="156">
        <v>12.0</v>
      </c>
      <c r="AC26" s="51" t="str">
        <f>+IF(Přenos_z_DzPFO!O26=1,"X"," ")</f>
        <v xml:space="preserve"> </v>
      </c>
      <c r="AD26" s="157" t="s">
        <v>35</v>
      </c>
      <c r="AE26" s="146" t="str">
        <f>+IF(Přenos_z_DzPFO!P26=1,"X"," ")</f>
        <v xml:space="preserve"> </v>
      </c>
      <c r="AF26" s="158"/>
    </row>
    <row r="27" spans="1:32" ht="9.95" customHeight="1">
      <c r="A27" s="460"/>
      <c r="B27" s="459"/>
      <c r="C27" s="459"/>
      <c r="D27" s="459"/>
      <c r="E27" s="459"/>
      <c r="F27" s="58"/>
      <c r="G27" s="301"/>
      <c r="H27" s="296"/>
      <c r="I27" s="296"/>
      <c r="J27" s="296"/>
      <c r="K27" s="296"/>
      <c r="L27" s="296"/>
      <c r="M27" s="296"/>
      <c r="N27" s="296"/>
      <c r="O27" s="296"/>
      <c r="P27" s="296"/>
      <c r="Q27" s="296"/>
      <c r="R27" s="296"/>
      <c r="S27" s="296"/>
      <c r="T27" s="296"/>
      <c r="U27" s="296"/>
      <c r="V27" s="296"/>
      <c r="W27" s="296"/>
      <c r="X27" s="296"/>
      <c r="Y27" s="296"/>
      <c r="Z27" s="296"/>
      <c r="AA27" s="296"/>
      <c r="AB27" s="296"/>
      <c r="AC27" s="296"/>
      <c r="AD27" s="296"/>
      <c r="AE27" s="371"/>
      <c r="AF27" s="297"/>
    </row>
    <row r="28" spans="1:32" ht="15" customHeight="1">
      <c r="A28" s="473" t="s">
        <v>3294</v>
      </c>
      <c r="B28" s="474"/>
      <c r="C28" s="474"/>
      <c r="D28" s="474"/>
      <c r="E28" s="474"/>
      <c r="F28" s="474"/>
      <c r="G28" s="474"/>
      <c r="H28" s="474"/>
      <c r="I28" s="474"/>
      <c r="J28" s="474"/>
      <c r="K28" s="474"/>
      <c r="L28" s="474"/>
      <c r="M28" s="474"/>
      <c r="N28" s="474"/>
      <c r="O28" s="474"/>
      <c r="P28" s="474"/>
      <c r="Q28" s="474"/>
      <c r="R28" s="474"/>
      <c r="S28" s="474"/>
      <c r="T28" s="474"/>
      <c r="U28" s="474"/>
      <c r="V28" s="474"/>
      <c r="W28" s="474"/>
      <c r="X28" s="474"/>
      <c r="Y28" s="474"/>
      <c r="Z28" s="474"/>
      <c r="AA28" s="474"/>
      <c r="AB28" s="474"/>
      <c r="AC28" s="474"/>
      <c r="AD28" s="475"/>
      <c r="AE28" s="146" t="str">
        <f>+IF(Přenos_z_DzPFO!D27=1,"X"," ")</f>
        <v xml:space="preserve"> </v>
      </c>
      <c r="AF28" s="186"/>
    </row>
    <row r="29" spans="1:32" ht="4.5" customHeight="1">
      <c r="A29" s="298"/>
      <c r="B29" s="374"/>
      <c r="C29" s="374"/>
      <c r="D29" s="374"/>
      <c r="E29" s="374"/>
      <c r="F29" s="374"/>
      <c r="G29" s="374"/>
      <c r="H29" s="374"/>
      <c r="I29" s="374"/>
      <c r="J29" s="374"/>
      <c r="K29" s="374"/>
      <c r="L29" s="374"/>
      <c r="M29" s="374"/>
      <c r="N29" s="374"/>
      <c r="O29" s="374"/>
      <c r="P29" s="374"/>
      <c r="Q29" s="374"/>
      <c r="R29" s="374"/>
      <c r="S29" s="374"/>
      <c r="T29" s="374"/>
      <c r="U29" s="374"/>
      <c r="V29" s="374"/>
      <c r="W29" s="374"/>
      <c r="X29" s="374"/>
      <c r="Y29" s="374"/>
      <c r="Z29" s="374"/>
      <c r="AA29" s="374"/>
      <c r="AB29" s="374"/>
      <c r="AC29" s="374"/>
      <c r="AD29" s="374"/>
      <c r="AE29" s="374"/>
      <c r="AF29" s="476"/>
    </row>
    <row r="30" spans="1:32" ht="15" customHeight="1">
      <c r="A30" s="470" t="s">
        <v>3292</v>
      </c>
      <c r="B30" s="471"/>
      <c r="C30" s="471"/>
      <c r="D30" s="471"/>
      <c r="E30" s="471"/>
      <c r="F30" s="471"/>
      <c r="G30" s="471"/>
      <c r="H30" s="471"/>
      <c r="I30" s="471"/>
      <c r="J30" s="471"/>
      <c r="K30" s="471"/>
      <c r="L30" s="471"/>
      <c r="M30" s="471"/>
      <c r="N30" s="471"/>
      <c r="O30" s="471"/>
      <c r="P30" s="471"/>
      <c r="Q30" s="471"/>
      <c r="R30" s="471"/>
      <c r="S30" s="471"/>
      <c r="T30" s="471"/>
      <c r="U30" s="471"/>
      <c r="V30" s="471"/>
      <c r="W30" s="471"/>
      <c r="X30" s="471"/>
      <c r="Y30" s="471"/>
      <c r="Z30" s="471"/>
      <c r="AA30" s="471"/>
      <c r="AB30" s="471"/>
      <c r="AC30" s="471"/>
      <c r="AD30" s="471"/>
      <c r="AE30" s="471"/>
      <c r="AF30" s="472"/>
    </row>
    <row r="31" spans="1:32" ht="4.5" customHeight="1">
      <c r="A31" s="477"/>
      <c r="B31" s="478"/>
      <c r="C31" s="478"/>
      <c r="D31" s="478"/>
      <c r="E31" s="478"/>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80"/>
    </row>
    <row r="32" spans="1:32" ht="18" customHeight="1">
      <c r="A32" s="386" t="s">
        <v>3243</v>
      </c>
      <c r="B32" s="387"/>
      <c r="C32" s="387"/>
      <c r="D32" s="387"/>
      <c r="E32" s="387"/>
      <c r="F32" s="311"/>
      <c r="G32" s="146" t="str">
        <f>+IF(Přenos_z_DzPFO!D28=1,"X"," ")</f>
        <v xml:space="preserve"> </v>
      </c>
      <c r="H32" s="328"/>
      <c r="I32" s="383"/>
      <c r="J32" s="383"/>
      <c r="K32" s="383"/>
      <c r="L32" s="316" t="s">
        <v>3266</v>
      </c>
      <c r="M32" s="383"/>
      <c r="N32" s="383"/>
      <c r="O32" s="383"/>
      <c r="P32" s="383"/>
      <c r="Q32" s="383"/>
      <c r="R32" s="383"/>
      <c r="S32" s="383"/>
      <c r="T32" s="383"/>
      <c r="U32" s="383"/>
      <c r="V32" s="383"/>
      <c r="W32" s="383"/>
      <c r="X32" s="383"/>
      <c r="Y32" s="383"/>
      <c r="Z32" s="383"/>
      <c r="AA32" s="383"/>
      <c r="AB32" s="383"/>
      <c r="AC32" s="383"/>
      <c r="AD32" s="311"/>
      <c r="AE32" s="51" t="str">
        <f>+IF(Přenos_z_DzPFO!D31=1,"X"," ")</f>
        <v xml:space="preserve"> </v>
      </c>
      <c r="AF32" s="57"/>
    </row>
    <row r="33" spans="1:32" ht="3.95" customHeight="1">
      <c r="A33" s="483"/>
      <c r="B33" s="296"/>
      <c r="C33" s="296"/>
      <c r="D33" s="296"/>
      <c r="E33" s="296"/>
      <c r="F33" s="296"/>
      <c r="G33" s="296"/>
      <c r="H33" s="296"/>
      <c r="I33" s="296"/>
      <c r="J33" s="296"/>
      <c r="K33" s="296"/>
      <c r="L33" s="296"/>
      <c r="M33" s="296"/>
      <c r="N33" s="296"/>
      <c r="O33" s="296"/>
      <c r="P33" s="296"/>
      <c r="Q33" s="296"/>
      <c r="R33" s="296"/>
      <c r="S33" s="296"/>
      <c r="T33" s="296"/>
      <c r="U33" s="296"/>
      <c r="V33" s="296"/>
      <c r="W33" s="296"/>
      <c r="X33" s="296"/>
      <c r="Y33" s="296"/>
      <c r="Z33" s="296"/>
      <c r="AA33" s="296"/>
      <c r="AB33" s="296"/>
      <c r="AC33" s="296"/>
      <c r="AD33" s="296"/>
      <c r="AE33" s="296"/>
      <c r="AF33" s="311"/>
    </row>
    <row r="34" spans="1:32" ht="20.1" customHeight="1">
      <c r="A34" s="384" t="s">
        <v>3291</v>
      </c>
      <c r="B34" s="385"/>
      <c r="C34" s="385"/>
      <c r="D34" s="385"/>
      <c r="E34" s="385"/>
      <c r="F34" s="297"/>
      <c r="G34" s="51" t="str">
        <f>+IF(Přenos_z_DzPFO!D29=1,"X"," ")</f>
        <v xml:space="preserve"> </v>
      </c>
      <c r="H34" s="328"/>
      <c r="I34" s="383"/>
      <c r="J34" s="383"/>
      <c r="K34" s="383"/>
      <c r="L34" s="385" t="s">
        <v>3245</v>
      </c>
      <c r="M34" s="481"/>
      <c r="N34" s="481"/>
      <c r="O34" s="481"/>
      <c r="P34" s="481"/>
      <c r="Q34" s="481"/>
      <c r="R34" s="481"/>
      <c r="S34" s="481"/>
      <c r="T34" s="481"/>
      <c r="U34" s="481"/>
      <c r="V34" s="481"/>
      <c r="W34" s="481"/>
      <c r="X34" s="481"/>
      <c r="Y34" s="481"/>
      <c r="Z34" s="481"/>
      <c r="AA34" s="481"/>
      <c r="AB34" s="481"/>
      <c r="AC34" s="481"/>
      <c r="AD34" s="311"/>
      <c r="AE34" s="51" t="str">
        <f>+IF(Přenos_z_DzPFO!D32=1,"X"," ")</f>
        <v xml:space="preserve"> </v>
      </c>
      <c r="AF34" s="57"/>
    </row>
    <row r="35" spans="1:32" ht="3.95" customHeight="1">
      <c r="A35" s="483"/>
      <c r="B35" s="296"/>
      <c r="C35" s="296"/>
      <c r="D35" s="296"/>
      <c r="E35" s="296"/>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311"/>
    </row>
    <row r="36" spans="1:32" ht="20.1" customHeight="1">
      <c r="A36" s="386" t="s">
        <v>3244</v>
      </c>
      <c r="B36" s="387"/>
      <c r="C36" s="387"/>
      <c r="D36" s="387"/>
      <c r="E36" s="387"/>
      <c r="F36" s="311"/>
      <c r="G36" s="51" t="str">
        <f>+IF(Přenos_z_DzPFO!D30=1,"X"," ")</f>
        <v xml:space="preserve"> </v>
      </c>
      <c r="H36" s="328"/>
      <c r="I36" s="383"/>
      <c r="J36" s="383"/>
      <c r="K36" s="383"/>
      <c r="L36" s="385" t="s">
        <v>3280</v>
      </c>
      <c r="M36" s="482"/>
      <c r="N36" s="482"/>
      <c r="O36" s="482"/>
      <c r="P36" s="482"/>
      <c r="Q36" s="482"/>
      <c r="R36" s="482"/>
      <c r="S36" s="482"/>
      <c r="T36" s="482"/>
      <c r="U36" s="482"/>
      <c r="V36" s="482"/>
      <c r="W36" s="482"/>
      <c r="X36" s="482"/>
      <c r="Y36" s="482"/>
      <c r="Z36" s="482"/>
      <c r="AA36" s="482"/>
      <c r="AB36" s="482"/>
      <c r="AC36" s="482"/>
      <c r="AD36" s="297"/>
      <c r="AE36" s="51" t="str">
        <f>+IF(Přenos_z_DzPFO!D33=1,"X"," ")</f>
        <v xml:space="preserve"> </v>
      </c>
      <c r="AF36" s="57"/>
    </row>
    <row r="37" spans="1:32" ht="3.95" customHeight="1">
      <c r="A37" s="430"/>
      <c r="B37" s="431"/>
      <c r="C37" s="431"/>
      <c r="D37" s="431"/>
      <c r="E37" s="431"/>
      <c r="F37" s="431"/>
      <c r="G37" s="431"/>
      <c r="H37" s="431"/>
      <c r="I37" s="431"/>
      <c r="J37" s="431"/>
      <c r="K37" s="431"/>
      <c r="L37" s="431"/>
      <c r="M37" s="431"/>
      <c r="N37" s="431"/>
      <c r="O37" s="431"/>
      <c r="P37" s="431"/>
      <c r="Q37" s="431"/>
      <c r="R37" s="431"/>
      <c r="S37" s="431"/>
      <c r="T37" s="431"/>
      <c r="U37" s="431"/>
      <c r="V37" s="431"/>
      <c r="W37" s="431"/>
      <c r="X37" s="431"/>
      <c r="Y37" s="431"/>
      <c r="Z37" s="431"/>
      <c r="AA37" s="431"/>
      <c r="AB37" s="431"/>
      <c r="AC37" s="431"/>
      <c r="AD37" s="431"/>
      <c r="AE37" s="431"/>
      <c r="AF37" s="432"/>
    </row>
    <row r="38" spans="1:32" ht="12.75">
      <c r="A38" s="340" t="s">
        <v>3326</v>
      </c>
      <c r="B38" s="461"/>
      <c r="C38" s="461"/>
      <c r="D38" s="461"/>
      <c r="E38" s="461"/>
      <c r="F38" s="461"/>
      <c r="G38" s="461"/>
      <c r="H38" s="461"/>
      <c r="I38" s="461"/>
      <c r="J38" s="461"/>
      <c r="K38" s="461"/>
      <c r="L38" s="461"/>
      <c r="M38" s="461"/>
      <c r="N38" s="461"/>
      <c r="O38" s="461"/>
      <c r="P38" s="461"/>
      <c r="Q38" s="461"/>
      <c r="R38" s="461"/>
      <c r="S38" s="461"/>
      <c r="T38" s="461"/>
      <c r="U38" s="461"/>
      <c r="V38" s="461"/>
      <c r="W38" s="461"/>
      <c r="X38" s="461"/>
      <c r="Y38" s="461"/>
      <c r="Z38" s="461"/>
      <c r="AA38" s="461"/>
      <c r="AB38" s="461"/>
      <c r="AC38" s="461"/>
      <c r="AD38" s="461"/>
      <c r="AE38" s="461"/>
      <c r="AF38" s="404"/>
    </row>
    <row r="39" spans="1:32" ht="5.1" customHeight="1">
      <c r="A39" s="428"/>
      <c r="B39" s="419"/>
      <c r="C39" s="419"/>
      <c r="D39" s="419"/>
      <c r="E39" s="419"/>
      <c r="F39" s="419"/>
      <c r="G39" s="419"/>
      <c r="H39" s="419"/>
      <c r="I39" s="419"/>
      <c r="J39" s="419"/>
      <c r="K39" s="419"/>
      <c r="L39" s="419"/>
      <c r="M39" s="419"/>
      <c r="N39" s="419"/>
      <c r="O39" s="419"/>
      <c r="P39" s="419"/>
      <c r="Q39" s="419"/>
      <c r="R39" s="419"/>
      <c r="S39" s="419"/>
      <c r="T39" s="419"/>
      <c r="U39" s="419"/>
      <c r="V39" s="419"/>
      <c r="W39" s="419"/>
      <c r="X39" s="419"/>
      <c r="Y39" s="428"/>
      <c r="Z39" s="419"/>
      <c r="AA39" s="419"/>
      <c r="AB39" s="419"/>
      <c r="AC39" s="419"/>
      <c r="AD39" s="419"/>
      <c r="AE39" s="419"/>
      <c r="AF39" s="429"/>
    </row>
    <row r="40" spans="1:32" ht="18" customHeight="1">
      <c r="A40" s="443" t="s">
        <v>3246</v>
      </c>
      <c r="B40" s="296"/>
      <c r="C40" s="296"/>
      <c r="D40" s="296"/>
      <c r="E40" s="296"/>
      <c r="F40" s="296"/>
      <c r="G40" s="311"/>
      <c r="H40" s="323">
        <f>+Přenos_z_DzPFO!D34</f>
        <v>0.0</v>
      </c>
      <c r="I40" s="313"/>
      <c r="J40" s="313"/>
      <c r="K40" s="313"/>
      <c r="L40" s="313"/>
      <c r="M40" s="314"/>
      <c r="N40" s="310" t="s">
        <v>26</v>
      </c>
      <c r="O40" s="296"/>
      <c r="P40" s="296"/>
      <c r="Q40" s="296"/>
      <c r="R40" s="296"/>
      <c r="S40" s="296"/>
      <c r="T40" s="296"/>
      <c r="U40" s="296"/>
      <c r="V40" s="296"/>
      <c r="W40" s="296"/>
      <c r="X40" s="311"/>
      <c r="Y40" s="375" t="s">
        <v>3252</v>
      </c>
      <c r="Z40" s="376"/>
      <c r="AA40" s="376"/>
      <c r="AB40" s="376"/>
      <c r="AC40" s="376"/>
      <c r="AD40" s="376"/>
      <c r="AE40" s="376"/>
      <c r="AF40" s="377"/>
    </row>
    <row r="41" spans="1:32" ht="4.5" customHeight="1">
      <c r="A41" s="373"/>
      <c r="B41" s="296"/>
      <c r="C41" s="296"/>
      <c r="D41" s="296"/>
      <c r="E41" s="296"/>
      <c r="F41" s="296"/>
      <c r="G41" s="296"/>
      <c r="H41" s="296"/>
      <c r="I41" s="296"/>
      <c r="J41" s="296"/>
      <c r="K41" s="296"/>
      <c r="L41" s="296"/>
      <c r="M41" s="296"/>
      <c r="N41" s="296"/>
      <c r="O41" s="372"/>
      <c r="P41" s="296"/>
      <c r="Q41" s="296"/>
      <c r="R41" s="296"/>
      <c r="S41" s="296"/>
      <c r="T41" s="372"/>
      <c r="U41" s="296"/>
      <c r="V41" s="296"/>
      <c r="W41" s="305"/>
      <c r="X41" s="311"/>
      <c r="Y41" s="427"/>
      <c r="Z41" s="296"/>
      <c r="AA41" s="296"/>
      <c r="AB41" s="374"/>
      <c r="AC41" s="296"/>
      <c r="AD41" s="372"/>
      <c r="AE41" s="296"/>
      <c r="AF41" s="297"/>
    </row>
    <row r="42" spans="1:47" ht="18" customHeight="1">
      <c r="A42" s="366" t="s">
        <v>3247</v>
      </c>
      <c r="B42" s="296"/>
      <c r="C42" s="296"/>
      <c r="D42" s="296"/>
      <c r="E42" s="296"/>
      <c r="F42" s="296"/>
      <c r="G42" s="296"/>
      <c r="H42" s="296"/>
      <c r="I42" s="296"/>
      <c r="J42" s="296"/>
      <c r="K42" s="296"/>
      <c r="L42" s="296"/>
      <c r="M42" s="296"/>
      <c r="N42" s="296"/>
      <c r="O42" s="297"/>
      <c r="P42" s="51">
        <f>+AU42</f>
        <v>12.0</v>
      </c>
      <c r="Q42" s="366" t="s">
        <v>3281</v>
      </c>
      <c r="R42" s="296"/>
      <c r="S42" s="296"/>
      <c r="T42" s="297"/>
      <c r="U42" s="51">
        <f>+AU44</f>
        <v>0.0</v>
      </c>
      <c r="V42" s="367" t="s">
        <v>3282</v>
      </c>
      <c r="W42" s="368"/>
      <c r="X42" s="369"/>
      <c r="Y42" s="187"/>
      <c r="Z42" s="188"/>
      <c r="AA42" s="366" t="s">
        <v>3281</v>
      </c>
      <c r="AB42" s="297"/>
      <c r="AC42" s="188"/>
      <c r="AD42" s="433" t="s">
        <v>3282</v>
      </c>
      <c r="AE42" s="296"/>
      <c r="AF42" s="297"/>
      <c r="AH42" s="3">
        <f>+IF(EXACT(AE20,"X"),12,0)</f>
        <v>12.0</v>
      </c>
      <c r="AI42" s="3">
        <f>+IF(EXACT(G20,"X"),1,0)</f>
        <v>0.0</v>
      </c>
      <c r="AJ42" s="3">
        <f>+IF(EXACT(I20,"X"),1,0)</f>
        <v>0.0</v>
      </c>
      <c r="AK42" s="3">
        <f>+IF(EXACT(K20,"X"),1,0)</f>
        <v>0.0</v>
      </c>
      <c r="AL42" s="3">
        <f>+IF(EXACT(M20,"X"),1,0)</f>
        <v>0.0</v>
      </c>
      <c r="AM42" s="3">
        <f>+IF(EXACT(O20,"X"),1,0)</f>
        <v>0.0</v>
      </c>
      <c r="AN42" s="3">
        <f>+IF(EXACT(Q20,"X"),1,0)</f>
        <v>0.0</v>
      </c>
      <c r="AO42" s="3">
        <f>+IF(EXACT(S20,"X"),1,0)</f>
        <v>0.0</v>
      </c>
      <c r="AP42" s="3">
        <f>+IF(EXACT(U20,"X"),1,0)</f>
        <v>0.0</v>
      </c>
      <c r="AQ42" s="3">
        <f>+IF(EXACT(W20,"X"),1,0)</f>
        <v>0.0</v>
      </c>
      <c r="AR42" s="3">
        <f>+IF(EXACT(Y20,"X"),1,0)</f>
        <v>0.0</v>
      </c>
      <c r="AS42" s="3">
        <f>+IF(EXACT(AA20,"X"),1,0)</f>
        <v>0.0</v>
      </c>
      <c r="AT42" s="3">
        <f>+IF(EXACT(AC20,"X"),1,0)</f>
        <v>0.0</v>
      </c>
      <c r="AU42" s="3">
        <f>+IF(AH42=12,12,+SUM(AI42:AT42))</f>
        <v>12.0</v>
      </c>
    </row>
    <row r="43" spans="1:32" ht="4.5" customHeight="1">
      <c r="A43" s="298"/>
      <c r="B43" s="296"/>
      <c r="C43" s="296"/>
      <c r="D43" s="296"/>
      <c r="E43" s="296"/>
      <c r="F43" s="296"/>
      <c r="G43" s="296"/>
      <c r="H43" s="296"/>
      <c r="I43" s="296"/>
      <c r="J43" s="296"/>
      <c r="K43" s="296"/>
      <c r="L43" s="296"/>
      <c r="M43" s="296"/>
      <c r="N43" s="296"/>
      <c r="O43" s="372"/>
      <c r="P43" s="296"/>
      <c r="Q43" s="296"/>
      <c r="R43" s="296"/>
      <c r="S43" s="296"/>
      <c r="T43" s="372"/>
      <c r="U43" s="296"/>
      <c r="V43" s="296"/>
      <c r="W43" s="305"/>
      <c r="X43" s="297"/>
      <c r="Y43" s="427"/>
      <c r="Z43" s="296"/>
      <c r="AA43" s="296"/>
      <c r="AB43" s="374"/>
      <c r="AC43" s="296"/>
      <c r="AD43" s="372"/>
      <c r="AE43" s="296"/>
      <c r="AF43" s="297"/>
    </row>
    <row r="44" spans="1:65" s="8" customFormat="1" ht="18" customHeight="1">
      <c r="A44" s="366" t="s">
        <v>3248</v>
      </c>
      <c r="B44" s="296"/>
      <c r="C44" s="296"/>
      <c r="D44" s="296"/>
      <c r="E44" s="296"/>
      <c r="F44" s="296"/>
      <c r="G44" s="296"/>
      <c r="H44" s="296"/>
      <c r="I44" s="296"/>
      <c r="J44" s="296"/>
      <c r="K44" s="296"/>
      <c r="L44" s="296"/>
      <c r="M44" s="296"/>
      <c r="N44" s="296"/>
      <c r="O44" s="297"/>
      <c r="P44" s="51">
        <f>+P42</f>
        <v>12.0</v>
      </c>
      <c r="Q44" s="366" t="s">
        <v>3281</v>
      </c>
      <c r="R44" s="296"/>
      <c r="S44" s="296"/>
      <c r="T44" s="297"/>
      <c r="U44" s="51">
        <f>+U42</f>
        <v>0.0</v>
      </c>
      <c r="V44" s="367" t="s">
        <v>3282</v>
      </c>
      <c r="W44" s="368"/>
      <c r="X44" s="369"/>
      <c r="Y44" s="187"/>
      <c r="Z44" s="188"/>
      <c r="AA44" s="366" t="s">
        <v>3281</v>
      </c>
      <c r="AB44" s="297"/>
      <c r="AC44" s="188"/>
      <c r="AD44" s="433" t="s">
        <v>3282</v>
      </c>
      <c r="AE44" s="296"/>
      <c r="AF44" s="297"/>
      <c r="AG44" s="5"/>
      <c r="AH44" s="3">
        <f>+IF(EXACT(AE22,"X"),12,0)</f>
        <v>0.0</v>
      </c>
      <c r="AI44" s="3">
        <f>+IF(EXACT(G22,"X"),1,0)</f>
        <v>0.0</v>
      </c>
      <c r="AJ44" s="3">
        <f>+IF(EXACT(I22,"X"),1,0)</f>
        <v>0.0</v>
      </c>
      <c r="AK44" s="3">
        <f>+IF(EXACT(K22,"X"),1,0)</f>
        <v>0.0</v>
      </c>
      <c r="AL44" s="3">
        <f>+IF(EXACT(M22,"X"),1,0)</f>
        <v>0.0</v>
      </c>
      <c r="AM44" s="3">
        <f>+IF(EXACT(O22,"X"),1,0)</f>
        <v>0.0</v>
      </c>
      <c r="AN44" s="3">
        <f>+IF(EXACT(Q22,"X"),1,0)</f>
        <v>0.0</v>
      </c>
      <c r="AO44" s="3">
        <f>+IF(EXACT(S22,"X"),1,0)</f>
        <v>0.0</v>
      </c>
      <c r="AP44" s="3">
        <f>+IF(EXACT(U22,"X"),1,0)</f>
        <v>0.0</v>
      </c>
      <c r="AQ44" s="3">
        <f>+IF(EXACT(W22,"X"),1,0)</f>
        <v>0.0</v>
      </c>
      <c r="AR44" s="3">
        <f>+IF(EXACT(Y22,"X"),1,0)</f>
        <v>0.0</v>
      </c>
      <c r="AS44" s="3">
        <f>+IF(EXACT(AA22,"X"),1,0)</f>
        <v>0.0</v>
      </c>
      <c r="AT44" s="3">
        <f>+IF(EXACT(AC22,"X"),1,0)</f>
        <v>0.0</v>
      </c>
      <c r="AU44" s="3">
        <f>+IF(AH44=12,12,+SUM(AI44:AT44))</f>
        <v>0.0</v>
      </c>
      <c r="AV44" s="5"/>
      <c r="AW44" s="5"/>
      <c r="AX44" s="5"/>
      <c r="AY44" s="5"/>
      <c r="AZ44" s="5"/>
      <c r="BA44" s="5"/>
      <c r="BB44" s="5"/>
      <c r="BC44" s="5"/>
      <c r="BD44" s="5"/>
      <c r="BE44" s="5"/>
      <c r="BF44" s="5"/>
      <c r="BG44" s="5"/>
      <c r="BH44" s="5"/>
      <c r="BI44" s="5"/>
      <c r="BJ44" s="5"/>
      <c r="BK44" s="5"/>
      <c r="BL44" s="5"/>
      <c r="BM44" s="5"/>
    </row>
    <row r="45" spans="1:32" ht="4.5" customHeight="1">
      <c r="A45" s="328"/>
      <c r="B45" s="296"/>
      <c r="C45" s="296"/>
      <c r="D45" s="296"/>
      <c r="E45" s="296"/>
      <c r="F45" s="296"/>
      <c r="G45" s="296"/>
      <c r="H45" s="296"/>
      <c r="I45" s="296"/>
      <c r="J45" s="296"/>
      <c r="K45" s="296"/>
      <c r="L45" s="296"/>
      <c r="M45" s="296"/>
      <c r="N45" s="296"/>
      <c r="O45" s="372"/>
      <c r="P45" s="296"/>
      <c r="Q45" s="296"/>
      <c r="R45" s="296"/>
      <c r="S45" s="296"/>
      <c r="T45" s="372"/>
      <c r="U45" s="296"/>
      <c r="V45" s="296"/>
      <c r="W45" s="305"/>
      <c r="X45" s="311"/>
      <c r="Y45" s="373"/>
      <c r="Z45" s="296"/>
      <c r="AA45" s="296"/>
      <c r="AB45" s="374"/>
      <c r="AC45" s="296"/>
      <c r="AD45" s="372"/>
      <c r="AE45" s="296"/>
      <c r="AF45" s="311"/>
    </row>
    <row r="46" spans="1:32" ht="18" customHeight="1">
      <c r="A46" s="315" t="s">
        <v>3253</v>
      </c>
      <c r="B46" s="296"/>
      <c r="C46" s="296"/>
      <c r="D46" s="296"/>
      <c r="E46" s="296"/>
      <c r="F46" s="296"/>
      <c r="G46" s="296"/>
      <c r="H46" s="462">
        <f>+IF(H40&gt;300000,"LIMIT",IF(EXACT("X",+Přenos_z_DzPFO!P67),Přenos_z_DzPFO!D37,ROUND(IF(P44+U44=0,0,H40/(P44+U44)),2)))</f>
        <v>0.0</v>
      </c>
      <c r="I46" s="463"/>
      <c r="J46" s="463"/>
      <c r="K46" s="463"/>
      <c r="L46" s="463"/>
      <c r="M46" s="464"/>
      <c r="N46" s="310" t="s">
        <v>26</v>
      </c>
      <c r="O46" s="296"/>
      <c r="P46" s="296"/>
      <c r="Q46" s="296"/>
      <c r="R46" s="296"/>
      <c r="S46" s="296"/>
      <c r="T46" s="296"/>
      <c r="U46" s="296"/>
      <c r="V46" s="296"/>
      <c r="W46" s="296"/>
      <c r="X46" s="311"/>
      <c r="Y46" s="360"/>
      <c r="Z46" s="296"/>
      <c r="AA46" s="296"/>
      <c r="AB46" s="296"/>
      <c r="AC46" s="296"/>
      <c r="AD46" s="296"/>
      <c r="AE46" s="296"/>
      <c r="AF46" s="297"/>
    </row>
    <row r="47" spans="1:32" ht="8.1" customHeight="1">
      <c r="A47" s="360"/>
      <c r="B47" s="296"/>
      <c r="C47" s="296"/>
      <c r="D47" s="296"/>
      <c r="E47" s="296"/>
      <c r="F47" s="296"/>
      <c r="G47" s="296"/>
      <c r="H47" s="361" t="s">
        <v>3183</v>
      </c>
      <c r="I47" s="362"/>
      <c r="J47" s="362"/>
      <c r="K47" s="362"/>
      <c r="L47" s="362"/>
      <c r="M47" s="362"/>
      <c r="N47" s="215"/>
      <c r="O47" s="215"/>
      <c r="P47" s="425" t="s">
        <v>3184</v>
      </c>
      <c r="Q47" s="426"/>
      <c r="R47" s="426"/>
      <c r="S47" s="426"/>
      <c r="T47" s="426"/>
      <c r="U47" s="426"/>
      <c r="V47" s="301"/>
      <c r="W47" s="296"/>
      <c r="X47" s="296"/>
      <c r="Y47" s="434"/>
      <c r="Z47" s="296"/>
      <c r="AA47" s="296"/>
      <c r="AB47" s="296"/>
      <c r="AC47" s="296"/>
      <c r="AD47" s="296"/>
      <c r="AE47" s="296"/>
      <c r="AF47" s="297"/>
    </row>
    <row r="48" spans="1:47" ht="18" customHeight="1">
      <c r="A48" s="315" t="s">
        <v>3254</v>
      </c>
      <c r="B48" s="296"/>
      <c r="C48" s="296"/>
      <c r="D48" s="296"/>
      <c r="E48" s="296"/>
      <c r="F48" s="296"/>
      <c r="G48" s="297"/>
      <c r="H48" s="318">
        <f>+IF(EXACT("X",+Přenos_z_DzPFO!P67),Přenos_z_DzPFO!D38,IF(OR(EXACT("X",AA18),EXACT("x",AA18)),+H46*P44,0))</f>
        <v>0.0</v>
      </c>
      <c r="I48" s="313"/>
      <c r="J48" s="313"/>
      <c r="K48" s="313"/>
      <c r="L48" s="313"/>
      <c r="M48" s="314"/>
      <c r="N48" s="310" t="s">
        <v>26</v>
      </c>
      <c r="O48" s="311"/>
      <c r="P48" s="363">
        <f>+IF(EXACT("X",+Přenos_z_DzPFO!P67),Přenos_z_DzPFO!E38,IF(OR(EXACT("X",AA18),EXACT("x",AA18)),+H46*U44,0))</f>
        <v>0.0</v>
      </c>
      <c r="Q48" s="313"/>
      <c r="R48" s="313"/>
      <c r="S48" s="313"/>
      <c r="T48" s="313"/>
      <c r="U48" s="314"/>
      <c r="V48" s="364" t="s">
        <v>26</v>
      </c>
      <c r="W48" s="296"/>
      <c r="X48" s="296"/>
      <c r="Y48" s="147"/>
      <c r="Z48" s="312"/>
      <c r="AA48" s="313"/>
      <c r="AB48" s="313"/>
      <c r="AC48" s="313"/>
      <c r="AD48" s="313"/>
      <c r="AE48" s="314"/>
      <c r="AF48" s="148" t="s">
        <v>26</v>
      </c>
      <c r="AH48" s="3">
        <f>+IF(EXACT(AE26,"X"),12,0)</f>
        <v>0.0</v>
      </c>
      <c r="AI48" s="3">
        <f>+IF(EXACT(G26,"X"),1,0)</f>
        <v>0.0</v>
      </c>
      <c r="AJ48" s="3">
        <f>+IF(EXACT(I26,"X"),1,0)</f>
        <v>0.0</v>
      </c>
      <c r="AK48" s="3">
        <f>+IF(EXACT(K26,"X"),1,0)</f>
        <v>0.0</v>
      </c>
      <c r="AL48" s="3">
        <f>+IF(EXACT(M26,"X"),1,0)</f>
        <v>0.0</v>
      </c>
      <c r="AM48" s="3">
        <f>+IF(EXACT(O26,"X"),1,0)</f>
        <v>0.0</v>
      </c>
      <c r="AN48" s="3">
        <f>+IF(EXACT(Q26,"X"),1,0)</f>
        <v>0.0</v>
      </c>
      <c r="AO48" s="3">
        <f>+IF(EXACT(S26,"X"),1,0)</f>
        <v>0.0</v>
      </c>
      <c r="AP48" s="3">
        <f>+IF(EXACT(U26,"X"),1,0)</f>
        <v>0.0</v>
      </c>
      <c r="AQ48" s="3">
        <f>+IF(EXACT(W26,"X"),1,0)</f>
        <v>0.0</v>
      </c>
      <c r="AR48" s="3">
        <f>+IF(EXACT(Y26,"X"),1,0)</f>
        <v>0.0</v>
      </c>
      <c r="AS48" s="3">
        <f>+IF(EXACT(AA26,"X"),1,0)</f>
        <v>0.0</v>
      </c>
      <c r="AT48" s="3">
        <f>+IF(EXACT(AC26,"X"),1,0)</f>
        <v>0.0</v>
      </c>
      <c r="AU48" s="3">
        <f>+IF(AH48=12,12,+SUM(AI48:AT48))</f>
        <v>0.0</v>
      </c>
    </row>
    <row r="49" spans="1:32" ht="8.1" customHeight="1">
      <c r="A49" s="360"/>
      <c r="B49" s="296"/>
      <c r="C49" s="296"/>
      <c r="D49" s="296"/>
      <c r="E49" s="296"/>
      <c r="F49" s="296"/>
      <c r="G49" s="296"/>
      <c r="H49" s="361" t="s">
        <v>3183</v>
      </c>
      <c r="I49" s="362"/>
      <c r="J49" s="362"/>
      <c r="K49" s="362"/>
      <c r="L49" s="362"/>
      <c r="M49" s="362"/>
      <c r="N49" s="215"/>
      <c r="O49" s="215"/>
      <c r="P49" s="425" t="s">
        <v>3184</v>
      </c>
      <c r="Q49" s="426"/>
      <c r="R49" s="426"/>
      <c r="S49" s="426"/>
      <c r="T49" s="426"/>
      <c r="U49" s="426"/>
      <c r="V49" s="301"/>
      <c r="W49" s="296"/>
      <c r="X49" s="296"/>
      <c r="Y49" s="304"/>
      <c r="Z49" s="305"/>
      <c r="AA49" s="305"/>
      <c r="AB49" s="305"/>
      <c r="AC49" s="305"/>
      <c r="AD49" s="305"/>
      <c r="AE49" s="305"/>
      <c r="AF49" s="306"/>
    </row>
    <row r="50" spans="1:32" ht="18" customHeight="1">
      <c r="A50" s="315" t="s">
        <v>3255</v>
      </c>
      <c r="B50" s="296"/>
      <c r="C50" s="296"/>
      <c r="D50" s="296"/>
      <c r="E50" s="296"/>
      <c r="F50" s="296"/>
      <c r="G50" s="297"/>
      <c r="H50" s="363">
        <f>+IF(EXACT("X",+Přenos_z_DzPFO!P67),Přenos_z_DzPFO!D39,+IF(OR(EXACT(O18,"X"),EXACT(O18,"x")),CEILING(H40*0.55,1),CEILING(+H48*0.55,1)))</f>
        <v>0.0</v>
      </c>
      <c r="I50" s="313"/>
      <c r="J50" s="313"/>
      <c r="K50" s="313"/>
      <c r="L50" s="313"/>
      <c r="M50" s="314"/>
      <c r="N50" s="310" t="s">
        <v>26</v>
      </c>
      <c r="O50" s="311"/>
      <c r="P50" s="307">
        <f>+IF(EXACT("X",+Přenos_z_DzPFO!P67),Přenos_z_DzPFO!E39,+IF(OR(EXACT(U18,"X"),EXACT(U18,"x")),ROUND(H40*0.55,0),ROUND(+P48*0.55,0)))</f>
        <v>0.0</v>
      </c>
      <c r="Q50" s="308"/>
      <c r="R50" s="308"/>
      <c r="S50" s="308"/>
      <c r="T50" s="308"/>
      <c r="U50" s="309"/>
      <c r="V50" s="364" t="s">
        <v>26</v>
      </c>
      <c r="W50" s="296"/>
      <c r="X50" s="296"/>
      <c r="Y50" s="147"/>
      <c r="Z50" s="312"/>
      <c r="AA50" s="313"/>
      <c r="AB50" s="313"/>
      <c r="AC50" s="313"/>
      <c r="AD50" s="313"/>
      <c r="AE50" s="314"/>
      <c r="AF50" s="148" t="s">
        <v>26</v>
      </c>
    </row>
    <row r="51" spans="1:32" ht="8.1" customHeight="1">
      <c r="A51" s="360"/>
      <c r="B51" s="296"/>
      <c r="C51" s="296"/>
      <c r="D51" s="296"/>
      <c r="E51" s="296"/>
      <c r="F51" s="296"/>
      <c r="G51" s="296"/>
      <c r="H51" s="361" t="s">
        <v>3183</v>
      </c>
      <c r="I51" s="362"/>
      <c r="J51" s="362"/>
      <c r="K51" s="362"/>
      <c r="L51" s="362"/>
      <c r="M51" s="362"/>
      <c r="N51" s="215"/>
      <c r="O51" s="215"/>
      <c r="P51" s="425" t="s">
        <v>3184</v>
      </c>
      <c r="Q51" s="426"/>
      <c r="R51" s="426"/>
      <c r="S51" s="426"/>
      <c r="T51" s="426"/>
      <c r="U51" s="426"/>
      <c r="V51" s="301"/>
      <c r="W51" s="296"/>
      <c r="X51" s="296"/>
      <c r="Y51" s="304"/>
      <c r="Z51" s="305"/>
      <c r="AA51" s="305"/>
      <c r="AB51" s="305"/>
      <c r="AC51" s="305"/>
      <c r="AD51" s="305"/>
      <c r="AE51" s="305"/>
      <c r="AF51" s="306"/>
    </row>
    <row r="52" spans="1:32" ht="18" customHeight="1">
      <c r="A52" s="315" t="s">
        <v>3256</v>
      </c>
      <c r="B52" s="296"/>
      <c r="C52" s="296"/>
      <c r="D52" s="296"/>
      <c r="E52" s="296"/>
      <c r="F52" s="296"/>
      <c r="G52" s="297"/>
      <c r="H52" s="307">
        <f>+IF(EXACT("X",+Přenos_z_DzPFO!P67),Přenos_z_DzPFO!D40,(IF(OR(EXACT(AA18,"X"),EXACT(AA18,"x")),+IF(P42&gt;0,IF(OR(EXACT(AE28,"X"),EXACT(AE28,"x")),11640*P44,16295*P44),0),0)))</f>
        <v>0.0</v>
      </c>
      <c r="I52" s="308"/>
      <c r="J52" s="308"/>
      <c r="K52" s="308"/>
      <c r="L52" s="308"/>
      <c r="M52" s="309"/>
      <c r="N52" s="365" t="s">
        <v>26</v>
      </c>
      <c r="O52" s="311"/>
      <c r="P52" s="307">
        <f>+IF(EXACT("X",+Přenos_z_DzPFO!P67),Přenos_z_DzPFO!E40,(IF(OR(EXACT(AA18,"X"),EXACT(AA18,"x")),+IF(U42&gt;0,5122*U44,0),0)))</f>
        <v>0.0</v>
      </c>
      <c r="Q52" s="308"/>
      <c r="R52" s="308"/>
      <c r="S52" s="308"/>
      <c r="T52" s="308"/>
      <c r="U52" s="309"/>
      <c r="V52" s="364" t="s">
        <v>26</v>
      </c>
      <c r="W52" s="296"/>
      <c r="X52" s="296"/>
      <c r="Y52" s="147"/>
      <c r="Z52" s="312"/>
      <c r="AA52" s="313"/>
      <c r="AB52" s="313"/>
      <c r="AC52" s="313"/>
      <c r="AD52" s="313"/>
      <c r="AE52" s="314"/>
      <c r="AF52" s="148" t="s">
        <v>26</v>
      </c>
    </row>
    <row r="53" spans="1:32" ht="8.1" customHeight="1">
      <c r="A53" s="328"/>
      <c r="B53" s="296"/>
      <c r="C53" s="296"/>
      <c r="D53" s="296"/>
      <c r="E53" s="296"/>
      <c r="F53" s="296"/>
      <c r="G53" s="296"/>
      <c r="H53" s="296"/>
      <c r="I53" s="296"/>
      <c r="J53" s="296"/>
      <c r="K53" s="296"/>
      <c r="L53" s="296"/>
      <c r="M53" s="296"/>
      <c r="N53" s="296"/>
      <c r="O53" s="296"/>
      <c r="P53" s="296"/>
      <c r="Q53" s="296"/>
      <c r="R53" s="296"/>
      <c r="S53" s="296"/>
      <c r="T53" s="296"/>
      <c r="U53" s="296"/>
      <c r="V53" s="296"/>
      <c r="W53" s="296"/>
      <c r="X53" s="311"/>
      <c r="Y53" s="304"/>
      <c r="Z53" s="305"/>
      <c r="AA53" s="305"/>
      <c r="AB53" s="305"/>
      <c r="AC53" s="305"/>
      <c r="AD53" s="305"/>
      <c r="AE53" s="305"/>
      <c r="AF53" s="306"/>
    </row>
    <row r="54" spans="1:32" ht="18" customHeight="1">
      <c r="A54" s="315" t="s">
        <v>3257</v>
      </c>
      <c r="B54" s="296"/>
      <c r="C54" s="296"/>
      <c r="D54" s="296"/>
      <c r="E54" s="296"/>
      <c r="F54" s="296"/>
      <c r="G54" s="297"/>
      <c r="H54" s="357">
        <f>+IF(H40&gt;300000,"LIMIT",+IF(EXACT("X",+Přenos_z_DzPFO!P67),Přenos_z_DzPFO!D41,MIN(IF(OR(EXACT(O18,"X"),EXACT(O18,"x")),MAX(IF(OR(EXACT(AE28,"X"),EXACT(AE28,"x")),11640*P44,16295*P44),H50),IF(OR(EXACT(U18,"X"),EXACT(U18,"x")),MAX(+U44*5122,P50),+MAX(H52,H50)+MAX(+P52,P50))),2234736)))</f>
        <v>0.0</v>
      </c>
      <c r="I54" s="308"/>
      <c r="J54" s="308"/>
      <c r="K54" s="308"/>
      <c r="L54" s="308"/>
      <c r="M54" s="309"/>
      <c r="N54" s="310" t="s">
        <v>26</v>
      </c>
      <c r="O54" s="296"/>
      <c r="P54" s="345" t="s">
        <v>3293</v>
      </c>
      <c r="Q54" s="346"/>
      <c r="R54" s="346"/>
      <c r="S54" s="346"/>
      <c r="T54" s="346"/>
      <c r="U54" s="347"/>
      <c r="V54" s="353"/>
      <c r="W54" s="296"/>
      <c r="X54" s="311"/>
      <c r="Y54" s="147"/>
      <c r="Z54" s="312"/>
      <c r="AA54" s="313"/>
      <c r="AB54" s="313"/>
      <c r="AC54" s="313"/>
      <c r="AD54" s="313"/>
      <c r="AE54" s="314"/>
      <c r="AF54" s="148" t="s">
        <v>26</v>
      </c>
    </row>
    <row r="55" spans="1:32" ht="6.95" customHeight="1">
      <c r="A55" s="360"/>
      <c r="B55" s="296"/>
      <c r="C55" s="296"/>
      <c r="D55" s="296"/>
      <c r="E55" s="296"/>
      <c r="F55" s="296"/>
      <c r="G55" s="296"/>
      <c r="H55" s="355"/>
      <c r="I55" s="286"/>
      <c r="J55" s="286"/>
      <c r="K55" s="286"/>
      <c r="L55" s="286"/>
      <c r="M55" s="286"/>
      <c r="N55" s="296"/>
      <c r="O55" s="356"/>
      <c r="P55" s="348"/>
      <c r="Q55" s="337"/>
      <c r="R55" s="337"/>
      <c r="S55" s="337"/>
      <c r="T55" s="337"/>
      <c r="U55" s="349"/>
      <c r="V55" s="354"/>
      <c r="W55" s="296"/>
      <c r="X55" s="311"/>
      <c r="Y55" s="304"/>
      <c r="Z55" s="305"/>
      <c r="AA55" s="305"/>
      <c r="AB55" s="305"/>
      <c r="AC55" s="305"/>
      <c r="AD55" s="305"/>
      <c r="AE55" s="305"/>
      <c r="AF55" s="306"/>
    </row>
    <row r="56" spans="1:32" ht="18" customHeight="1">
      <c r="A56" s="315" t="s">
        <v>3258</v>
      </c>
      <c r="B56" s="296"/>
      <c r="C56" s="296"/>
      <c r="D56" s="296"/>
      <c r="E56" s="296"/>
      <c r="F56" s="296"/>
      <c r="G56" s="297"/>
      <c r="H56" s="323">
        <f>+IF(EXACT("X",+Přenos_z_DzPFO!P67),Přenos_z_DzPFO!D42,+H54)</f>
        <v>0.0</v>
      </c>
      <c r="I56" s="313"/>
      <c r="J56" s="313"/>
      <c r="K56" s="313"/>
      <c r="L56" s="313"/>
      <c r="M56" s="314"/>
      <c r="N56" s="310" t="s">
        <v>26</v>
      </c>
      <c r="O56" s="296"/>
      <c r="P56" s="348"/>
      <c r="Q56" s="337"/>
      <c r="R56" s="337"/>
      <c r="S56" s="337"/>
      <c r="T56" s="337"/>
      <c r="U56" s="349"/>
      <c r="V56" s="354"/>
      <c r="W56" s="296"/>
      <c r="X56" s="311"/>
      <c r="Y56" s="147"/>
      <c r="Z56" s="312"/>
      <c r="AA56" s="313"/>
      <c r="AB56" s="313"/>
      <c r="AC56" s="313"/>
      <c r="AD56" s="313"/>
      <c r="AE56" s="314"/>
      <c r="AF56" s="148" t="s">
        <v>26</v>
      </c>
    </row>
    <row r="57" spans="1:32" ht="7.5" customHeight="1">
      <c r="A57" s="360"/>
      <c r="B57" s="296"/>
      <c r="C57" s="296"/>
      <c r="D57" s="296"/>
      <c r="E57" s="296"/>
      <c r="F57" s="296"/>
      <c r="G57" s="296"/>
      <c r="H57" s="355"/>
      <c r="I57" s="286"/>
      <c r="J57" s="286"/>
      <c r="K57" s="286"/>
      <c r="L57" s="286"/>
      <c r="M57" s="286"/>
      <c r="N57" s="296"/>
      <c r="O57" s="356"/>
      <c r="P57" s="348"/>
      <c r="Q57" s="337"/>
      <c r="R57" s="337"/>
      <c r="S57" s="337"/>
      <c r="T57" s="337"/>
      <c r="U57" s="349"/>
      <c r="V57" s="354"/>
      <c r="W57" s="296"/>
      <c r="X57" s="311"/>
      <c r="Y57" s="304"/>
      <c r="Z57" s="305"/>
      <c r="AA57" s="305"/>
      <c r="AB57" s="305"/>
      <c r="AC57" s="305"/>
      <c r="AD57" s="305"/>
      <c r="AE57" s="305"/>
      <c r="AF57" s="306"/>
    </row>
    <row r="58" spans="1:32" ht="18" customHeight="1">
      <c r="A58" s="315" t="s">
        <v>3259</v>
      </c>
      <c r="B58" s="296"/>
      <c r="C58" s="296"/>
      <c r="D58" s="296"/>
      <c r="E58" s="296"/>
      <c r="F58" s="296"/>
      <c r="G58" s="297"/>
      <c r="H58" s="357">
        <f>+Přenos_z_DzPFO!D43</f>
        <v>0.0</v>
      </c>
      <c r="I58" s="358"/>
      <c r="J58" s="358"/>
      <c r="K58" s="358"/>
      <c r="L58" s="358"/>
      <c r="M58" s="359"/>
      <c r="N58" s="310" t="s">
        <v>26</v>
      </c>
      <c r="O58" s="296"/>
      <c r="P58" s="350"/>
      <c r="Q58" s="351"/>
      <c r="R58" s="351"/>
      <c r="S58" s="351"/>
      <c r="T58" s="351"/>
      <c r="U58" s="352"/>
      <c r="V58" s="354"/>
      <c r="W58" s="296"/>
      <c r="X58" s="311"/>
      <c r="Y58" s="147"/>
      <c r="Z58" s="312"/>
      <c r="AA58" s="313"/>
      <c r="AB58" s="313"/>
      <c r="AC58" s="313"/>
      <c r="AD58" s="313"/>
      <c r="AE58" s="314"/>
      <c r="AF58" s="148" t="s">
        <v>26</v>
      </c>
    </row>
    <row r="59" spans="1:32" ht="7.5" customHeight="1">
      <c r="A59" s="328"/>
      <c r="B59" s="296"/>
      <c r="C59" s="296"/>
      <c r="D59" s="296"/>
      <c r="E59" s="296"/>
      <c r="F59" s="296"/>
      <c r="G59" s="296"/>
      <c r="H59" s="296"/>
      <c r="I59" s="296"/>
      <c r="J59" s="296"/>
      <c r="K59" s="296"/>
      <c r="L59" s="296"/>
      <c r="M59" s="296"/>
      <c r="N59" s="296"/>
      <c r="O59" s="296"/>
      <c r="P59" s="296"/>
      <c r="Q59" s="296"/>
      <c r="R59" s="296"/>
      <c r="S59" s="296"/>
      <c r="T59" s="296"/>
      <c r="U59" s="296"/>
      <c r="V59" s="296"/>
      <c r="W59" s="296"/>
      <c r="X59" s="311"/>
      <c r="Y59" s="304"/>
      <c r="Z59" s="305"/>
      <c r="AA59" s="305"/>
      <c r="AB59" s="305"/>
      <c r="AC59" s="305"/>
      <c r="AD59" s="305"/>
      <c r="AE59" s="305"/>
      <c r="AF59" s="306"/>
    </row>
    <row r="60" spans="1:32" ht="18.75" customHeight="1">
      <c r="A60" s="315" t="s">
        <v>3260</v>
      </c>
      <c r="B60" s="296"/>
      <c r="C60" s="296"/>
      <c r="D60" s="296"/>
      <c r="E60" s="296"/>
      <c r="F60" s="296"/>
      <c r="G60" s="297"/>
      <c r="H60" s="318">
        <f>+H58+H56</f>
        <v>0.0</v>
      </c>
      <c r="I60" s="313"/>
      <c r="J60" s="313"/>
      <c r="K60" s="313"/>
      <c r="L60" s="313"/>
      <c r="M60" s="314"/>
      <c r="N60" s="310" t="s">
        <v>26</v>
      </c>
      <c r="O60" s="296"/>
      <c r="P60" s="296"/>
      <c r="Q60" s="296"/>
      <c r="R60" s="296"/>
      <c r="S60" s="296"/>
      <c r="T60" s="296"/>
      <c r="U60" s="296"/>
      <c r="V60" s="296"/>
      <c r="W60" s="296"/>
      <c r="X60" s="311"/>
      <c r="Y60" s="147"/>
      <c r="Z60" s="312"/>
      <c r="AA60" s="313"/>
      <c r="AB60" s="313"/>
      <c r="AC60" s="313"/>
      <c r="AD60" s="313"/>
      <c r="AE60" s="314"/>
      <c r="AF60" s="148" t="s">
        <v>26</v>
      </c>
    </row>
    <row r="61" spans="1:32" ht="6.75" customHeight="1">
      <c r="A61" s="328"/>
      <c r="B61" s="296"/>
      <c r="C61" s="296"/>
      <c r="D61" s="296"/>
      <c r="E61" s="296"/>
      <c r="F61" s="296"/>
      <c r="G61" s="296"/>
      <c r="H61" s="296"/>
      <c r="I61" s="296"/>
      <c r="J61" s="296"/>
      <c r="K61" s="296"/>
      <c r="L61" s="296"/>
      <c r="M61" s="296"/>
      <c r="N61" s="296"/>
      <c r="O61" s="296"/>
      <c r="P61" s="296"/>
      <c r="Q61" s="296"/>
      <c r="R61" s="296"/>
      <c r="S61" s="296"/>
      <c r="T61" s="296"/>
      <c r="U61" s="296"/>
      <c r="V61" s="296"/>
      <c r="W61" s="296"/>
      <c r="X61" s="311"/>
      <c r="Y61" s="304"/>
      <c r="Z61" s="305"/>
      <c r="AA61" s="305"/>
      <c r="AB61" s="305"/>
      <c r="AC61" s="305"/>
      <c r="AD61" s="305"/>
      <c r="AE61" s="305"/>
      <c r="AF61" s="306"/>
    </row>
    <row r="62" spans="1:32" ht="18.95" customHeight="1">
      <c r="A62" s="315" t="s">
        <v>3261</v>
      </c>
      <c r="B62" s="296"/>
      <c r="C62" s="296"/>
      <c r="D62" s="296"/>
      <c r="E62" s="296"/>
      <c r="F62" s="296"/>
      <c r="G62" s="297"/>
      <c r="H62" s="307">
        <f>+IF(H40&gt;300000,"LIMIT",IF(H60&lt;2234736,H56,MAX(0,2234736-H58)))</f>
        <v>0.0</v>
      </c>
      <c r="I62" s="308"/>
      <c r="J62" s="308"/>
      <c r="K62" s="308"/>
      <c r="L62" s="308"/>
      <c r="M62" s="309"/>
      <c r="N62" s="310" t="s">
        <v>26</v>
      </c>
      <c r="O62" s="296"/>
      <c r="P62" s="296"/>
      <c r="Q62" s="296"/>
      <c r="R62" s="296"/>
      <c r="S62" s="296"/>
      <c r="T62" s="296"/>
      <c r="U62" s="296"/>
      <c r="V62" s="296"/>
      <c r="W62" s="296"/>
      <c r="X62" s="311"/>
      <c r="Y62" s="147"/>
      <c r="Z62" s="312"/>
      <c r="AA62" s="313"/>
      <c r="AB62" s="313"/>
      <c r="AC62" s="313"/>
      <c r="AD62" s="313"/>
      <c r="AE62" s="314"/>
      <c r="AF62" s="148" t="s">
        <v>26</v>
      </c>
    </row>
    <row r="63" spans="1:32" ht="11.25" customHeight="1">
      <c r="A63" s="298"/>
      <c r="B63" s="296"/>
      <c r="C63" s="296"/>
      <c r="D63" s="296"/>
      <c r="E63" s="296"/>
      <c r="F63" s="296"/>
      <c r="G63" s="296"/>
      <c r="H63" s="296"/>
      <c r="I63" s="296"/>
      <c r="J63" s="296"/>
      <c r="K63" s="296"/>
      <c r="L63" s="296"/>
      <c r="M63" s="296"/>
      <c r="N63" s="296"/>
      <c r="O63" s="296"/>
      <c r="P63" s="299" t="s">
        <v>3335</v>
      </c>
      <c r="Q63" s="300"/>
      <c r="R63" s="300"/>
      <c r="S63" s="300"/>
      <c r="T63" s="300"/>
      <c r="U63" s="300"/>
      <c r="V63" s="301"/>
      <c r="W63" s="296"/>
      <c r="X63" s="296"/>
      <c r="Y63" s="304"/>
      <c r="Z63" s="305"/>
      <c r="AA63" s="305"/>
      <c r="AB63" s="305"/>
      <c r="AC63" s="305"/>
      <c r="AD63" s="305"/>
      <c r="AE63" s="305"/>
      <c r="AF63" s="306"/>
    </row>
    <row r="64" spans="1:32" ht="18.95" customHeight="1">
      <c r="A64" s="315" t="s">
        <v>3334</v>
      </c>
      <c r="B64" s="296"/>
      <c r="C64" s="296"/>
      <c r="D64" s="296"/>
      <c r="E64" s="296"/>
      <c r="F64" s="296"/>
      <c r="G64" s="297"/>
      <c r="H64" s="318">
        <f>+CEILING(H62*0.292,1)</f>
        <v>0.0</v>
      </c>
      <c r="I64" s="313"/>
      <c r="J64" s="313"/>
      <c r="K64" s="313"/>
      <c r="L64" s="313"/>
      <c r="M64" s="314"/>
      <c r="N64" s="295" t="s">
        <v>26</v>
      </c>
      <c r="O64" s="297"/>
      <c r="P64" s="318">
        <f>+CEILING(0.065*H62*AU48/(P42+U42),1)</f>
        <v>0.0</v>
      </c>
      <c r="Q64" s="313"/>
      <c r="R64" s="313"/>
      <c r="S64" s="313"/>
      <c r="T64" s="313"/>
      <c r="U64" s="314"/>
      <c r="V64" s="295" t="s">
        <v>26</v>
      </c>
      <c r="W64" s="296"/>
      <c r="X64" s="297"/>
      <c r="Y64" s="147"/>
      <c r="Z64" s="312"/>
      <c r="AA64" s="313"/>
      <c r="AB64" s="313"/>
      <c r="AC64" s="313"/>
      <c r="AD64" s="313"/>
      <c r="AE64" s="314"/>
      <c r="AF64" s="148" t="s">
        <v>26</v>
      </c>
    </row>
    <row r="65" spans="1:32" ht="12" customHeight="1">
      <c r="A65" s="298"/>
      <c r="B65" s="296"/>
      <c r="C65" s="296"/>
      <c r="D65" s="296"/>
      <c r="E65" s="296"/>
      <c r="F65" s="296"/>
      <c r="G65" s="296"/>
      <c r="H65" s="296"/>
      <c r="I65" s="296"/>
      <c r="J65" s="296"/>
      <c r="K65" s="296"/>
      <c r="L65" s="296"/>
      <c r="M65" s="296"/>
      <c r="N65" s="296"/>
      <c r="O65" s="296"/>
      <c r="P65" s="302" t="s">
        <v>3262</v>
      </c>
      <c r="Q65" s="303"/>
      <c r="R65" s="303"/>
      <c r="S65" s="303"/>
      <c r="T65" s="303"/>
      <c r="U65" s="303"/>
      <c r="V65" s="296"/>
      <c r="W65" s="296"/>
      <c r="X65" s="297"/>
      <c r="Y65" s="304"/>
      <c r="Z65" s="305"/>
      <c r="AA65" s="305"/>
      <c r="AB65" s="305"/>
      <c r="AC65" s="305"/>
      <c r="AD65" s="305"/>
      <c r="AE65" s="305"/>
      <c r="AF65" s="306"/>
    </row>
    <row r="66" spans="1:32" ht="18.95" customHeight="1">
      <c r="A66" s="315" t="s">
        <v>3336</v>
      </c>
      <c r="B66" s="316"/>
      <c r="C66" s="316"/>
      <c r="D66" s="316"/>
      <c r="E66" s="316"/>
      <c r="F66" s="316"/>
      <c r="G66" s="317"/>
      <c r="H66" s="318">
        <f>+H64-P64</f>
        <v>0.0</v>
      </c>
      <c r="I66" s="319"/>
      <c r="J66" s="319"/>
      <c r="K66" s="319"/>
      <c r="L66" s="319"/>
      <c r="M66" s="320"/>
      <c r="N66" s="295" t="s">
        <v>26</v>
      </c>
      <c r="O66" s="297"/>
      <c r="P66" s="323">
        <f>+Přenos_z_DzPFO!F47</f>
        <v>0.0</v>
      </c>
      <c r="Q66" s="324"/>
      <c r="R66" s="324"/>
      <c r="S66" s="324"/>
      <c r="T66" s="324"/>
      <c r="U66" s="325"/>
      <c r="V66" s="295" t="s">
        <v>26</v>
      </c>
      <c r="W66" s="296"/>
      <c r="X66" s="297"/>
      <c r="Y66" s="147"/>
      <c r="Z66" s="312"/>
      <c r="AA66" s="321"/>
      <c r="AB66" s="321"/>
      <c r="AC66" s="321"/>
      <c r="AD66" s="321"/>
      <c r="AE66" s="322"/>
      <c r="AF66" s="148" t="s">
        <v>26</v>
      </c>
    </row>
    <row r="67" spans="1:32" ht="7.5" customHeight="1">
      <c r="A67" s="328"/>
      <c r="B67" s="296"/>
      <c r="C67" s="296"/>
      <c r="D67" s="296"/>
      <c r="E67" s="296"/>
      <c r="F67" s="296"/>
      <c r="G67" s="296"/>
      <c r="H67" s="296"/>
      <c r="I67" s="296"/>
      <c r="J67" s="296"/>
      <c r="K67" s="296"/>
      <c r="L67" s="296"/>
      <c r="M67" s="296"/>
      <c r="N67" s="296"/>
      <c r="O67" s="296"/>
      <c r="P67" s="296"/>
      <c r="Q67" s="296"/>
      <c r="R67" s="296"/>
      <c r="S67" s="296"/>
      <c r="T67" s="296"/>
      <c r="U67" s="296"/>
      <c r="V67" s="296"/>
      <c r="W67" s="296"/>
      <c r="X67" s="311"/>
      <c r="Y67" s="304"/>
      <c r="Z67" s="305"/>
      <c r="AA67" s="305"/>
      <c r="AB67" s="305"/>
      <c r="AC67" s="305"/>
      <c r="AD67" s="305"/>
      <c r="AE67" s="305"/>
      <c r="AF67" s="306"/>
    </row>
    <row r="68" spans="1:32" ht="18.95" customHeight="1">
      <c r="A68" s="334" t="s">
        <v>3263</v>
      </c>
      <c r="B68" s="335"/>
      <c r="C68" s="335"/>
      <c r="D68" s="337"/>
      <c r="E68" s="337"/>
      <c r="F68" s="337"/>
      <c r="G68" s="337"/>
      <c r="H68" s="307">
        <f>+H66-P66</f>
        <v>0.0</v>
      </c>
      <c r="I68" s="308"/>
      <c r="J68" s="308"/>
      <c r="K68" s="308"/>
      <c r="L68" s="308"/>
      <c r="M68" s="309"/>
      <c r="N68" s="310" t="s">
        <v>26</v>
      </c>
      <c r="O68" s="296"/>
      <c r="P68" s="296"/>
      <c r="Q68" s="296"/>
      <c r="R68" s="296"/>
      <c r="S68" s="296"/>
      <c r="T68" s="296"/>
      <c r="U68" s="296"/>
      <c r="V68" s="296"/>
      <c r="W68" s="296"/>
      <c r="X68" s="311"/>
      <c r="Y68" s="147"/>
      <c r="Z68" s="312"/>
      <c r="AA68" s="313"/>
      <c r="AB68" s="313"/>
      <c r="AC68" s="313"/>
      <c r="AD68" s="313"/>
      <c r="AE68" s="314"/>
      <c r="AF68" s="148" t="s">
        <v>26</v>
      </c>
    </row>
    <row r="69" spans="1:32" ht="7.5" customHeight="1">
      <c r="A69" s="336"/>
      <c r="B69" s="335"/>
      <c r="C69" s="335"/>
      <c r="D69" s="337"/>
      <c r="E69" s="337"/>
      <c r="F69" s="337"/>
      <c r="G69" s="337"/>
      <c r="H69" s="305"/>
      <c r="I69" s="305"/>
      <c r="J69" s="305"/>
      <c r="K69" s="305"/>
      <c r="L69" s="305"/>
      <c r="M69" s="305"/>
      <c r="N69" s="305"/>
      <c r="O69" s="305"/>
      <c r="P69" s="305"/>
      <c r="Q69" s="305"/>
      <c r="R69" s="305"/>
      <c r="S69" s="305"/>
      <c r="T69" s="305"/>
      <c r="U69" s="305"/>
      <c r="V69" s="305"/>
      <c r="W69" s="305"/>
      <c r="X69" s="333"/>
      <c r="Y69" s="304"/>
      <c r="Z69" s="305"/>
      <c r="AA69" s="305"/>
      <c r="AB69" s="305"/>
      <c r="AC69" s="305"/>
      <c r="AD69" s="305"/>
      <c r="AE69" s="305"/>
      <c r="AF69" s="306"/>
    </row>
    <row r="70" spans="1:32" ht="12.95" customHeight="1">
      <c r="A70" s="340" t="s">
        <v>3327</v>
      </c>
      <c r="B70" s="341"/>
      <c r="C70" s="341"/>
      <c r="D70" s="341"/>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c r="AC70" s="341"/>
      <c r="AD70" s="341"/>
      <c r="AE70" s="341"/>
      <c r="AF70" s="309"/>
    </row>
    <row r="71" spans="1:32" ht="24" customHeight="1">
      <c r="A71" s="342" t="s">
        <v>3328</v>
      </c>
      <c r="B71" s="343"/>
      <c r="C71" s="343"/>
      <c r="D71" s="343"/>
      <c r="E71" s="343"/>
      <c r="F71" s="343"/>
      <c r="G71" s="343"/>
      <c r="H71" s="343"/>
      <c r="I71" s="343"/>
      <c r="J71" s="343"/>
      <c r="K71" s="343"/>
      <c r="L71" s="343"/>
      <c r="M71" s="343"/>
      <c r="N71" s="343"/>
      <c r="O71" s="343"/>
      <c r="P71" s="343"/>
      <c r="Q71" s="343"/>
      <c r="R71" s="343"/>
      <c r="S71" s="343"/>
      <c r="T71" s="343"/>
      <c r="U71" s="343"/>
      <c r="V71" s="343"/>
      <c r="W71" s="343"/>
      <c r="X71" s="343"/>
      <c r="Y71" s="344"/>
      <c r="Z71" s="344"/>
      <c r="AA71" s="344"/>
      <c r="AB71" s="344"/>
      <c r="AC71" s="183" t="s">
        <v>34</v>
      </c>
      <c r="AD71" s="146" t="str">
        <f>+IF(Přenos_z_DzPFO!D49=1,"X"," ")</f>
        <v xml:space="preserve"> </v>
      </c>
      <c r="AE71" s="185" t="s">
        <v>14</v>
      </c>
      <c r="AF71" s="184" t="str">
        <f>+IF(Přenos_z_DzPFO!E49=1,"X"," ")</f>
        <v xml:space="preserve"> </v>
      </c>
    </row>
    <row r="72" spans="1:32" ht="15" customHeight="1">
      <c r="A72" s="332" t="str">
        <f>+CONCATENATE(ZAKL_DATA!A44)</f>
        <v/>
      </c>
      <c r="B72" s="286"/>
      <c r="C72" s="286"/>
      <c r="D72" s="286"/>
      <c r="E72" s="286"/>
      <c r="F72" s="286"/>
      <c r="G72" s="286"/>
      <c r="H72" s="286"/>
      <c r="I72" s="286"/>
      <c r="J72" s="286"/>
      <c r="K72" s="286"/>
      <c r="L72" s="286"/>
      <c r="M72" s="286"/>
      <c r="N72" s="286"/>
      <c r="O72" s="286"/>
      <c r="P72" s="286"/>
      <c r="Q72" s="286"/>
      <c r="R72" s="286"/>
      <c r="S72" s="286"/>
      <c r="T72" s="286"/>
      <c r="U72" s="286"/>
      <c r="V72" s="286"/>
      <c r="W72" s="286"/>
      <c r="X72" s="286"/>
      <c r="Y72" s="296"/>
      <c r="Z72" s="296"/>
      <c r="AA72" s="296"/>
      <c r="AB72" s="296"/>
      <c r="AC72" s="296"/>
      <c r="AD72" s="338" t="s">
        <v>24</v>
      </c>
      <c r="AE72" s="338"/>
      <c r="AF72" s="339"/>
    </row>
    <row r="73" spans="1:32" ht="12.75">
      <c r="A73" s="326" t="s">
        <v>37</v>
      </c>
      <c r="B73" s="327"/>
      <c r="C73" s="327"/>
      <c r="D73" s="327"/>
      <c r="E73" s="327"/>
      <c r="F73" s="327"/>
      <c r="G73" s="327"/>
      <c r="H73" s="327"/>
      <c r="I73" s="327"/>
      <c r="J73" s="327"/>
      <c r="K73" s="327"/>
      <c r="L73" s="327"/>
      <c r="M73" s="327"/>
      <c r="N73" s="327"/>
      <c r="O73" s="327"/>
      <c r="P73" s="327"/>
      <c r="Q73" s="327"/>
      <c r="R73" s="327"/>
      <c r="S73" s="327"/>
      <c r="T73" s="327"/>
      <c r="U73" s="327"/>
      <c r="V73" s="327"/>
      <c r="W73" s="327"/>
      <c r="X73" s="327"/>
      <c r="Y73" s="174"/>
      <c r="Z73" s="174"/>
      <c r="AA73" s="174"/>
      <c r="AB73" s="329" t="s">
        <v>3333</v>
      </c>
      <c r="AC73" s="330"/>
      <c r="AD73" s="330"/>
      <c r="AE73" s="330"/>
      <c r="AF73" s="331"/>
    </row>
    <row r="74" spans="1:32" ht="12.7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2.7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2.7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2.7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2.7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2.7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2.7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2.7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2.7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2.7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2.7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2.7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2.7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2.7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2.7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2.7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2.7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2.7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2.7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2.7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2.7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2.7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2.7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2.7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2.7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2.7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2.7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2.7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2.7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2.7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2.7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2.7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2.7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2.7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2.7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2.7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2.7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2.7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2.7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2.7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2.7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2.7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2.7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2.7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2.7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2.7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2.7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2.7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2.7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2.7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2.7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2.7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2.7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2.7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2.7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2.7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2.7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2.7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2.7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2.7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2.7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2.7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2.7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2.7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2.7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2.7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2.7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2.7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2.7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2.7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2.7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2.7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2.7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2.7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2.7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2.7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2.7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2.7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2.7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2.7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2.7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2.7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2.7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2.7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2.7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2.7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2.7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2.7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2.7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2.7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3" customFormat="1" ht="12.75"/>
    <row r="165" s="3" customFormat="1" ht="12.75"/>
  </sheetData>
  <sheetProtection algorithmName="SHA-512" hashValue="D8TO8W1HHJ31rb4OcU+g+kMEspb12DKT9RVv0CRWEa9iGkueqCn+0LeuHzSK/Xl0vmuxKTldQuHKovCCWNh53Q==" saltValue="l4qAiYkvLMlCh7HYRJcc+A==" spinCount="100000" sheet="1" objects="1" scenarios="1"/>
  <mergeCells count="221">
    <mergeCell ref="G27:AF27"/>
    <mergeCell ref="H36:K36"/>
    <mergeCell ref="V18:Z18"/>
    <mergeCell ref="A23:F23"/>
    <mergeCell ref="AD23:AF23"/>
    <mergeCell ref="A24:E25"/>
    <mergeCell ref="G25:AF25"/>
    <mergeCell ref="A18:N18"/>
    <mergeCell ref="H32:K32"/>
    <mergeCell ref="A19:F19"/>
    <mergeCell ref="AD19:AF19"/>
    <mergeCell ref="A32:F32"/>
    <mergeCell ref="A20:E20"/>
    <mergeCell ref="A22:E22"/>
    <mergeCell ref="A21:F21"/>
    <mergeCell ref="AB18:AF18"/>
    <mergeCell ref="A30:AF30"/>
    <mergeCell ref="A28:AD28"/>
    <mergeCell ref="A29:AF29"/>
    <mergeCell ref="A31:AF31"/>
    <mergeCell ref="L34:AD34"/>
    <mergeCell ref="L36:AD36"/>
    <mergeCell ref="A33:AF33"/>
    <mergeCell ref="A35:AF35"/>
    <mergeCell ref="Y13:AF13"/>
    <mergeCell ref="A26:E27"/>
    <mergeCell ref="P12:T12"/>
    <mergeCell ref="P52:U52"/>
    <mergeCell ref="A41:N41"/>
    <mergeCell ref="A51:G51"/>
    <mergeCell ref="A40:G40"/>
    <mergeCell ref="H40:M40"/>
    <mergeCell ref="P51:U51"/>
    <mergeCell ref="H49:M49"/>
    <mergeCell ref="A38:AF38"/>
    <mergeCell ref="A46:G46"/>
    <mergeCell ref="H46:M46"/>
    <mergeCell ref="A48:G48"/>
    <mergeCell ref="A47:G47"/>
    <mergeCell ref="P49:U49"/>
    <mergeCell ref="H50:M50"/>
    <mergeCell ref="A43:N43"/>
    <mergeCell ref="N48:O48"/>
    <mergeCell ref="A42:O42"/>
    <mergeCell ref="AD43:AF43"/>
    <mergeCell ref="AB43:AC43"/>
    <mergeCell ref="Y43:AA43"/>
    <mergeCell ref="O43:Q43"/>
    <mergeCell ref="A37:AF37"/>
    <mergeCell ref="AA42:AB42"/>
    <mergeCell ref="AD42:AF42"/>
    <mergeCell ref="AA44:AB44"/>
    <mergeCell ref="AD44:AF44"/>
    <mergeCell ref="Y46:AF47"/>
    <mergeCell ref="R43:S43"/>
    <mergeCell ref="A5:F5"/>
    <mergeCell ref="A6:F6"/>
    <mergeCell ref="P11:T11"/>
    <mergeCell ref="D12:N12"/>
    <mergeCell ref="A10:F10"/>
    <mergeCell ref="A9:F9"/>
    <mergeCell ref="A12:B12"/>
    <mergeCell ref="A11:B11"/>
    <mergeCell ref="L32:AD32"/>
    <mergeCell ref="U6:AF6"/>
    <mergeCell ref="G5:T6"/>
    <mergeCell ref="U5:AF5"/>
    <mergeCell ref="Q10:W10"/>
    <mergeCell ref="H10:O10"/>
    <mergeCell ref="V11:AF11"/>
    <mergeCell ref="V12:AF12"/>
    <mergeCell ref="Y14:AF14"/>
    <mergeCell ref="AD41:AF41"/>
    <mergeCell ref="V47:X47"/>
    <mergeCell ref="V48:X48"/>
    <mergeCell ref="H47:M47"/>
    <mergeCell ref="W43:X43"/>
    <mergeCell ref="P47:U47"/>
    <mergeCell ref="Y41:AA41"/>
    <mergeCell ref="A39:X39"/>
    <mergeCell ref="Y39:AF39"/>
    <mergeCell ref="T41:V41"/>
    <mergeCell ref="Q42:T42"/>
    <mergeCell ref="R41:S41"/>
    <mergeCell ref="V42:X42"/>
    <mergeCell ref="T43:V43"/>
    <mergeCell ref="W41:X41"/>
    <mergeCell ref="B1:Z1"/>
    <mergeCell ref="B2:Z2"/>
    <mergeCell ref="A3:C3"/>
    <mergeCell ref="S3:W3"/>
    <mergeCell ref="E3:I3"/>
    <mergeCell ref="A4:J4"/>
    <mergeCell ref="A7:AF7"/>
    <mergeCell ref="A8:AF8"/>
    <mergeCell ref="A17:AF17"/>
    <mergeCell ref="R4:AF4"/>
    <mergeCell ref="A16:AF16"/>
    <mergeCell ref="AA1:AE3"/>
    <mergeCell ref="H9:J9"/>
    <mergeCell ref="L4:P4"/>
    <mergeCell ref="A15:AF15"/>
    <mergeCell ref="Y9:AF9"/>
    <mergeCell ref="Y10:AF10"/>
    <mergeCell ref="Q9:W9"/>
    <mergeCell ref="A14:B14"/>
    <mergeCell ref="P13:W13"/>
    <mergeCell ref="P14:W14"/>
    <mergeCell ref="D13:N13"/>
    <mergeCell ref="D14:N14"/>
    <mergeCell ref="A13:B13"/>
    <mergeCell ref="N50:O50"/>
    <mergeCell ref="Q44:T44"/>
    <mergeCell ref="V44:X44"/>
    <mergeCell ref="Z48:AE48"/>
    <mergeCell ref="D11:N11"/>
    <mergeCell ref="A45:N45"/>
    <mergeCell ref="O45:Q45"/>
    <mergeCell ref="R45:S45"/>
    <mergeCell ref="T45:V45"/>
    <mergeCell ref="W45:X45"/>
    <mergeCell ref="Y45:AA45"/>
    <mergeCell ref="AB45:AC45"/>
    <mergeCell ref="AD45:AF45"/>
    <mergeCell ref="Y40:AF40"/>
    <mergeCell ref="N40:X40"/>
    <mergeCell ref="AD21:AF21"/>
    <mergeCell ref="P18:T18"/>
    <mergeCell ref="O41:Q41"/>
    <mergeCell ref="A44:O44"/>
    <mergeCell ref="N46:X46"/>
    <mergeCell ref="H34:K34"/>
    <mergeCell ref="AB41:AC41"/>
    <mergeCell ref="A34:F34"/>
    <mergeCell ref="A36:F36"/>
    <mergeCell ref="Y53:AF53"/>
    <mergeCell ref="Z54:AE54"/>
    <mergeCell ref="Y57:AF57"/>
    <mergeCell ref="Y55:AF55"/>
    <mergeCell ref="Z56:AE56"/>
    <mergeCell ref="H51:M51"/>
    <mergeCell ref="H48:M48"/>
    <mergeCell ref="A50:G50"/>
    <mergeCell ref="A53:X53"/>
    <mergeCell ref="Y49:AF49"/>
    <mergeCell ref="Z50:AE50"/>
    <mergeCell ref="P48:U48"/>
    <mergeCell ref="P50:U50"/>
    <mergeCell ref="Y51:AF51"/>
    <mergeCell ref="Z52:AE52"/>
    <mergeCell ref="V51:X51"/>
    <mergeCell ref="V52:X52"/>
    <mergeCell ref="A52:G52"/>
    <mergeCell ref="N52:O52"/>
    <mergeCell ref="H52:M52"/>
    <mergeCell ref="V49:X49"/>
    <mergeCell ref="V50:X50"/>
    <mergeCell ref="A49:G49"/>
    <mergeCell ref="A54:G54"/>
    <mergeCell ref="A56:G56"/>
    <mergeCell ref="A58:G58"/>
    <mergeCell ref="A60:G60"/>
    <mergeCell ref="N60:X60"/>
    <mergeCell ref="H60:M60"/>
    <mergeCell ref="Z60:AE60"/>
    <mergeCell ref="Z58:AE58"/>
    <mergeCell ref="Y59:AF59"/>
    <mergeCell ref="P54:U58"/>
    <mergeCell ref="V54:X58"/>
    <mergeCell ref="H57:O57"/>
    <mergeCell ref="H55:O55"/>
    <mergeCell ref="A59:X59"/>
    <mergeCell ref="H58:M58"/>
    <mergeCell ref="N58:O58"/>
    <mergeCell ref="A55:G55"/>
    <mergeCell ref="A57:G57"/>
    <mergeCell ref="H54:M54"/>
    <mergeCell ref="H56:M56"/>
    <mergeCell ref="N54:O54"/>
    <mergeCell ref="N56:O56"/>
    <mergeCell ref="Y61:AF61"/>
    <mergeCell ref="A62:G62"/>
    <mergeCell ref="H62:M62"/>
    <mergeCell ref="N62:X62"/>
    <mergeCell ref="Z62:AE62"/>
    <mergeCell ref="Y63:AF63"/>
    <mergeCell ref="A61:X61"/>
    <mergeCell ref="A64:G64"/>
    <mergeCell ref="H64:M64"/>
    <mergeCell ref="Z64:AE64"/>
    <mergeCell ref="P64:U64"/>
    <mergeCell ref="N64:O64"/>
    <mergeCell ref="V64:X64"/>
    <mergeCell ref="Y69:AF69"/>
    <mergeCell ref="A73:X73"/>
    <mergeCell ref="A67:X67"/>
    <mergeCell ref="AB73:AF73"/>
    <mergeCell ref="A72:AC72"/>
    <mergeCell ref="H69:X69"/>
    <mergeCell ref="A68:C69"/>
    <mergeCell ref="D68:G69"/>
    <mergeCell ref="AD72:AF72"/>
    <mergeCell ref="A70:AF70"/>
    <mergeCell ref="A71:X71"/>
    <mergeCell ref="Y71:AB71"/>
    <mergeCell ref="V66:X66"/>
    <mergeCell ref="A63:O63"/>
    <mergeCell ref="P63:U63"/>
    <mergeCell ref="V63:X63"/>
    <mergeCell ref="A65:O65"/>
    <mergeCell ref="P65:X65"/>
    <mergeCell ref="Y67:AF67"/>
    <mergeCell ref="H68:M68"/>
    <mergeCell ref="N68:X68"/>
    <mergeCell ref="Z68:AE68"/>
    <mergeCell ref="A66:G66"/>
    <mergeCell ref="H66:M66"/>
    <mergeCell ref="Z66:AE66"/>
    <mergeCell ref="Y65:AF65"/>
    <mergeCell ref="N66:O66"/>
    <mergeCell ref="P66:U66"/>
  </mergeCells>
  <printOptions horizontalCentered="1" verticalCentered="1"/>
  <pageMargins left="0.1968503937007874" right="0.1968503937007874" top="0.3937007874015748" bottom="0.3937007874015748" header="0.5118110236220472" footer="0.5118110236220472"/>
  <pageSetup orientation="portrait" paperSize="9" scale="82" r:id="rId4"/>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List23">
    <tabColor rgb="FFFFFF99"/>
    <pageSetUpPr fitToPage="1"/>
  </sheetPr>
  <dimension ref="A1:CI76"/>
  <sheetViews>
    <sheetView workbookViewId="0" topLeftCell="A1">
      <selection pane="topLeft" activeCell="A16" sqref="A16:AO16"/>
    </sheetView>
  </sheetViews>
  <sheetFormatPr defaultColWidth="9.144285714285713" defaultRowHeight="12.75"/>
  <cols>
    <col min="1" max="2" width="2.4285714285714284" style="9" customWidth="1"/>
    <col min="3" max="3" width="16.714285714285715" style="9" customWidth="1"/>
    <col min="4" max="5" width="2.4285714285714284" style="9" customWidth="1"/>
    <col min="6" max="6" width="1.7142857142857142" style="9" customWidth="1"/>
    <col min="7" max="40" width="2.4285714285714284" style="9" customWidth="1"/>
    <col min="41" max="41" width="3" style="9" customWidth="1"/>
    <col min="42" max="81" width="9.142857142857142" style="3"/>
    <col min="82" max="16384" width="9.142857142857142" style="9"/>
  </cols>
  <sheetData>
    <row r="1" spans="1:41 82:83" ht="18" customHeight="1">
      <c r="A1" s="558"/>
      <c r="B1" s="407"/>
      <c r="C1" s="407"/>
      <c r="D1" s="547" t="s">
        <v>3329</v>
      </c>
      <c r="E1" s="547"/>
      <c r="F1" s="547"/>
      <c r="G1" s="547"/>
      <c r="H1" s="547"/>
      <c r="I1" s="547"/>
      <c r="J1" s="547"/>
      <c r="K1" s="54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54"/>
      <c r="AK1" s="54"/>
      <c r="AL1" s="54"/>
      <c r="AM1" s="54"/>
      <c r="AN1" s="54"/>
      <c r="AO1" s="54"/>
      <c r="CD1" s="3"/>
      <c r="CE1" s="3"/>
    </row>
    <row r="2" spans="1:41 82:83" ht="12.75">
      <c r="A2" s="555"/>
      <c r="B2" s="555"/>
      <c r="C2" s="555"/>
      <c r="D2" s="608"/>
      <c r="E2" s="281"/>
      <c r="F2" s="281"/>
      <c r="G2" s="281"/>
      <c r="H2" s="281"/>
      <c r="I2" s="281"/>
      <c r="J2" s="281"/>
      <c r="K2" s="281"/>
      <c r="L2" s="281"/>
      <c r="M2" s="281"/>
      <c r="N2" s="548" t="s">
        <v>16</v>
      </c>
      <c r="O2" s="549"/>
      <c r="P2" s="549"/>
      <c r="Q2" s="549"/>
      <c r="R2" s="549"/>
      <c r="S2" s="549"/>
      <c r="T2" s="549"/>
      <c r="U2" s="549"/>
      <c r="V2" s="549"/>
      <c r="W2" s="556"/>
      <c r="X2" s="281"/>
      <c r="Y2" s="281"/>
      <c r="Z2" s="281"/>
      <c r="AA2" s="281"/>
      <c r="AB2" s="281"/>
      <c r="AC2" s="281"/>
      <c r="AD2" s="281"/>
      <c r="AE2" s="281"/>
      <c r="AF2" s="281"/>
      <c r="AG2" s="281"/>
      <c r="AH2" s="281"/>
      <c r="AI2" s="2"/>
      <c r="AJ2" s="54"/>
      <c r="AK2" s="54"/>
      <c r="AL2" s="54"/>
      <c r="AM2" s="54"/>
      <c r="AN2" s="54"/>
      <c r="AO2" s="54"/>
      <c r="CD2" s="3"/>
      <c r="CE2" s="3"/>
    </row>
    <row r="3" spans="1:41 82:83" ht="18" customHeight="1">
      <c r="A3" s="555"/>
      <c r="B3" s="555"/>
      <c r="C3" s="555"/>
      <c r="D3" s="281"/>
      <c r="E3" s="281"/>
      <c r="F3" s="281"/>
      <c r="G3" s="281"/>
      <c r="H3" s="281"/>
      <c r="I3" s="281"/>
      <c r="J3" s="281"/>
      <c r="K3" s="281"/>
      <c r="L3" s="281"/>
      <c r="M3" s="281"/>
      <c r="N3" s="550" t="str">
        <f>+'SP1'!Y10</f>
        <v/>
      </c>
      <c r="O3" s="551"/>
      <c r="P3" s="551"/>
      <c r="Q3" s="551"/>
      <c r="R3" s="551"/>
      <c r="S3" s="551"/>
      <c r="T3" s="551"/>
      <c r="U3" s="551"/>
      <c r="V3" s="552"/>
      <c r="W3" s="402"/>
      <c r="X3" s="557"/>
      <c r="Y3" s="557"/>
      <c r="Z3" s="557"/>
      <c r="AA3" s="557"/>
      <c r="AB3" s="557"/>
      <c r="AC3" s="557"/>
      <c r="AD3" s="557"/>
      <c r="AE3" s="557"/>
      <c r="AF3" s="557"/>
      <c r="AG3" s="557"/>
      <c r="AH3" s="557"/>
      <c r="AI3" s="557"/>
      <c r="AJ3" s="557"/>
      <c r="AK3" s="557"/>
      <c r="AL3" s="557"/>
      <c r="AM3" s="557"/>
      <c r="AN3" s="557"/>
      <c r="AO3" s="557"/>
      <c r="CD3" s="3"/>
      <c r="CE3" s="3"/>
    </row>
    <row r="4" spans="1:41" ht="5.1" customHeight="1">
      <c r="A4" s="392"/>
      <c r="B4" s="392"/>
      <c r="C4" s="392"/>
      <c r="D4" s="392"/>
      <c r="E4" s="392"/>
      <c r="F4" s="392"/>
      <c r="G4" s="392"/>
      <c r="H4" s="392"/>
      <c r="I4" s="392"/>
      <c r="J4" s="392"/>
      <c r="K4" s="392"/>
      <c r="L4" s="392"/>
      <c r="M4" s="392"/>
      <c r="N4" s="392"/>
      <c r="O4" s="392"/>
      <c r="P4" s="392"/>
      <c r="Q4" s="392"/>
      <c r="R4" s="392"/>
      <c r="S4" s="392"/>
      <c r="T4" s="392"/>
      <c r="U4" s="392"/>
      <c r="V4" s="392"/>
      <c r="W4" s="392"/>
      <c r="X4" s="392"/>
      <c r="Y4" s="392"/>
      <c r="Z4" s="392"/>
      <c r="AA4" s="392"/>
      <c r="AB4" s="555"/>
      <c r="AC4" s="555"/>
      <c r="AD4" s="555"/>
      <c r="AE4" s="555"/>
      <c r="AF4" s="555"/>
      <c r="AG4" s="555"/>
      <c r="AH4" s="555"/>
      <c r="AI4" s="555"/>
      <c r="AJ4" s="555"/>
      <c r="AK4" s="555"/>
      <c r="AL4" s="555"/>
      <c r="AM4" s="555"/>
      <c r="AN4" s="555"/>
      <c r="AO4" s="555"/>
    </row>
    <row r="5" spans="1:41" ht="15" customHeight="1">
      <c r="A5" s="340" t="s">
        <v>3320</v>
      </c>
      <c r="B5" s="461"/>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c r="AH5" s="461"/>
      <c r="AI5" s="461"/>
      <c r="AJ5" s="461"/>
      <c r="AK5" s="461"/>
      <c r="AL5" s="461"/>
      <c r="AM5" s="461"/>
      <c r="AN5" s="461"/>
      <c r="AO5" s="404"/>
    </row>
    <row r="6" spans="1:41" ht="15" customHeight="1">
      <c r="A6" s="465" t="s">
        <v>3338</v>
      </c>
      <c r="B6" s="615"/>
      <c r="C6" s="615"/>
      <c r="D6" s="615"/>
      <c r="E6" s="615"/>
      <c r="F6" s="615"/>
      <c r="G6" s="615"/>
      <c r="H6" s="615"/>
      <c r="I6" s="615"/>
      <c r="J6" s="615"/>
      <c r="K6" s="615"/>
      <c r="L6" s="615"/>
      <c r="M6" s="615"/>
      <c r="N6" s="615"/>
      <c r="O6" s="615"/>
      <c r="P6" s="615"/>
      <c r="Q6" s="615"/>
      <c r="R6" s="615"/>
      <c r="S6" s="615"/>
      <c r="T6" s="615"/>
      <c r="U6" s="615"/>
      <c r="V6" s="615"/>
      <c r="W6" s="615"/>
      <c r="X6" s="615"/>
      <c r="Y6" s="615"/>
      <c r="Z6" s="615"/>
      <c r="AA6" s="615"/>
      <c r="AB6" s="615"/>
      <c r="AC6" s="615"/>
      <c r="AD6" s="615"/>
      <c r="AE6" s="615"/>
      <c r="AF6" s="615"/>
      <c r="AG6" s="615"/>
      <c r="AH6" s="615"/>
      <c r="AI6" s="615"/>
      <c r="AJ6" s="615"/>
      <c r="AK6" s="615"/>
      <c r="AL6" s="615"/>
      <c r="AM6" s="615"/>
      <c r="AN6" s="615"/>
      <c r="AO6" s="616"/>
    </row>
    <row r="7" spans="1:41" ht="18" customHeight="1">
      <c r="A7" s="489" t="s">
        <v>3339</v>
      </c>
      <c r="B7" s="337"/>
      <c r="C7" s="337"/>
      <c r="D7" s="337"/>
      <c r="E7" s="337"/>
      <c r="F7" s="337"/>
      <c r="G7" s="296"/>
      <c r="H7" s="296"/>
      <c r="I7" s="296"/>
      <c r="J7" s="296"/>
      <c r="K7" s="297"/>
      <c r="L7" s="146" t="str">
        <f>+IF(Přenos_z_DzPFO!D50=1,"X"," ")</f>
        <v xml:space="preserve"> </v>
      </c>
      <c r="M7" s="487" t="s">
        <v>3282</v>
      </c>
      <c r="N7" s="286"/>
      <c r="O7" s="286"/>
      <c r="P7" s="488"/>
      <c r="Q7" s="146" t="str">
        <f>+IF(Přenos_z_DzPFO!E50=1,"X"," ")</f>
        <v xml:space="preserve"> </v>
      </c>
      <c r="R7" s="366"/>
      <c r="S7" s="296"/>
      <c r="T7" s="368" t="s">
        <v>3342</v>
      </c>
      <c r="U7" s="368"/>
      <c r="V7" s="368"/>
      <c r="W7" s="368"/>
      <c r="X7" s="368"/>
      <c r="Y7" s="368"/>
      <c r="Z7" s="368"/>
      <c r="AA7" s="368"/>
      <c r="AB7" s="368"/>
      <c r="AC7" s="368"/>
      <c r="AD7" s="368"/>
      <c r="AE7" s="368"/>
      <c r="AF7" s="368"/>
      <c r="AG7" s="368"/>
      <c r="AH7" s="368"/>
      <c r="AI7" s="368"/>
      <c r="AJ7" s="368"/>
      <c r="AK7" s="368"/>
      <c r="AL7" s="368"/>
      <c r="AM7" s="369"/>
      <c r="AN7" s="181" t="str">
        <f>+IF(Přenos_z_DzPFO!F50=1,"X"," ")</f>
        <v xml:space="preserve"> </v>
      </c>
      <c r="AO7" s="180"/>
    </row>
    <row r="8" spans="1:41" ht="4.5" customHeight="1">
      <c r="A8" s="622"/>
      <c r="B8" s="305"/>
      <c r="C8" s="305"/>
      <c r="D8" s="305"/>
      <c r="E8" s="305"/>
      <c r="F8" s="305"/>
      <c r="G8" s="305"/>
      <c r="H8" s="305"/>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33"/>
    </row>
    <row r="9" spans="1:81" ht="18" customHeight="1">
      <c r="A9" s="366" t="s">
        <v>3340</v>
      </c>
      <c r="B9" s="296"/>
      <c r="C9" s="296"/>
      <c r="D9" s="296"/>
      <c r="E9" s="296"/>
      <c r="F9" s="296"/>
      <c r="G9" s="296"/>
      <c r="H9" s="296"/>
      <c r="I9" s="296"/>
      <c r="J9" s="296"/>
      <c r="K9" s="296"/>
      <c r="L9" s="296"/>
      <c r="M9" s="296"/>
      <c r="N9" s="296"/>
      <c r="O9" s="296"/>
      <c r="P9" s="296"/>
      <c r="Q9" s="297"/>
      <c r="R9" s="146" t="str">
        <f>+IF(Přenos_z_DzPFO!D51=1,"X"," ")</f>
        <v xml:space="preserve"> </v>
      </c>
      <c r="S9" s="199"/>
      <c r="T9" s="368" t="s">
        <v>3341</v>
      </c>
      <c r="U9" s="368"/>
      <c r="V9" s="368"/>
      <c r="W9" s="368"/>
      <c r="X9" s="368"/>
      <c r="Y9" s="368"/>
      <c r="Z9" s="368"/>
      <c r="AA9" s="368"/>
      <c r="AB9" s="368"/>
      <c r="AC9" s="368"/>
      <c r="AD9" s="368"/>
      <c r="AE9" s="368"/>
      <c r="AF9" s="368"/>
      <c r="AG9" s="368"/>
      <c r="AH9" s="368"/>
      <c r="AI9" s="368"/>
      <c r="AJ9" s="368"/>
      <c r="AK9" s="368"/>
      <c r="AL9" s="368"/>
      <c r="AM9" s="369"/>
      <c r="AN9" s="146" t="str">
        <f>+IF(Přenos_z_DzPFO!E51=1,"X"," ")</f>
        <v xml:space="preserve"> </v>
      </c>
      <c r="AO9" s="180"/>
      <c r="BQ9" s="9"/>
      <c r="BR9" s="9"/>
      <c r="BS9" s="9"/>
      <c r="BT9" s="9"/>
      <c r="BU9" s="9"/>
      <c r="BV9" s="9"/>
      <c r="BW9" s="9"/>
      <c r="BX9" s="9"/>
      <c r="BY9" s="9"/>
      <c r="BZ9" s="9"/>
      <c r="CA9" s="9"/>
      <c r="CB9" s="9"/>
      <c r="CC9" s="9"/>
    </row>
    <row r="10" spans="1:81" ht="4.5" customHeight="1" thickBot="1">
      <c r="A10" s="622"/>
      <c r="B10" s="305"/>
      <c r="C10" s="305"/>
      <c r="D10" s="305"/>
      <c r="E10" s="305"/>
      <c r="F10" s="305"/>
      <c r="G10" s="305"/>
      <c r="H10" s="305"/>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c r="AL10" s="305"/>
      <c r="AM10" s="305"/>
      <c r="AN10" s="305"/>
      <c r="AO10" s="333"/>
      <c r="BO10" s="9"/>
      <c r="BP10" s="9"/>
      <c r="BQ10" s="9"/>
      <c r="BR10" s="9"/>
      <c r="BS10" s="9"/>
      <c r="BT10" s="9"/>
      <c r="BU10" s="9"/>
      <c r="BV10" s="9"/>
      <c r="BW10" s="9"/>
      <c r="BX10" s="9"/>
      <c r="BY10" s="9"/>
      <c r="BZ10" s="9"/>
      <c r="CA10" s="9"/>
      <c r="CB10" s="9"/>
      <c r="CC10" s="9"/>
    </row>
    <row r="11" spans="1:41" ht="18" customHeight="1" thickBot="1">
      <c r="A11" s="493" t="s">
        <v>3277</v>
      </c>
      <c r="B11" s="296"/>
      <c r="C11" s="494"/>
      <c r="D11" s="495">
        <f>+IF(EXACT("X",+Přenos_z_DzPFO!P67),Přenos_z_DzPFO!D52,IF(OR(EXACT(AN7,"X"),EXACT(AN7,"x")),0,IF(('SP1'!P42+'SP1'!U42)=0,0,CEILING(IF(OR(EXACT(L7,"X"),EXACT(L7,"x")),MIN(195868,MAX(IF(OR(EXACT(R9,"X"),EXACT(R9,"x")),12242,19587),'SP1'!H40*0.55/('SP1'!P42+'SP1'!U42))),MIN(195868,MAX(5387,'SP1'!H40*0.55/('SP1'!P42+'SP1'!U42)))),1))))</f>
        <v>0.0</v>
      </c>
      <c r="E11" s="496"/>
      <c r="F11" s="496"/>
      <c r="G11" s="496"/>
      <c r="H11" s="496"/>
      <c r="I11" s="496"/>
      <c r="J11" s="497"/>
      <c r="K11" s="498" t="s">
        <v>3279</v>
      </c>
      <c r="L11" s="499"/>
      <c r="M11" s="499"/>
      <c r="N11" s="499"/>
      <c r="O11" s="499"/>
      <c r="P11" s="499"/>
      <c r="Q11" s="499"/>
      <c r="R11" s="499"/>
      <c r="S11" s="500">
        <f>+IF(OR(EXACT(AN9,"X"),EXACT(AN9,"x")),CEILING(D11*0.227,1),+CEILING(D11*0.292,1))</f>
        <v>0.0</v>
      </c>
      <c r="T11" s="496"/>
      <c r="U11" s="496"/>
      <c r="V11" s="496"/>
      <c r="W11" s="496"/>
      <c r="X11" s="496"/>
      <c r="Y11" s="497"/>
      <c r="Z11" s="498" t="s">
        <v>3278</v>
      </c>
      <c r="AA11" s="499"/>
      <c r="AB11" s="499"/>
      <c r="AC11" s="499"/>
      <c r="AD11" s="499"/>
      <c r="AE11" s="499"/>
      <c r="AF11" s="499"/>
      <c r="AG11" s="499"/>
      <c r="AH11" s="495">
        <f>++IF(EXACT("X",+Přenos_z_DzPFO!P67),Přenos_z_DzPFO!D54,IF(S11=0,0,+CEILING(MAX(216,+'SP1'!H56/('SP1'!P44+'SP1'!U44)*0.027),1)))</f>
        <v>0.0</v>
      </c>
      <c r="AI11" s="496"/>
      <c r="AJ11" s="496"/>
      <c r="AK11" s="496"/>
      <c r="AL11" s="496"/>
      <c r="AM11" s="496"/>
      <c r="AN11" s="497"/>
      <c r="AO11" s="179"/>
    </row>
    <row r="12" spans="1:41" ht="4.5" customHeight="1">
      <c r="A12" s="328"/>
      <c r="B12" s="296"/>
      <c r="C12" s="296"/>
      <c r="D12" s="296"/>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311"/>
    </row>
    <row r="13" spans="1:41" ht="15" customHeight="1">
      <c r="A13" s="340" t="s">
        <v>3233</v>
      </c>
      <c r="B13" s="396"/>
      <c r="C13" s="396"/>
      <c r="D13" s="396"/>
      <c r="E13" s="396"/>
      <c r="F13" s="396"/>
      <c r="G13" s="396"/>
      <c r="H13" s="396"/>
      <c r="I13" s="396"/>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6"/>
      <c r="AM13" s="396"/>
      <c r="AN13" s="396"/>
      <c r="AO13" s="404"/>
    </row>
    <row r="14" spans="1:41" ht="5.1" customHeight="1">
      <c r="A14" s="612"/>
      <c r="B14" s="613"/>
      <c r="C14" s="613"/>
      <c r="D14" s="613"/>
      <c r="E14" s="613"/>
      <c r="F14" s="613"/>
      <c r="G14" s="613"/>
      <c r="H14" s="613"/>
      <c r="I14" s="613"/>
      <c r="J14" s="613"/>
      <c r="K14" s="613"/>
      <c r="L14" s="613"/>
      <c r="M14" s="613"/>
      <c r="N14" s="613"/>
      <c r="O14" s="613"/>
      <c r="P14" s="613"/>
      <c r="Q14" s="613"/>
      <c r="R14" s="613"/>
      <c r="S14" s="613"/>
      <c r="T14" s="613"/>
      <c r="U14" s="613"/>
      <c r="V14" s="613"/>
      <c r="W14" s="613"/>
      <c r="X14" s="613"/>
      <c r="Y14" s="613"/>
      <c r="Z14" s="613"/>
      <c r="AA14" s="613"/>
      <c r="AB14" s="613"/>
      <c r="AC14" s="613"/>
      <c r="AD14" s="613"/>
      <c r="AE14" s="613"/>
      <c r="AF14" s="613"/>
      <c r="AG14" s="613"/>
      <c r="AH14" s="613"/>
      <c r="AI14" s="613"/>
      <c r="AJ14" s="613"/>
      <c r="AK14" s="613"/>
      <c r="AL14" s="613"/>
      <c r="AM14" s="613"/>
      <c r="AN14" s="613"/>
      <c r="AO14" s="614"/>
    </row>
    <row r="15" spans="1:41" ht="18.95" customHeight="1">
      <c r="A15" s="617" t="s">
        <v>58</v>
      </c>
      <c r="B15" s="296"/>
      <c r="C15" s="296"/>
      <c r="D15" s="296"/>
      <c r="E15" s="296"/>
      <c r="F15" s="296"/>
      <c r="G15" s="618">
        <f>+Přenos_z_DzPFO!D55</f>
        <v>0.0</v>
      </c>
      <c r="H15" s="358"/>
      <c r="I15" s="358"/>
      <c r="J15" s="358"/>
      <c r="K15" s="358"/>
      <c r="L15" s="358"/>
      <c r="M15" s="358"/>
      <c r="N15" s="358"/>
      <c r="O15" s="619"/>
      <c r="P15" s="617" t="s">
        <v>26</v>
      </c>
      <c r="Q15" s="296"/>
      <c r="R15" s="389" t="s">
        <v>3321</v>
      </c>
      <c r="S15" s="286"/>
      <c r="T15" s="286"/>
      <c r="U15" s="286"/>
      <c r="V15" s="286"/>
      <c r="W15" s="286"/>
      <c r="X15" s="286"/>
      <c r="Y15" s="286"/>
      <c r="Z15" s="286"/>
      <c r="AA15" s="286"/>
      <c r="AB15" s="286"/>
      <c r="AC15" s="286"/>
      <c r="AD15" s="286"/>
      <c r="AE15" s="286"/>
      <c r="AF15" s="286"/>
      <c r="AG15" s="286"/>
      <c r="AH15" s="286"/>
      <c r="AI15" s="286"/>
      <c r="AJ15" s="286"/>
      <c r="AK15" s="286"/>
      <c r="AL15" s="286"/>
      <c r="AM15" s="488"/>
      <c r="AN15" s="146" t="str">
        <f>+IF(Přenos_z_DzPFO!E55=1,"X"," ")</f>
        <v xml:space="preserve"> </v>
      </c>
      <c r="AO15" s="182"/>
    </row>
    <row r="16" spans="1:41" ht="5.1" customHeight="1">
      <c r="A16" s="328"/>
      <c r="B16" s="374"/>
      <c r="C16" s="374"/>
      <c r="D16" s="374"/>
      <c r="E16" s="374"/>
      <c r="F16" s="374"/>
      <c r="G16" s="374"/>
      <c r="H16" s="374"/>
      <c r="I16" s="374"/>
      <c r="J16" s="374"/>
      <c r="K16" s="374"/>
      <c r="L16" s="374"/>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374"/>
      <c r="AK16" s="374"/>
      <c r="AL16" s="374"/>
      <c r="AM16" s="374"/>
      <c r="AN16" s="374"/>
      <c r="AO16" s="621"/>
    </row>
    <row r="17" spans="1:41" ht="12.75">
      <c r="A17" s="609" t="s">
        <v>3235</v>
      </c>
      <c r="B17" s="610"/>
      <c r="C17" s="610"/>
      <c r="D17" s="610"/>
      <c r="E17" s="610"/>
      <c r="F17" s="610"/>
      <c r="G17" s="610"/>
      <c r="H17" s="610"/>
      <c r="I17" s="610"/>
      <c r="J17" s="610"/>
      <c r="K17" s="610"/>
      <c r="L17" s="610"/>
      <c r="M17" s="610"/>
      <c r="N17" s="610"/>
      <c r="O17" s="610"/>
      <c r="P17" s="610"/>
      <c r="Q17" s="610"/>
      <c r="R17" s="610"/>
      <c r="S17" s="610"/>
      <c r="T17" s="610"/>
      <c r="U17" s="610"/>
      <c r="V17" s="610"/>
      <c r="W17" s="610"/>
      <c r="X17" s="610"/>
      <c r="Y17" s="610"/>
      <c r="Z17" s="610"/>
      <c r="AA17" s="610"/>
      <c r="AB17" s="610"/>
      <c r="AC17" s="610"/>
      <c r="AD17" s="610"/>
      <c r="AE17" s="610"/>
      <c r="AF17" s="610"/>
      <c r="AG17" s="610"/>
      <c r="AH17" s="610"/>
      <c r="AI17" s="610"/>
      <c r="AJ17" s="610"/>
      <c r="AK17" s="610"/>
      <c r="AL17" s="610"/>
      <c r="AM17" s="610"/>
      <c r="AN17" s="610"/>
      <c r="AO17" s="611"/>
    </row>
    <row r="18" spans="1:41" ht="15" customHeight="1">
      <c r="A18" s="59" t="s">
        <v>32</v>
      </c>
      <c r="B18" s="146" t="str">
        <f>+IF(Přenos_z_DzPFO!D56=1,"X"," ")</f>
        <v xml:space="preserve"> </v>
      </c>
      <c r="C18" s="55" t="s">
        <v>3287</v>
      </c>
      <c r="D18" s="620"/>
      <c r="E18" s="620"/>
      <c r="F18" s="620"/>
      <c r="G18" s="620"/>
      <c r="H18" s="620"/>
      <c r="I18" s="620"/>
      <c r="J18" s="620"/>
      <c r="K18" s="620"/>
      <c r="L18" s="620"/>
      <c r="M18" s="620"/>
      <c r="N18" s="620"/>
      <c r="O18" s="620"/>
      <c r="P18" s="620"/>
      <c r="Q18" s="620"/>
      <c r="R18" s="620"/>
      <c r="S18" s="620"/>
      <c r="T18" s="620"/>
      <c r="U18" s="620"/>
      <c r="V18" s="620"/>
      <c r="W18" s="620"/>
      <c r="X18" s="620"/>
      <c r="Y18" s="620"/>
      <c r="Z18" s="620"/>
      <c r="AA18" s="620"/>
      <c r="AB18" s="296"/>
      <c r="AC18" s="296"/>
      <c r="AD18" s="296"/>
      <c r="AE18" s="296"/>
      <c r="AF18" s="296"/>
      <c r="AG18" s="296"/>
      <c r="AH18" s="296"/>
      <c r="AI18" s="296"/>
      <c r="AJ18" s="296"/>
      <c r="AK18" s="296"/>
      <c r="AL18" s="296"/>
      <c r="AM18" s="296"/>
      <c r="AN18" s="296"/>
      <c r="AO18" s="297"/>
    </row>
    <row r="19" spans="1:81" s="10" customFormat="1" ht="9.95" customHeight="1">
      <c r="A19" s="315" t="s">
        <v>3234</v>
      </c>
      <c r="B19" s="296"/>
      <c r="C19" s="296"/>
      <c r="D19" s="296"/>
      <c r="E19" s="296"/>
      <c r="F19" s="296"/>
      <c r="G19" s="296"/>
      <c r="H19" s="541" t="s">
        <v>40</v>
      </c>
      <c r="I19" s="296"/>
      <c r="J19" s="296"/>
      <c r="K19" s="296"/>
      <c r="L19" s="296"/>
      <c r="M19" s="541" t="s">
        <v>41</v>
      </c>
      <c r="N19" s="541"/>
      <c r="O19" s="541"/>
      <c r="P19" s="541"/>
      <c r="Q19" s="541"/>
      <c r="R19" s="541"/>
      <c r="S19" s="541"/>
      <c r="T19" s="541"/>
      <c r="U19" s="541"/>
      <c r="V19" s="62"/>
      <c r="W19" s="541" t="s">
        <v>31</v>
      </c>
      <c r="X19" s="541"/>
      <c r="Y19" s="541"/>
      <c r="Z19" s="541"/>
      <c r="AA19" s="62"/>
      <c r="AB19" s="62"/>
      <c r="AC19" s="541" t="s">
        <v>53</v>
      </c>
      <c r="AD19" s="559"/>
      <c r="AE19" s="559"/>
      <c r="AF19" s="559"/>
      <c r="AG19" s="559"/>
      <c r="AH19" s="559"/>
      <c r="AI19" s="62"/>
      <c r="AJ19" s="541" t="s">
        <v>43</v>
      </c>
      <c r="AK19" s="541"/>
      <c r="AL19" s="541"/>
      <c r="AM19" s="541"/>
      <c r="AN19" s="559"/>
      <c r="AO19" s="564"/>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row>
    <row r="20" spans="1:41" ht="15" customHeight="1">
      <c r="A20" s="582" t="str">
        <f>+Přenos_z_DzPFO!E56</f>
        <v/>
      </c>
      <c r="B20" s="324"/>
      <c r="C20" s="324"/>
      <c r="D20" s="324"/>
      <c r="E20" s="324"/>
      <c r="F20" s="325"/>
      <c r="G20" s="152"/>
      <c r="H20" s="543" t="str">
        <f>+IF(EXACT("X",+Přenos_z_DzPFO!P67),Přenos_z_DzPFO!F56,+IF(ISERR(MID(ZAKL_DATA!B32,1,+FIND("-",ZAKL_DATA!B32)-1))," ",MID(ZAKL_DATA!B32,1,+FIND("-",ZAKL_DATA!B32)-1)))</f>
        <v xml:space="preserve"> </v>
      </c>
      <c r="I20" s="523"/>
      <c r="J20" s="523"/>
      <c r="K20" s="524"/>
      <c r="L20" s="50" t="s">
        <v>23</v>
      </c>
      <c r="M20" s="544">
        <f>+IF(EXACT("X",+Přenos_z_DzPFO!P67),Přenos_z_DzPFO!G56,IF(ISERR(+MID(ZAKL_DATA!B32,+FIND("-",ZAKL_DATA!B32)+1,20)),ZAKL_DATA!B32,+MID(ZAKL_DATA!B32,+FIND("-",ZAKL_DATA!B32)+1,20)))</f>
        <v>0.0</v>
      </c>
      <c r="N20" s="545"/>
      <c r="O20" s="545"/>
      <c r="P20" s="545"/>
      <c r="Q20" s="545"/>
      <c r="R20" s="545"/>
      <c r="S20" s="545"/>
      <c r="T20" s="545"/>
      <c r="U20" s="546"/>
      <c r="V20" s="61" t="s">
        <v>42</v>
      </c>
      <c r="W20" s="544">
        <f>+IF(EXACT("X",+Přenos_z_DzPFO!P67),Přenos_z_DzPFO!H56,+ZAKL_DATA!B33)</f>
        <v>0.0</v>
      </c>
      <c r="X20" s="565"/>
      <c r="Y20" s="565"/>
      <c r="Z20" s="569"/>
      <c r="AA20" s="410"/>
      <c r="AB20" s="410"/>
      <c r="AC20" s="568" t="str">
        <f>+N3</f>
        <v/>
      </c>
      <c r="AD20" s="565"/>
      <c r="AE20" s="565"/>
      <c r="AF20" s="565"/>
      <c r="AG20" s="565"/>
      <c r="AH20" s="569"/>
      <c r="AI20" s="56"/>
      <c r="AJ20" s="544" t="str">
        <f>+Přenos_z_DzPFO!J56</f>
        <v/>
      </c>
      <c r="AK20" s="565"/>
      <c r="AL20" s="565"/>
      <c r="AM20" s="565"/>
      <c r="AN20" s="566"/>
      <c r="AO20" s="567"/>
    </row>
    <row r="21" spans="1:41" ht="4.5" customHeight="1">
      <c r="A21" s="409"/>
      <c r="B21" s="410"/>
      <c r="C21" s="410"/>
      <c r="D21" s="410"/>
      <c r="E21" s="410"/>
      <c r="F21" s="410"/>
      <c r="G21" s="410"/>
      <c r="H21" s="410"/>
      <c r="I21" s="410"/>
      <c r="J21" s="410"/>
      <c r="K21" s="410"/>
      <c r="L21" s="410"/>
      <c r="M21" s="410"/>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10"/>
      <c r="AL21" s="410"/>
      <c r="AM21" s="410"/>
      <c r="AN21" s="410"/>
      <c r="AO21" s="411"/>
    </row>
    <row r="22" spans="1:41" ht="15" customHeight="1">
      <c r="A22" s="59" t="s">
        <v>33</v>
      </c>
      <c r="B22" s="146" t="str">
        <f>+IF(Přenos_z_DzPFO!D57=1,"X"," ")</f>
        <v xml:space="preserve"> </v>
      </c>
      <c r="C22" s="526" t="s">
        <v>3288</v>
      </c>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7"/>
      <c r="AL22" s="337"/>
      <c r="AM22" s="337"/>
      <c r="AN22" s="337"/>
      <c r="AO22" s="573"/>
    </row>
    <row r="23" spans="1:41" ht="12" customHeight="1">
      <c r="A23" s="508" t="s">
        <v>44</v>
      </c>
      <c r="B23" s="371"/>
      <c r="C23" s="371"/>
      <c r="D23" s="371"/>
      <c r="E23" s="296"/>
      <c r="F23" s="316" t="s">
        <v>2</v>
      </c>
      <c r="G23" s="296"/>
      <c r="H23" s="296"/>
      <c r="I23" s="296"/>
      <c r="J23" s="296"/>
      <c r="K23" s="316" t="s">
        <v>45</v>
      </c>
      <c r="L23" s="541"/>
      <c r="M23" s="541"/>
      <c r="N23" s="541"/>
      <c r="O23" s="541"/>
      <c r="P23" s="541"/>
      <c r="Q23" s="541"/>
      <c r="R23" s="541"/>
      <c r="S23" s="541"/>
      <c r="T23" s="296"/>
      <c r="U23" s="296"/>
      <c r="V23" s="296"/>
      <c r="W23" s="296"/>
      <c r="X23" s="296"/>
      <c r="Y23" s="296"/>
      <c r="Z23" s="296"/>
      <c r="AA23" s="296"/>
      <c r="AB23" s="296"/>
      <c r="AC23" s="316" t="s">
        <v>3</v>
      </c>
      <c r="AD23" s="296"/>
      <c r="AE23" s="296"/>
      <c r="AF23" s="296"/>
      <c r="AG23" s="296"/>
      <c r="AH23" s="368" t="s">
        <v>46</v>
      </c>
      <c r="AI23" s="368"/>
      <c r="AJ23" s="368"/>
      <c r="AK23" s="368"/>
      <c r="AL23" s="368"/>
      <c r="AM23" s="368"/>
      <c r="AN23" s="368"/>
      <c r="AO23" s="369"/>
    </row>
    <row r="24" spans="1:41" ht="15" customHeight="1">
      <c r="A24" s="605" t="str">
        <f>+CONCATENATE(Přenos_z_DzPFO!E57)</f>
        <v/>
      </c>
      <c r="B24" s="606"/>
      <c r="C24" s="606"/>
      <c r="D24" s="607"/>
      <c r="E24" s="296"/>
      <c r="F24" s="540" t="str">
        <f>+CONCATENATE(Přenos_z_DzPFO!F57)</f>
        <v/>
      </c>
      <c r="G24" s="523"/>
      <c r="H24" s="523"/>
      <c r="I24" s="524"/>
      <c r="J24" s="50"/>
      <c r="K24" s="423" t="str">
        <f>+CONCATENATE(Přenos_z_DzPFO!G57)</f>
        <v/>
      </c>
      <c r="L24" s="570"/>
      <c r="M24" s="570"/>
      <c r="N24" s="570"/>
      <c r="O24" s="570"/>
      <c r="P24" s="570"/>
      <c r="Q24" s="570"/>
      <c r="R24" s="570"/>
      <c r="S24" s="570"/>
      <c r="T24" s="324"/>
      <c r="U24" s="324"/>
      <c r="V24" s="324"/>
      <c r="W24" s="324"/>
      <c r="X24" s="324"/>
      <c r="Y24" s="324"/>
      <c r="Z24" s="324"/>
      <c r="AA24" s="325"/>
      <c r="AB24" s="296"/>
      <c r="AC24" s="543" t="str">
        <f>+CONCATENATE(Přenos_z_DzPFO!H57)</f>
        <v/>
      </c>
      <c r="AD24" s="523"/>
      <c r="AE24" s="523"/>
      <c r="AF24" s="524"/>
      <c r="AG24" s="50"/>
      <c r="AH24" s="542" t="str">
        <f>+CONCATENATE(Přenos_z_DzPFO!I57)</f>
        <v/>
      </c>
      <c r="AI24" s="313"/>
      <c r="AJ24" s="313"/>
      <c r="AK24" s="313"/>
      <c r="AL24" s="313"/>
      <c r="AM24" s="313"/>
      <c r="AN24" s="313"/>
      <c r="AO24" s="314"/>
    </row>
    <row r="25" spans="1:41" ht="4.5" customHeight="1">
      <c r="A25" s="571"/>
      <c r="B25" s="301"/>
      <c r="C25" s="301"/>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572"/>
    </row>
    <row r="26" spans="1:41" ht="15" customHeight="1">
      <c r="A26" s="553" t="s">
        <v>3283</v>
      </c>
      <c r="B26" s="554"/>
      <c r="C26" s="554"/>
      <c r="D26" s="554"/>
      <c r="E26" s="554"/>
      <c r="F26" s="554"/>
      <c r="G26" s="554"/>
      <c r="H26" s="554"/>
      <c r="I26" s="554"/>
      <c r="J26" s="554"/>
      <c r="K26" s="554"/>
      <c r="L26" s="554"/>
      <c r="M26" s="554"/>
      <c r="N26" s="554"/>
      <c r="O26" s="554"/>
      <c r="P26" s="554"/>
      <c r="Q26" s="554"/>
      <c r="R26" s="554"/>
      <c r="S26" s="554"/>
      <c r="T26" s="554"/>
      <c r="U26" s="554"/>
      <c r="V26" s="554"/>
      <c r="W26" s="554"/>
      <c r="X26" s="554"/>
      <c r="Y26" s="554"/>
      <c r="Z26" s="554"/>
      <c r="AA26" s="554"/>
      <c r="AB26" s="554"/>
      <c r="AC26" s="554"/>
      <c r="AD26" s="554"/>
      <c r="AE26" s="554"/>
      <c r="AF26" s="554"/>
      <c r="AG26" s="313"/>
      <c r="AH26" s="313"/>
      <c r="AI26" s="313"/>
      <c r="AJ26" s="313"/>
      <c r="AK26" s="313"/>
      <c r="AL26" s="313"/>
      <c r="AM26" s="313"/>
      <c r="AN26" s="313"/>
      <c r="AO26" s="314"/>
    </row>
    <row r="27" spans="1:41 82:87" ht="8.1" customHeight="1">
      <c r="A27" s="602"/>
      <c r="B27" s="603"/>
      <c r="C27" s="603"/>
      <c r="D27" s="603"/>
      <c r="E27" s="603"/>
      <c r="F27" s="603"/>
      <c r="G27" s="603"/>
      <c r="H27" s="603"/>
      <c r="I27" s="603"/>
      <c r="J27" s="603"/>
      <c r="K27" s="603"/>
      <c r="L27" s="603"/>
      <c r="M27" s="603"/>
      <c r="N27" s="603"/>
      <c r="O27" s="603"/>
      <c r="P27" s="603"/>
      <c r="Q27" s="603"/>
      <c r="R27" s="603"/>
      <c r="S27" s="603"/>
      <c r="T27" s="603"/>
      <c r="U27" s="603"/>
      <c r="V27" s="603"/>
      <c r="W27" s="603"/>
      <c r="X27" s="603"/>
      <c r="Y27" s="603"/>
      <c r="Z27" s="603"/>
      <c r="AA27" s="603"/>
      <c r="AB27" s="603"/>
      <c r="AC27" s="603"/>
      <c r="AD27" s="603"/>
      <c r="AE27" s="603"/>
      <c r="AF27" s="603"/>
      <c r="AG27" s="603"/>
      <c r="AH27" s="603"/>
      <c r="AI27" s="603"/>
      <c r="AJ27" s="603"/>
      <c r="AK27" s="603"/>
      <c r="AL27" s="603"/>
      <c r="AM27" s="603"/>
      <c r="AN27" s="603"/>
      <c r="AO27" s="604"/>
      <c r="CD27" s="3"/>
      <c r="CE27" s="3"/>
      <c r="CF27" s="3"/>
      <c r="CG27" s="3"/>
      <c r="CH27" s="3"/>
      <c r="CI27" s="3"/>
    </row>
    <row r="28" spans="1:41 82:87" ht="21.95" customHeight="1">
      <c r="A28" s="384" t="s">
        <v>3330</v>
      </c>
      <c r="B28" s="492"/>
      <c r="C28" s="492"/>
      <c r="D28" s="492"/>
      <c r="E28" s="492"/>
      <c r="F28" s="492"/>
      <c r="G28" s="492"/>
      <c r="H28" s="492"/>
      <c r="I28" s="492"/>
      <c r="J28" s="492"/>
      <c r="K28" s="492"/>
      <c r="L28" s="492"/>
      <c r="M28" s="492"/>
      <c r="N28" s="492"/>
      <c r="O28" s="492"/>
      <c r="P28" s="492"/>
      <c r="Q28" s="490" t="s">
        <v>32</v>
      </c>
      <c r="R28" s="491"/>
      <c r="S28" s="146" t="str">
        <f>+IF(Přenos_z_DzPFO!D58=1,"X"," ")</f>
        <v xml:space="preserve"> </v>
      </c>
      <c r="T28" s="490" t="s">
        <v>33</v>
      </c>
      <c r="U28" s="491"/>
      <c r="V28" s="51" t="str">
        <f>+IF(Přenos_z_DzPFO!E58=1,"X"," ")</f>
        <v xml:space="preserve"> </v>
      </c>
      <c r="W28" s="490" t="s">
        <v>27</v>
      </c>
      <c r="X28" s="491"/>
      <c r="Y28" s="51" t="str">
        <f>+IF(Přenos_z_DzPFO!F58=1,"X"," ")</f>
        <v xml:space="preserve"> </v>
      </c>
      <c r="Z28" s="490" t="s">
        <v>28</v>
      </c>
      <c r="AA28" s="491"/>
      <c r="AB28" s="51" t="str">
        <f>+IF(Přenos_z_DzPFO!G58=1,"X"," ")</f>
        <v xml:space="preserve"> </v>
      </c>
      <c r="AC28" s="490" t="s">
        <v>29</v>
      </c>
      <c r="AD28" s="491"/>
      <c r="AE28" s="51" t="str">
        <f>+IF(Přenos_z_DzPFO!H58=1,"X"," ")</f>
        <v xml:space="preserve"> </v>
      </c>
      <c r="AF28" s="490" t="s">
        <v>30</v>
      </c>
      <c r="AG28" s="491"/>
      <c r="AH28" s="51" t="str">
        <f>+IF(Přenos_z_DzPFO!I58=1,"X"," ")</f>
        <v xml:space="preserve"> </v>
      </c>
      <c r="AI28" s="490" t="s">
        <v>3285</v>
      </c>
      <c r="AJ28" s="491"/>
      <c r="AK28" s="51" t="str">
        <f>+IF(Přenos_z_DzPFO!J58=1,"X"," ")</f>
        <v xml:space="preserve"> </v>
      </c>
      <c r="AL28" s="490" t="s">
        <v>3286</v>
      </c>
      <c r="AM28" s="491"/>
      <c r="AN28" s="51" t="str">
        <f>+IF(Přenos_z_DzPFO!K58=1,"X"," ")</f>
        <v xml:space="preserve"> </v>
      </c>
      <c r="AO28" s="153"/>
      <c r="CD28" s="3"/>
      <c r="CE28" s="3"/>
      <c r="CF28" s="3"/>
      <c r="CG28" s="3"/>
      <c r="CH28" s="3"/>
      <c r="CI28" s="3"/>
    </row>
    <row r="29" spans="1:41 82:87" ht="8.1" customHeight="1">
      <c r="A29" s="360"/>
      <c r="B29" s="374"/>
      <c r="C29" s="374"/>
      <c r="D29" s="374"/>
      <c r="E29" s="374"/>
      <c r="F29" s="374"/>
      <c r="G29" s="374"/>
      <c r="H29" s="374"/>
      <c r="I29" s="374"/>
      <c r="J29" s="374"/>
      <c r="K29" s="374"/>
      <c r="L29" s="374"/>
      <c r="M29" s="374"/>
      <c r="N29" s="374"/>
      <c r="O29" s="374"/>
      <c r="P29" s="374"/>
      <c r="Q29" s="374"/>
      <c r="R29" s="374"/>
      <c r="S29" s="374"/>
      <c r="T29" s="374"/>
      <c r="U29" s="374"/>
      <c r="V29" s="374"/>
      <c r="W29" s="374"/>
      <c r="X29" s="374"/>
      <c r="Y29" s="374"/>
      <c r="Z29" s="374"/>
      <c r="AA29" s="374"/>
      <c r="AB29" s="374"/>
      <c r="AC29" s="374"/>
      <c r="AD29" s="374"/>
      <c r="AE29" s="374"/>
      <c r="AF29" s="374"/>
      <c r="AG29" s="374"/>
      <c r="AH29" s="374"/>
      <c r="AI29" s="374"/>
      <c r="AJ29" s="374"/>
      <c r="AK29" s="374"/>
      <c r="AL29" s="374"/>
      <c r="AM29" s="374"/>
      <c r="AN29" s="374"/>
      <c r="AO29" s="476"/>
      <c r="CD29" s="3"/>
      <c r="CE29" s="3"/>
      <c r="CF29" s="3"/>
      <c r="CG29" s="3"/>
      <c r="CH29" s="3"/>
      <c r="CI29" s="3"/>
    </row>
    <row r="30" spans="1:41 82:87" ht="21.95" customHeight="1">
      <c r="A30" s="315" t="s">
        <v>3284</v>
      </c>
      <c r="B30" s="296"/>
      <c r="C30" s="296"/>
      <c r="D30" s="296"/>
      <c r="E30" s="296"/>
      <c r="F30" s="296"/>
      <c r="G30" s="296"/>
      <c r="H30" s="296"/>
      <c r="I30" s="490" t="s">
        <v>34</v>
      </c>
      <c r="J30" s="491"/>
      <c r="K30" s="146" t="str">
        <f>+IF(Přenos_z_DzPFO!D59=1,"X"," ")</f>
        <v xml:space="preserve"> </v>
      </c>
      <c r="L30" s="538"/>
      <c r="M30" s="539"/>
      <c r="N30" s="296"/>
      <c r="O30" s="296"/>
      <c r="P30" s="316" t="s">
        <v>3322</v>
      </c>
      <c r="Q30" s="296"/>
      <c r="R30" s="296"/>
      <c r="S30" s="296"/>
      <c r="T30" s="296"/>
      <c r="U30" s="296"/>
      <c r="V30" s="296"/>
      <c r="W30" s="296"/>
      <c r="X30" s="296"/>
      <c r="Y30" s="296"/>
      <c r="Z30" s="296"/>
      <c r="AA30" s="296"/>
      <c r="AB30" s="296"/>
      <c r="AC30" s="296"/>
      <c r="AD30" s="296"/>
      <c r="AE30" s="296"/>
      <c r="AF30" s="296"/>
      <c r="AG30" s="296"/>
      <c r="AH30" s="296"/>
      <c r="AI30" s="296"/>
      <c r="AJ30" s="296"/>
      <c r="AK30" s="296"/>
      <c r="AL30" s="490" t="s">
        <v>34</v>
      </c>
      <c r="AM30" s="491"/>
      <c r="AN30" s="146" t="str">
        <f>+IF(Přenos_z_DzPFO!E59=1,"X"," ")</f>
        <v xml:space="preserve"> </v>
      </c>
      <c r="AO30" s="175"/>
      <c r="CD30" s="3"/>
      <c r="CE30" s="3"/>
      <c r="CF30" s="3"/>
      <c r="CG30" s="3"/>
      <c r="CH30" s="3"/>
      <c r="CI30" s="3"/>
    </row>
    <row r="31" spans="1:41 82:87" ht="8.1" customHeight="1">
      <c r="A31" s="360"/>
      <c r="B31" s="374"/>
      <c r="C31" s="374"/>
      <c r="D31" s="374"/>
      <c r="E31" s="374"/>
      <c r="F31" s="374"/>
      <c r="G31" s="374"/>
      <c r="H31" s="374"/>
      <c r="I31" s="374"/>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4"/>
      <c r="AM31" s="374"/>
      <c r="AN31" s="374"/>
      <c r="AO31" s="476"/>
      <c r="CD31" s="3"/>
      <c r="CE31" s="3"/>
      <c r="CF31" s="3"/>
      <c r="CG31" s="3"/>
      <c r="CH31" s="3"/>
      <c r="CI31" s="3"/>
    </row>
    <row r="32" spans="1:41 82:87" ht="21.95" customHeight="1">
      <c r="A32" s="526" t="s">
        <v>3323</v>
      </c>
      <c r="B32" s="337"/>
      <c r="C32" s="337"/>
      <c r="D32" s="337"/>
      <c r="E32" s="337"/>
      <c r="F32" s="337"/>
      <c r="G32" s="337"/>
      <c r="H32" s="337"/>
      <c r="I32" s="490" t="s">
        <v>34</v>
      </c>
      <c r="J32" s="491"/>
      <c r="K32" s="146" t="str">
        <f>+IF(Přenos_z_DzPFO!D60=1,"X"," ")</f>
        <v xml:space="preserve"> </v>
      </c>
      <c r="L32" s="538"/>
      <c r="M32" s="539"/>
      <c r="N32" s="296"/>
      <c r="O32" s="296"/>
      <c r="P32" s="385" t="s">
        <v>3289</v>
      </c>
      <c r="Q32" s="337"/>
      <c r="R32" s="337"/>
      <c r="S32" s="337"/>
      <c r="T32" s="337"/>
      <c r="U32" s="337"/>
      <c r="V32" s="337"/>
      <c r="W32" s="337"/>
      <c r="X32" s="337"/>
      <c r="Y32" s="337"/>
      <c r="Z32" s="337"/>
      <c r="AA32" s="337"/>
      <c r="AB32" s="337"/>
      <c r="AC32" s="337"/>
      <c r="AD32" s="337"/>
      <c r="AE32" s="337"/>
      <c r="AF32" s="337"/>
      <c r="AG32" s="527"/>
      <c r="AH32" s="528" t="str">
        <f>+Přenos_z_DzPFO!E60</f>
        <v/>
      </c>
      <c r="AI32" s="529"/>
      <c r="AJ32" s="529"/>
      <c r="AK32" s="529"/>
      <c r="AL32" s="529"/>
      <c r="AM32" s="529"/>
      <c r="AN32" s="530"/>
      <c r="AO32" s="175"/>
      <c r="CD32" s="3"/>
      <c r="CE32" s="3"/>
      <c r="CF32" s="3"/>
      <c r="CG32" s="3"/>
      <c r="CH32" s="3"/>
      <c r="CI32" s="3"/>
    </row>
    <row r="33" spans="1:41 82:87" ht="8.1" customHeight="1">
      <c r="A33" s="531"/>
      <c r="B33" s="301"/>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532"/>
      <c r="CD33" s="3"/>
      <c r="CE33" s="3"/>
      <c r="CF33" s="3"/>
      <c r="CG33" s="3"/>
      <c r="CH33" s="3"/>
      <c r="CI33" s="3"/>
    </row>
    <row r="34" spans="1:41" ht="15" customHeight="1">
      <c r="A34" s="340" t="s">
        <v>3249</v>
      </c>
      <c r="B34" s="396"/>
      <c r="C34" s="396"/>
      <c r="D34" s="396"/>
      <c r="E34" s="396"/>
      <c r="F34" s="396"/>
      <c r="G34" s="396"/>
      <c r="H34" s="396"/>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6"/>
      <c r="AI34" s="396"/>
      <c r="AJ34" s="396"/>
      <c r="AK34" s="396"/>
      <c r="AL34" s="396"/>
      <c r="AM34" s="396"/>
      <c r="AN34" s="396"/>
      <c r="AO34" s="404"/>
    </row>
    <row r="35" spans="1:41" ht="12" customHeight="1">
      <c r="A35" s="533" t="s">
        <v>38</v>
      </c>
      <c r="B35" s="534"/>
      <c r="C35" s="534"/>
      <c r="D35" s="534"/>
      <c r="E35" s="534"/>
      <c r="F35" s="534"/>
      <c r="G35" s="534"/>
      <c r="H35" s="534"/>
      <c r="I35" s="534"/>
      <c r="J35" s="534"/>
      <c r="K35" s="534"/>
      <c r="L35" s="535" t="s">
        <v>59</v>
      </c>
      <c r="M35" s="536"/>
      <c r="N35" s="536"/>
      <c r="O35" s="536"/>
      <c r="P35" s="536"/>
      <c r="Q35" s="536"/>
      <c r="R35" s="536"/>
      <c r="S35" s="536"/>
      <c r="T35" s="536"/>
      <c r="U35" s="536"/>
      <c r="V35" s="536"/>
      <c r="W35" s="536"/>
      <c r="X35" s="536"/>
      <c r="Y35" s="536"/>
      <c r="Z35" s="536"/>
      <c r="AA35" s="536"/>
      <c r="AB35" s="536"/>
      <c r="AC35" s="536"/>
      <c r="AD35" s="536"/>
      <c r="AE35" s="536"/>
      <c r="AF35" s="536"/>
      <c r="AG35" s="536"/>
      <c r="AH35" s="536"/>
      <c r="AI35" s="536"/>
      <c r="AJ35" s="536"/>
      <c r="AK35" s="536"/>
      <c r="AL35" s="536"/>
      <c r="AM35" s="536"/>
      <c r="AN35" s="536"/>
      <c r="AO35" s="537"/>
    </row>
    <row r="36" spans="1:41" ht="18" customHeight="1">
      <c r="A36" s="522" t="str">
        <f>+Přenos_z_DzPFO!D61</f>
        <v/>
      </c>
      <c r="B36" s="523"/>
      <c r="C36" s="523"/>
      <c r="D36" s="523"/>
      <c r="E36" s="524"/>
      <c r="F36" s="166"/>
      <c r="G36" s="296"/>
      <c r="H36" s="296"/>
      <c r="I36" s="296"/>
      <c r="J36" s="296"/>
      <c r="K36" s="296"/>
      <c r="L36" s="525" t="str">
        <f>+Přenos_z_DzPFO!E61</f>
        <v/>
      </c>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4"/>
      <c r="AN36" s="325"/>
      <c r="AO36" s="165"/>
    </row>
    <row r="37" spans="1:41" ht="5.1" customHeight="1">
      <c r="A37" s="409"/>
      <c r="B37" s="410"/>
      <c r="C37" s="410"/>
      <c r="D37" s="410"/>
      <c r="E37" s="410"/>
      <c r="F37" s="410"/>
      <c r="G37" s="410"/>
      <c r="H37" s="410"/>
      <c r="I37" s="410"/>
      <c r="J37" s="410"/>
      <c r="K37" s="410"/>
      <c r="L37" s="410"/>
      <c r="M37" s="410"/>
      <c r="N37" s="410"/>
      <c r="O37" s="410"/>
      <c r="P37" s="410"/>
      <c r="Q37" s="410"/>
      <c r="R37" s="410"/>
      <c r="S37" s="410"/>
      <c r="T37" s="410"/>
      <c r="U37" s="410"/>
      <c r="V37" s="410"/>
      <c r="W37" s="410"/>
      <c r="X37" s="410"/>
      <c r="Y37" s="410"/>
      <c r="Z37" s="410"/>
      <c r="AA37" s="410"/>
      <c r="AB37" s="410"/>
      <c r="AC37" s="410"/>
      <c r="AD37" s="410"/>
      <c r="AE37" s="410"/>
      <c r="AF37" s="410"/>
      <c r="AG37" s="410"/>
      <c r="AH37" s="410"/>
      <c r="AI37" s="410"/>
      <c r="AJ37" s="410"/>
      <c r="AK37" s="410"/>
      <c r="AL37" s="410"/>
      <c r="AM37" s="410"/>
      <c r="AN37" s="410"/>
      <c r="AO37" s="411"/>
    </row>
    <row r="38" spans="1:41" ht="15" customHeight="1">
      <c r="A38" s="340" t="s">
        <v>3250</v>
      </c>
      <c r="B38" s="396"/>
      <c r="C38" s="396"/>
      <c r="D38" s="396"/>
      <c r="E38" s="396"/>
      <c r="F38" s="396"/>
      <c r="G38" s="396"/>
      <c r="H38" s="396"/>
      <c r="I38" s="396"/>
      <c r="J38" s="396"/>
      <c r="K38" s="396"/>
      <c r="L38" s="396"/>
      <c r="M38" s="396"/>
      <c r="N38" s="396"/>
      <c r="O38" s="396"/>
      <c r="P38" s="396"/>
      <c r="Q38" s="396"/>
      <c r="R38" s="396"/>
      <c r="S38" s="396"/>
      <c r="T38" s="396"/>
      <c r="U38" s="396"/>
      <c r="V38" s="396"/>
      <c r="W38" s="396"/>
      <c r="X38" s="396"/>
      <c r="Y38" s="396"/>
      <c r="Z38" s="396"/>
      <c r="AA38" s="396"/>
      <c r="AB38" s="396"/>
      <c r="AC38" s="396"/>
      <c r="AD38" s="396"/>
      <c r="AE38" s="396"/>
      <c r="AF38" s="396"/>
      <c r="AG38" s="396"/>
      <c r="AH38" s="396"/>
      <c r="AI38" s="341"/>
      <c r="AJ38" s="341"/>
      <c r="AK38" s="341"/>
      <c r="AL38" s="341"/>
      <c r="AM38" s="341"/>
      <c r="AN38" s="341"/>
      <c r="AO38" s="309"/>
    </row>
    <row r="39" spans="1:41" ht="5.1" customHeight="1">
      <c r="A39" s="328"/>
      <c r="B39" s="374"/>
      <c r="C39" s="374"/>
      <c r="D39" s="374"/>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562"/>
      <c r="AJ39" s="562"/>
      <c r="AK39" s="562"/>
      <c r="AL39" s="562"/>
      <c r="AM39" s="562"/>
      <c r="AN39" s="562"/>
      <c r="AO39" s="563"/>
    </row>
    <row r="40" spans="1:41" ht="9.95" customHeight="1">
      <c r="A40" s="560" t="s">
        <v>6</v>
      </c>
      <c r="B40" s="561"/>
      <c r="C40" s="561"/>
      <c r="D40" s="561"/>
      <c r="E40" s="431"/>
      <c r="F40" s="431"/>
      <c r="G40" s="431"/>
      <c r="H40" s="431"/>
      <c r="I40" s="431"/>
      <c r="J40" s="431"/>
      <c r="K40" s="431"/>
      <c r="L40" s="504"/>
      <c r="M40" s="541" t="s">
        <v>5</v>
      </c>
      <c r="N40" s="541"/>
      <c r="O40" s="541"/>
      <c r="P40" s="541"/>
      <c r="Q40" s="541"/>
      <c r="R40" s="541"/>
      <c r="S40" s="559"/>
      <c r="T40" s="559"/>
      <c r="U40" s="559"/>
      <c r="V40" s="58"/>
      <c r="W40" s="541" t="s">
        <v>8</v>
      </c>
      <c r="X40" s="541"/>
      <c r="Y40" s="541"/>
      <c r="Z40" s="541"/>
      <c r="AA40" s="58"/>
      <c r="AB40" s="541" t="s">
        <v>15</v>
      </c>
      <c r="AC40" s="541"/>
      <c r="AD40" s="541"/>
      <c r="AE40" s="541"/>
      <c r="AF40" s="559"/>
      <c r="AG40" s="559"/>
      <c r="AH40" s="58"/>
      <c r="AI40" s="579" t="s">
        <v>47</v>
      </c>
      <c r="AJ40" s="580"/>
      <c r="AK40" s="580"/>
      <c r="AL40" s="580"/>
      <c r="AM40" s="580"/>
      <c r="AN40" s="580"/>
      <c r="AO40" s="581"/>
    </row>
    <row r="41" spans="1:41" ht="18" customHeight="1">
      <c r="A41" s="515" t="str">
        <f>+Přenos_z_DzPFO!D62</f>
        <v/>
      </c>
      <c r="B41" s="516"/>
      <c r="C41" s="516"/>
      <c r="D41" s="516"/>
      <c r="E41" s="516"/>
      <c r="F41" s="516"/>
      <c r="G41" s="516"/>
      <c r="H41" s="516"/>
      <c r="I41" s="516"/>
      <c r="J41" s="516"/>
      <c r="K41" s="517"/>
      <c r="L41" s="301"/>
      <c r="M41" s="505" t="str">
        <f>+Přenos_z_DzPFO!E62</f>
        <v/>
      </c>
      <c r="N41" s="506"/>
      <c r="O41" s="506"/>
      <c r="P41" s="506"/>
      <c r="Q41" s="506"/>
      <c r="R41" s="506"/>
      <c r="S41" s="506"/>
      <c r="T41" s="506"/>
      <c r="U41" s="507"/>
      <c r="V41" s="58"/>
      <c r="W41" s="509" t="str">
        <f>+Přenos_z_DzPFO!F62</f>
        <v/>
      </c>
      <c r="X41" s="510"/>
      <c r="Y41" s="510"/>
      <c r="Z41" s="511"/>
      <c r="AA41" s="58"/>
      <c r="AB41" s="512" t="str">
        <f>+Přenos_z_DzPFO!G62</f>
        <v/>
      </c>
      <c r="AC41" s="510"/>
      <c r="AD41" s="510"/>
      <c r="AE41" s="510"/>
      <c r="AF41" s="513"/>
      <c r="AG41" s="514"/>
      <c r="AH41" s="58"/>
      <c r="AI41" s="509" t="str">
        <f>+Přenos_z_DzPFO!H62</f>
        <v/>
      </c>
      <c r="AJ41" s="510"/>
      <c r="AK41" s="510"/>
      <c r="AL41" s="510"/>
      <c r="AM41" s="513"/>
      <c r="AN41" s="513"/>
      <c r="AO41" s="514"/>
    </row>
    <row r="42" spans="1:41" ht="9.95" customHeight="1">
      <c r="A42" s="508" t="s">
        <v>44</v>
      </c>
      <c r="B42" s="370"/>
      <c r="C42" s="370"/>
      <c r="D42" s="370"/>
      <c r="E42" s="371"/>
      <c r="F42" s="371"/>
      <c r="G42" s="371"/>
      <c r="H42" s="371"/>
      <c r="I42" s="371"/>
      <c r="J42" s="371"/>
      <c r="K42" s="371"/>
      <c r="L42" s="143"/>
      <c r="M42" s="316" t="s">
        <v>2</v>
      </c>
      <c r="N42" s="316"/>
      <c r="O42" s="316"/>
      <c r="P42" s="316"/>
      <c r="Q42" s="217"/>
      <c r="R42" s="316" t="s">
        <v>45</v>
      </c>
      <c r="S42" s="316"/>
      <c r="T42" s="316"/>
      <c r="U42" s="316"/>
      <c r="V42" s="316"/>
      <c r="W42" s="316"/>
      <c r="X42" s="383"/>
      <c r="Y42" s="383"/>
      <c r="Z42" s="383"/>
      <c r="AA42" s="143"/>
      <c r="AB42" s="316" t="s">
        <v>3</v>
      </c>
      <c r="AC42" s="383"/>
      <c r="AD42" s="383"/>
      <c r="AE42" s="383"/>
      <c r="AF42" s="383"/>
      <c r="AG42" s="316" t="s">
        <v>46</v>
      </c>
      <c r="AH42" s="316"/>
      <c r="AI42" s="316"/>
      <c r="AJ42" s="316"/>
      <c r="AK42" s="316"/>
      <c r="AL42" s="316"/>
      <c r="AM42" s="383"/>
      <c r="AN42" s="383"/>
      <c r="AO42" s="383"/>
    </row>
    <row r="43" spans="1:41" ht="18" customHeight="1">
      <c r="A43" s="436" t="str">
        <f>+Přenos_z_DzPFO!D63</f>
        <v xml:space="preserve"> </v>
      </c>
      <c r="B43" s="591"/>
      <c r="C43" s="591"/>
      <c r="D43" s="591"/>
      <c r="E43" s="591"/>
      <c r="F43" s="591"/>
      <c r="G43" s="591"/>
      <c r="H43" s="591"/>
      <c r="I43" s="591"/>
      <c r="J43" s="591"/>
      <c r="K43" s="592"/>
      <c r="L43" s="143"/>
      <c r="M43" s="436" t="str">
        <f>+Přenos_z_DzPFO!E63</f>
        <v xml:space="preserve"> </v>
      </c>
      <c r="N43" s="521"/>
      <c r="O43" s="521"/>
      <c r="P43" s="438"/>
      <c r="Q43" s="176"/>
      <c r="R43" s="518" t="str">
        <f>+Přenos_z_DzPFO!F63</f>
        <v xml:space="preserve"> </v>
      </c>
      <c r="S43" s="519"/>
      <c r="T43" s="519"/>
      <c r="U43" s="519"/>
      <c r="V43" s="519"/>
      <c r="W43" s="519"/>
      <c r="X43" s="519"/>
      <c r="Y43" s="519"/>
      <c r="Z43" s="520"/>
      <c r="AA43" s="143"/>
      <c r="AB43" s="436" t="str">
        <f>+Přenos_z_DzPFO!G63</f>
        <v xml:space="preserve"> </v>
      </c>
      <c r="AC43" s="521"/>
      <c r="AD43" s="521"/>
      <c r="AE43" s="438"/>
      <c r="AF43" s="177"/>
      <c r="AG43" s="518" t="str">
        <f>+Přenos_z_DzPFO!H63</f>
        <v xml:space="preserve"> </v>
      </c>
      <c r="AH43" s="519"/>
      <c r="AI43" s="519"/>
      <c r="AJ43" s="519"/>
      <c r="AK43" s="519"/>
      <c r="AL43" s="519"/>
      <c r="AM43" s="519"/>
      <c r="AN43" s="519"/>
      <c r="AO43" s="520"/>
    </row>
    <row r="44" spans="1:41" ht="5.1" customHeight="1">
      <c r="A44" s="571"/>
      <c r="B44" s="301"/>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572"/>
    </row>
    <row r="45" spans="1:41" ht="15" customHeight="1">
      <c r="A45" s="340" t="s">
        <v>3251</v>
      </c>
      <c r="B45" s="396"/>
      <c r="C45" s="396"/>
      <c r="D45" s="396"/>
      <c r="E45" s="396"/>
      <c r="F45" s="396"/>
      <c r="G45" s="396"/>
      <c r="H45" s="396"/>
      <c r="I45" s="396"/>
      <c r="J45" s="396"/>
      <c r="K45" s="396"/>
      <c r="L45" s="396"/>
      <c r="M45" s="396"/>
      <c r="N45" s="396"/>
      <c r="O45" s="396"/>
      <c r="P45" s="396"/>
      <c r="Q45" s="396"/>
      <c r="R45" s="396"/>
      <c r="S45" s="396"/>
      <c r="T45" s="396"/>
      <c r="U45" s="396"/>
      <c r="V45" s="396"/>
      <c r="W45" s="396"/>
      <c r="X45" s="396"/>
      <c r="Y45" s="396"/>
      <c r="Z45" s="396"/>
      <c r="AA45" s="396"/>
      <c r="AB45" s="396"/>
      <c r="AC45" s="396"/>
      <c r="AD45" s="396"/>
      <c r="AE45" s="396"/>
      <c r="AF45" s="396"/>
      <c r="AG45" s="396"/>
      <c r="AH45" s="396"/>
      <c r="AI45" s="396"/>
      <c r="AJ45" s="396"/>
      <c r="AK45" s="396"/>
      <c r="AL45" s="396"/>
      <c r="AM45" s="396"/>
      <c r="AN45" s="396"/>
      <c r="AO45" s="404"/>
    </row>
    <row r="46" spans="1:41" ht="26.1" customHeight="1">
      <c r="A46" s="501" t="s">
        <v>3331</v>
      </c>
      <c r="B46" s="502"/>
      <c r="C46" s="502"/>
      <c r="D46" s="502"/>
      <c r="E46" s="502"/>
      <c r="F46" s="502"/>
      <c r="G46" s="502"/>
      <c r="H46" s="502"/>
      <c r="I46" s="502"/>
      <c r="J46" s="502"/>
      <c r="K46" s="502"/>
      <c r="L46" s="502"/>
      <c r="M46" s="502"/>
      <c r="N46" s="502"/>
      <c r="O46" s="502"/>
      <c r="P46" s="502"/>
      <c r="Q46" s="502"/>
      <c r="R46" s="502"/>
      <c r="S46" s="502"/>
      <c r="T46" s="502"/>
      <c r="U46" s="502"/>
      <c r="V46" s="502"/>
      <c r="W46" s="502"/>
      <c r="X46" s="502"/>
      <c r="Y46" s="502"/>
      <c r="Z46" s="502"/>
      <c r="AA46" s="502"/>
      <c r="AB46" s="502"/>
      <c r="AC46" s="502"/>
      <c r="AD46" s="502"/>
      <c r="AE46" s="502"/>
      <c r="AF46" s="502"/>
      <c r="AG46" s="502"/>
      <c r="AH46" s="502"/>
      <c r="AI46" s="502"/>
      <c r="AJ46" s="502"/>
      <c r="AK46" s="502"/>
      <c r="AL46" s="502"/>
      <c r="AM46" s="502"/>
      <c r="AN46" s="502"/>
      <c r="AO46" s="503"/>
    </row>
    <row r="47" spans="1:41" ht="4.5" customHeight="1">
      <c r="A47" s="484"/>
      <c r="B47" s="485"/>
      <c r="C47" s="485"/>
      <c r="D47" s="485"/>
      <c r="E47" s="485"/>
      <c r="F47" s="485"/>
      <c r="G47" s="485"/>
      <c r="H47" s="485"/>
      <c r="I47" s="485"/>
      <c r="J47" s="485"/>
      <c r="K47" s="485"/>
      <c r="L47" s="485"/>
      <c r="M47" s="485"/>
      <c r="N47" s="485"/>
      <c r="O47" s="485"/>
      <c r="P47" s="485"/>
      <c r="Q47" s="485"/>
      <c r="R47" s="485"/>
      <c r="S47" s="485"/>
      <c r="T47" s="485"/>
      <c r="U47" s="485"/>
      <c r="V47" s="485"/>
      <c r="W47" s="485"/>
      <c r="X47" s="485"/>
      <c r="Y47" s="485"/>
      <c r="Z47" s="485"/>
      <c r="AA47" s="485"/>
      <c r="AB47" s="485"/>
      <c r="AC47" s="485"/>
      <c r="AD47" s="485"/>
      <c r="AE47" s="485"/>
      <c r="AF47" s="485"/>
      <c r="AG47" s="485"/>
      <c r="AH47" s="485"/>
      <c r="AI47" s="485"/>
      <c r="AJ47" s="485"/>
      <c r="AK47" s="371"/>
      <c r="AL47" s="371"/>
      <c r="AM47" s="371"/>
      <c r="AN47" s="371"/>
      <c r="AO47" s="486"/>
    </row>
    <row r="48" spans="1:41" ht="15" customHeight="1">
      <c r="A48" s="340" t="s">
        <v>3290</v>
      </c>
      <c r="B48" s="396"/>
      <c r="C48" s="396"/>
      <c r="D48" s="396"/>
      <c r="E48" s="396"/>
      <c r="F48" s="396"/>
      <c r="G48" s="396"/>
      <c r="H48" s="396"/>
      <c r="I48" s="396"/>
      <c r="J48" s="396"/>
      <c r="K48" s="396"/>
      <c r="L48" s="396"/>
      <c r="M48" s="396"/>
      <c r="N48" s="396"/>
      <c r="O48" s="396"/>
      <c r="P48" s="396"/>
      <c r="Q48" s="396"/>
      <c r="R48" s="396"/>
      <c r="S48" s="396"/>
      <c r="T48" s="396"/>
      <c r="U48" s="396"/>
      <c r="V48" s="396"/>
      <c r="W48" s="396"/>
      <c r="X48" s="396"/>
      <c r="Y48" s="396"/>
      <c r="Z48" s="396"/>
      <c r="AA48" s="396"/>
      <c r="AB48" s="396"/>
      <c r="AC48" s="396"/>
      <c r="AD48" s="396"/>
      <c r="AE48" s="396"/>
      <c r="AF48" s="396"/>
      <c r="AG48" s="396"/>
      <c r="AH48" s="396"/>
      <c r="AI48" s="396"/>
      <c r="AJ48" s="396"/>
      <c r="AK48" s="396"/>
      <c r="AL48" s="396"/>
      <c r="AM48" s="396"/>
      <c r="AN48" s="396"/>
      <c r="AO48" s="404"/>
    </row>
    <row r="49" spans="1:41" ht="12.75" customHeight="1">
      <c r="A49" s="636"/>
      <c r="B49" s="419"/>
      <c r="C49" s="419"/>
      <c r="D49" s="419"/>
      <c r="E49" s="419"/>
      <c r="F49" s="419"/>
      <c r="G49" s="419"/>
      <c r="H49" s="419"/>
      <c r="I49" s="419"/>
      <c r="J49" s="419"/>
      <c r="K49" s="419"/>
      <c r="L49" s="419"/>
      <c r="M49" s="419"/>
      <c r="N49" s="419"/>
      <c r="O49" s="419"/>
      <c r="P49" s="419"/>
      <c r="Q49" s="419"/>
      <c r="R49" s="419"/>
      <c r="S49" s="419"/>
      <c r="T49" s="419"/>
      <c r="U49" s="419"/>
      <c r="V49" s="419"/>
      <c r="W49" s="419"/>
      <c r="X49" s="419"/>
      <c r="Y49" s="419"/>
      <c r="Z49" s="419"/>
      <c r="AA49" s="419"/>
      <c r="AB49" s="419"/>
      <c r="AC49" s="419"/>
      <c r="AD49" s="419"/>
      <c r="AE49" s="419"/>
      <c r="AF49" s="419"/>
      <c r="AG49" s="419"/>
      <c r="AH49" s="419"/>
      <c r="AI49" s="418" t="s">
        <v>48</v>
      </c>
      <c r="AJ49" s="635"/>
      <c r="AK49" s="635"/>
      <c r="AL49" s="419"/>
      <c r="AM49" s="419"/>
      <c r="AN49" s="419"/>
      <c r="AO49" s="429"/>
    </row>
    <row r="50" spans="1:41" ht="18" customHeight="1">
      <c r="A50" s="315" t="s">
        <v>3264</v>
      </c>
      <c r="B50" s="296"/>
      <c r="C50" s="296"/>
      <c r="D50" s="146" t="str">
        <f>+IF(Přenos_z_DzPFO!D64=1,"X"," ")</f>
        <v xml:space="preserve"> </v>
      </c>
      <c r="E50" s="538"/>
      <c r="F50" s="539"/>
      <c r="G50" s="296"/>
      <c r="H50" s="296"/>
      <c r="I50" s="296"/>
      <c r="J50" s="296"/>
      <c r="K50" s="296"/>
      <c r="L50" s="296"/>
      <c r="M50" s="296"/>
      <c r="N50" s="296"/>
      <c r="O50" s="296"/>
      <c r="P50" s="296"/>
      <c r="Q50" s="316" t="s">
        <v>3265</v>
      </c>
      <c r="R50" s="296"/>
      <c r="S50" s="296"/>
      <c r="T50" s="296"/>
      <c r="U50" s="490" t="s">
        <v>34</v>
      </c>
      <c r="V50" s="491"/>
      <c r="W50" s="181" t="str">
        <f>+IF(Přenos_z_DzPFO!D65=1,"X"," ")</f>
        <v xml:space="preserve"> </v>
      </c>
      <c r="X50" s="538"/>
      <c r="Y50" s="539"/>
      <c r="Z50" s="296"/>
      <c r="AA50" s="296"/>
      <c r="AB50" s="296"/>
      <c r="AC50" s="296"/>
      <c r="AD50" s="296"/>
      <c r="AE50" s="296"/>
      <c r="AF50" s="296"/>
      <c r="AG50" s="296"/>
      <c r="AH50" s="297"/>
      <c r="AI50" s="544">
        <f>+Přenos_z_DzPFO!D66</f>
        <v>0.0</v>
      </c>
      <c r="AJ50" s="546"/>
      <c r="AK50" s="360"/>
      <c r="AL50" s="296"/>
      <c r="AM50" s="296"/>
      <c r="AN50" s="296"/>
      <c r="AO50" s="297"/>
    </row>
    <row r="51" spans="1:41" ht="12.75">
      <c r="A51" s="483" t="s">
        <v>4</v>
      </c>
      <c r="B51" s="541"/>
      <c r="C51" s="541"/>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1"/>
      <c r="AE51" s="301"/>
      <c r="AF51" s="301"/>
      <c r="AG51" s="296"/>
      <c r="AH51" s="296"/>
      <c r="AI51" s="633" t="s">
        <v>55</v>
      </c>
      <c r="AJ51" s="633"/>
      <c r="AK51" s="633"/>
      <c r="AL51" s="633"/>
      <c r="AM51" s="633"/>
      <c r="AN51" s="633"/>
      <c r="AO51" s="634"/>
    </row>
    <row r="52" spans="1:41" ht="18" customHeight="1">
      <c r="A52" s="512">
        <f ca="1">+TODAY()</f>
        <v>46058.0</v>
      </c>
      <c r="B52" s="510"/>
      <c r="C52" s="511"/>
      <c r="D52" s="58"/>
      <c r="E52" s="301"/>
      <c r="F52" s="301"/>
      <c r="G52" s="588"/>
      <c r="H52" s="588"/>
      <c r="I52" s="588"/>
      <c r="J52" s="588"/>
      <c r="K52" s="588"/>
      <c r="L52" s="593" t="s">
        <v>49</v>
      </c>
      <c r="M52" s="594"/>
      <c r="N52" s="594"/>
      <c r="O52" s="594"/>
      <c r="P52" s="594"/>
      <c r="Q52" s="594"/>
      <c r="R52" s="594"/>
      <c r="S52" s="594"/>
      <c r="T52" s="594"/>
      <c r="U52" s="595"/>
      <c r="V52" s="54"/>
      <c r="W52" s="593" t="s">
        <v>50</v>
      </c>
      <c r="X52" s="594"/>
      <c r="Y52" s="594"/>
      <c r="Z52" s="594"/>
      <c r="AA52" s="594"/>
      <c r="AB52" s="594"/>
      <c r="AC52" s="594"/>
      <c r="AD52" s="595"/>
      <c r="AE52" s="410"/>
      <c r="AF52" s="410"/>
      <c r="AG52" s="410"/>
      <c r="AH52" s="410"/>
      <c r="AI52" s="590"/>
      <c r="AJ52" s="586"/>
      <c r="AK52" s="586"/>
      <c r="AL52" s="586"/>
      <c r="AM52" s="586"/>
      <c r="AN52" s="586"/>
      <c r="AO52" s="587"/>
    </row>
    <row r="53" spans="1:41" ht="12.75">
      <c r="A53" s="366"/>
      <c r="B53" s="296"/>
      <c r="C53" s="296"/>
      <c r="D53" s="296"/>
      <c r="E53" s="588"/>
      <c r="F53" s="588"/>
      <c r="G53" s="588"/>
      <c r="H53" s="588"/>
      <c r="I53" s="588"/>
      <c r="J53" s="588"/>
      <c r="K53" s="588"/>
      <c r="L53" s="596"/>
      <c r="M53" s="597"/>
      <c r="N53" s="597"/>
      <c r="O53" s="597"/>
      <c r="P53" s="597"/>
      <c r="Q53" s="597"/>
      <c r="R53" s="597"/>
      <c r="S53" s="597"/>
      <c r="T53" s="597"/>
      <c r="U53" s="598"/>
      <c r="V53" s="54"/>
      <c r="W53" s="596"/>
      <c r="X53" s="597"/>
      <c r="Y53" s="597"/>
      <c r="Z53" s="597"/>
      <c r="AA53" s="597"/>
      <c r="AB53" s="597"/>
      <c r="AC53" s="597"/>
      <c r="AD53" s="598"/>
      <c r="AE53" s="56"/>
      <c r="AF53" s="56"/>
      <c r="AG53" s="56"/>
      <c r="AH53" s="56"/>
      <c r="AI53" s="583" t="s">
        <v>3185</v>
      </c>
      <c r="AJ53" s="583"/>
      <c r="AK53" s="583"/>
      <c r="AL53" s="583"/>
      <c r="AM53" s="583"/>
      <c r="AN53" s="583"/>
      <c r="AO53" s="584"/>
    </row>
    <row r="54" spans="1:41" ht="18" customHeight="1">
      <c r="A54" s="632"/>
      <c r="B54" s="296"/>
      <c r="C54" s="296"/>
      <c r="D54" s="296"/>
      <c r="E54" s="589"/>
      <c r="F54" s="589"/>
      <c r="G54" s="589"/>
      <c r="H54" s="589"/>
      <c r="I54" s="589"/>
      <c r="J54" s="589"/>
      <c r="K54" s="589"/>
      <c r="L54" s="596"/>
      <c r="M54" s="597"/>
      <c r="N54" s="597"/>
      <c r="O54" s="597"/>
      <c r="P54" s="597"/>
      <c r="Q54" s="597"/>
      <c r="R54" s="597"/>
      <c r="S54" s="597"/>
      <c r="T54" s="597"/>
      <c r="U54" s="598"/>
      <c r="V54" s="54"/>
      <c r="W54" s="596"/>
      <c r="X54" s="597"/>
      <c r="Y54" s="597"/>
      <c r="Z54" s="597"/>
      <c r="AA54" s="597"/>
      <c r="AB54" s="597"/>
      <c r="AC54" s="597"/>
      <c r="AD54" s="598"/>
      <c r="AE54" s="56"/>
      <c r="AF54" s="56"/>
      <c r="AG54" s="56"/>
      <c r="AH54" s="56"/>
      <c r="AI54" s="585"/>
      <c r="AJ54" s="586"/>
      <c r="AK54" s="586"/>
      <c r="AL54" s="586"/>
      <c r="AM54" s="586"/>
      <c r="AN54" s="586"/>
      <c r="AO54" s="587"/>
    </row>
    <row r="55" spans="1:41" ht="38.1" customHeight="1">
      <c r="A55" s="632"/>
      <c r="B55" s="296"/>
      <c r="C55" s="296"/>
      <c r="D55" s="296"/>
      <c r="E55" s="589"/>
      <c r="F55" s="589"/>
      <c r="G55" s="589"/>
      <c r="H55" s="589"/>
      <c r="I55" s="589"/>
      <c r="J55" s="589"/>
      <c r="K55" s="589"/>
      <c r="L55" s="596"/>
      <c r="M55" s="597"/>
      <c r="N55" s="597"/>
      <c r="O55" s="597"/>
      <c r="P55" s="597"/>
      <c r="Q55" s="597"/>
      <c r="R55" s="597"/>
      <c r="S55" s="597"/>
      <c r="T55" s="597"/>
      <c r="U55" s="598"/>
      <c r="V55" s="54"/>
      <c r="W55" s="596"/>
      <c r="X55" s="597"/>
      <c r="Y55" s="597"/>
      <c r="Z55" s="597"/>
      <c r="AA55" s="597"/>
      <c r="AB55" s="597"/>
      <c r="AC55" s="597"/>
      <c r="AD55" s="598"/>
      <c r="AE55" s="631"/>
      <c r="AF55" s="296"/>
      <c r="AG55" s="296"/>
      <c r="AH55" s="296"/>
      <c r="AI55" s="296"/>
      <c r="AJ55" s="296"/>
      <c r="AK55" s="296"/>
      <c r="AL55" s="296"/>
      <c r="AM55" s="296"/>
      <c r="AN55" s="296"/>
      <c r="AO55" s="297"/>
    </row>
    <row r="56" spans="1:41" ht="12.75">
      <c r="A56" s="632"/>
      <c r="B56" s="296"/>
      <c r="C56" s="296"/>
      <c r="D56" s="296"/>
      <c r="E56" s="589"/>
      <c r="F56" s="589"/>
      <c r="G56" s="589"/>
      <c r="H56" s="589"/>
      <c r="I56" s="589"/>
      <c r="J56" s="589"/>
      <c r="K56" s="589"/>
      <c r="L56" s="599"/>
      <c r="M56" s="600"/>
      <c r="N56" s="600"/>
      <c r="O56" s="600"/>
      <c r="P56" s="600"/>
      <c r="Q56" s="600"/>
      <c r="R56" s="600"/>
      <c r="S56" s="600"/>
      <c r="T56" s="600"/>
      <c r="U56" s="601"/>
      <c r="V56" s="54"/>
      <c r="W56" s="599"/>
      <c r="X56" s="600"/>
      <c r="Y56" s="600"/>
      <c r="Z56" s="600"/>
      <c r="AA56" s="600"/>
      <c r="AB56" s="600"/>
      <c r="AC56" s="600"/>
      <c r="AD56" s="601"/>
      <c r="AE56" s="632"/>
      <c r="AF56" s="296"/>
      <c r="AG56" s="296"/>
      <c r="AH56" s="296"/>
      <c r="AI56" s="296"/>
      <c r="AJ56" s="296"/>
      <c r="AK56" s="296"/>
      <c r="AL56" s="296"/>
      <c r="AM56" s="296"/>
      <c r="AN56" s="296"/>
      <c r="AO56" s="297"/>
    </row>
    <row r="57" spans="1:41" ht="12.75">
      <c r="A57" s="625" t="s">
        <v>3295</v>
      </c>
      <c r="B57" s="626"/>
      <c r="C57" s="626"/>
      <c r="D57" s="626"/>
      <c r="E57" s="626"/>
      <c r="F57" s="626"/>
      <c r="G57" s="626"/>
      <c r="H57" s="626"/>
      <c r="I57" s="626"/>
      <c r="J57" s="626"/>
      <c r="K57" s="626"/>
      <c r="L57" s="626"/>
      <c r="M57" s="626"/>
      <c r="N57" s="626"/>
      <c r="O57" s="626"/>
      <c r="P57" s="626"/>
      <c r="Q57" s="626"/>
      <c r="R57" s="626"/>
      <c r="S57" s="626"/>
      <c r="T57" s="626"/>
      <c r="U57" s="626"/>
      <c r="V57" s="626"/>
      <c r="W57" s="626"/>
      <c r="X57" s="626"/>
      <c r="Y57" s="626"/>
      <c r="Z57" s="626"/>
      <c r="AA57" s="626"/>
      <c r="AB57" s="626"/>
      <c r="AC57" s="626"/>
      <c r="AD57" s="626"/>
      <c r="AE57" s="626"/>
      <c r="AF57" s="626"/>
      <c r="AG57" s="626"/>
      <c r="AH57" s="626"/>
      <c r="AI57" s="626"/>
      <c r="AJ57" s="626"/>
      <c r="AK57" s="626"/>
      <c r="AL57" s="626"/>
      <c r="AM57" s="626"/>
      <c r="AN57" s="626"/>
      <c r="AO57" s="627"/>
    </row>
    <row r="58" spans="1:41" ht="27.95" customHeight="1">
      <c r="A58" s="628" t="s">
        <v>3343</v>
      </c>
      <c r="B58" s="629"/>
      <c r="C58" s="629"/>
      <c r="D58" s="629"/>
      <c r="E58" s="629"/>
      <c r="F58" s="629"/>
      <c r="G58" s="629"/>
      <c r="H58" s="629"/>
      <c r="I58" s="629"/>
      <c r="J58" s="629"/>
      <c r="K58" s="629"/>
      <c r="L58" s="629"/>
      <c r="M58" s="629"/>
      <c r="N58" s="629"/>
      <c r="O58" s="629"/>
      <c r="P58" s="629"/>
      <c r="Q58" s="629"/>
      <c r="R58" s="629"/>
      <c r="S58" s="629"/>
      <c r="T58" s="629"/>
      <c r="U58" s="629"/>
      <c r="V58" s="629"/>
      <c r="W58" s="629"/>
      <c r="X58" s="629"/>
      <c r="Y58" s="629"/>
      <c r="Z58" s="629"/>
      <c r="AA58" s="629"/>
      <c r="AB58" s="629"/>
      <c r="AC58" s="629"/>
      <c r="AD58" s="629"/>
      <c r="AE58" s="629"/>
      <c r="AF58" s="629"/>
      <c r="AG58" s="629"/>
      <c r="AH58" s="629"/>
      <c r="AI58" s="629"/>
      <c r="AJ58" s="629"/>
      <c r="AK58" s="629"/>
      <c r="AL58" s="629"/>
      <c r="AM58" s="629"/>
      <c r="AN58" s="629"/>
      <c r="AO58" s="630"/>
    </row>
    <row r="59" spans="1:41" ht="12.75">
      <c r="A59" s="631" t="str">
        <f>+CONCATENATE(+'SP1'!A72)</f>
        <v/>
      </c>
      <c r="B59" s="281"/>
      <c r="C59" s="281"/>
      <c r="D59" s="281"/>
      <c r="E59" s="281"/>
      <c r="F59" s="281"/>
      <c r="G59" s="281"/>
      <c r="H59" s="281"/>
      <c r="I59" s="281"/>
      <c r="J59" s="281"/>
      <c r="K59" s="281"/>
      <c r="L59" s="281"/>
      <c r="M59" s="281"/>
      <c r="N59" s="281"/>
      <c r="O59" s="281"/>
      <c r="P59" s="281"/>
      <c r="Q59" s="281"/>
      <c r="R59" s="281"/>
      <c r="S59" s="281"/>
      <c r="T59" s="281"/>
      <c r="U59" s="281"/>
      <c r="V59" s="281"/>
      <c r="W59" s="281"/>
      <c r="X59" s="281"/>
      <c r="Y59" s="281"/>
      <c r="Z59" s="281"/>
      <c r="AA59" s="281"/>
      <c r="AB59" s="281"/>
      <c r="AC59" s="281"/>
      <c r="AD59" s="281"/>
      <c r="AE59" s="281"/>
      <c r="AF59" s="281"/>
      <c r="AG59" s="281"/>
      <c r="AH59" s="281"/>
      <c r="AI59" s="623" t="s">
        <v>51</v>
      </c>
      <c r="AJ59" s="623"/>
      <c r="AK59" s="623"/>
      <c r="AL59" s="623"/>
      <c r="AM59" s="623"/>
      <c r="AN59" s="623"/>
      <c r="AO59" s="624"/>
    </row>
    <row r="60" spans="1:41" ht="15" customHeight="1">
      <c r="A60" s="577" t="s">
        <v>37</v>
      </c>
      <c r="B60" s="578"/>
      <c r="C60" s="578"/>
      <c r="D60" s="578"/>
      <c r="E60" s="578"/>
      <c r="F60" s="578"/>
      <c r="G60" s="578"/>
      <c r="H60" s="578"/>
      <c r="I60" s="578"/>
      <c r="J60" s="578"/>
      <c r="K60" s="578"/>
      <c r="L60" s="578"/>
      <c r="M60" s="578"/>
      <c r="N60" s="578"/>
      <c r="O60" s="578"/>
      <c r="P60" s="578"/>
      <c r="Q60" s="578"/>
      <c r="R60" s="578"/>
      <c r="S60" s="578"/>
      <c r="T60" s="578"/>
      <c r="U60" s="578"/>
      <c r="V60" s="578"/>
      <c r="W60" s="578"/>
      <c r="X60" s="578"/>
      <c r="Y60" s="578"/>
      <c r="Z60" s="578"/>
      <c r="AA60" s="578"/>
      <c r="AB60" s="578"/>
      <c r="AC60" s="578"/>
      <c r="AD60" s="578"/>
      <c r="AE60" s="578"/>
      <c r="AF60" s="578"/>
      <c r="AG60" s="578"/>
      <c r="AH60" s="578"/>
      <c r="AI60" s="578"/>
      <c r="AJ60" s="574" t="s">
        <v>3332</v>
      </c>
      <c r="AK60" s="575"/>
      <c r="AL60" s="575"/>
      <c r="AM60" s="575"/>
      <c r="AN60" s="575"/>
      <c r="AO60" s="576"/>
    </row>
    <row r="61" spans="1:41" ht="12.7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row>
    <row r="62" spans="1:41" ht="12.7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spans="1:41" ht="12.7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row>
    <row r="64" spans="1:41" ht="12.7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row>
    <row r="65" spans="1:41" ht="12.7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row>
    <row r="66" spans="1:41" ht="12.7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row>
    <row r="67" spans="1:41" ht="12.7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row>
    <row r="68" spans="1:41" ht="12.7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row>
    <row r="69" spans="1:41" ht="12.7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row>
    <row r="70" spans="1:41" ht="12.7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row>
    <row r="71" spans="1:41" ht="12.7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row>
    <row r="72" spans="1:41" ht="12.7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row>
    <row r="73" spans="1:41" ht="12.7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row>
    <row r="74" spans="1:41" ht="12.7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row>
    <row r="75" spans="1:41" ht="12.7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row>
    <row r="76" spans="1:41" ht="12.7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row>
    <row r="77" s="3" customFormat="1" ht="12.75"/>
    <row r="78" s="3" customFormat="1" ht="12.75"/>
    <row r="79" s="3" customFormat="1" ht="12.75"/>
    <row r="80" s="3" customFormat="1" ht="12.75"/>
    <row r="81" s="3" customFormat="1" ht="12.75"/>
    <row r="82" s="3" customFormat="1" ht="12.75"/>
    <row r="83" s="3" customFormat="1" ht="12.75"/>
    <row r="84" s="3" customFormat="1" ht="12.75"/>
    <row r="85" s="3" customFormat="1" ht="12.75"/>
    <row r="86" s="3" customFormat="1" ht="12.75"/>
    <row r="87" s="3" customFormat="1" ht="12.75"/>
    <row r="88" s="3" customFormat="1" ht="12.75"/>
    <row r="89" s="3" customFormat="1" ht="12.75"/>
    <row r="90" s="3" customFormat="1" ht="12.75"/>
    <row r="91" s="3" customFormat="1" ht="12.75"/>
    <row r="92" s="3" customFormat="1" ht="12.75"/>
    <row r="93" s="3" customFormat="1" ht="12.75"/>
    <row r="94" s="3" customFormat="1" ht="12.75"/>
    <row r="95" s="3" customFormat="1" ht="12.75"/>
    <row r="96" s="3" customFormat="1" ht="12.75"/>
    <row r="97" s="3" customFormat="1" ht="12.75"/>
    <row r="98" s="3" customFormat="1" ht="12.75"/>
    <row r="99" s="3" customFormat="1" ht="12.75"/>
    <row r="100" s="3" customFormat="1" ht="12.75"/>
    <row r="101" s="3" customFormat="1" ht="12.75"/>
    <row r="102" s="3" customFormat="1" ht="12.75"/>
    <row r="103" s="3" customFormat="1" ht="12.75"/>
    <row r="104" s="3" customFormat="1" ht="12.75"/>
    <row r="105" s="3" customFormat="1" ht="12.75"/>
    <row r="106" s="3" customFormat="1" ht="12.75"/>
    <row r="107" s="3" customFormat="1" ht="12.75"/>
    <row r="108" s="3" customFormat="1" ht="12.75"/>
    <row r="109" s="3" customFormat="1" ht="12.75"/>
    <row r="110" s="3" customFormat="1" ht="12.75"/>
    <row r="111" s="3" customFormat="1" ht="12.75"/>
    <row r="112" s="3" customFormat="1" ht="12.75"/>
    <row r="113" s="3" customFormat="1" ht="12.75"/>
    <row r="114" s="3" customFormat="1" ht="12.75"/>
    <row r="115" s="3" customFormat="1" ht="12.75"/>
    <row r="116" s="3" customFormat="1" ht="12.75"/>
    <row r="117" s="3" customFormat="1" ht="12.75"/>
    <row r="118" s="3" customFormat="1" ht="12.75"/>
    <row r="119" s="3" customFormat="1" ht="12.75"/>
    <row r="120" s="3" customFormat="1" ht="12.75"/>
    <row r="121" s="3" customFormat="1" ht="12.75"/>
    <row r="122" s="3" customFormat="1" ht="12.75"/>
    <row r="123" s="3" customFormat="1" ht="12.75"/>
    <row r="124" s="3" customFormat="1" ht="12.75"/>
    <row r="125" s="3" customFormat="1" ht="12.75"/>
    <row r="126" s="3" customFormat="1" ht="12.75"/>
    <row r="127" s="3" customFormat="1" ht="12.75"/>
    <row r="128" s="3" customFormat="1" ht="12.75"/>
    <row r="129" s="3" customFormat="1" ht="12.75"/>
    <row r="130" s="3" customFormat="1" ht="12.75"/>
    <row r="131" s="3" customFormat="1" ht="12.75"/>
    <row r="132" s="3" customFormat="1" ht="12.75"/>
    <row r="133" s="3" customFormat="1" ht="12.75"/>
    <row r="134" s="3" customFormat="1" ht="12.75"/>
    <row r="135" s="3" customFormat="1" ht="12.75"/>
    <row r="136" s="3" customFormat="1" ht="12.75"/>
    <row r="137" s="3" customFormat="1" ht="12.75"/>
    <row r="138" s="3" customFormat="1" ht="12.75"/>
    <row r="139" s="3" customFormat="1" ht="12.75"/>
    <row r="140" s="3" customFormat="1" ht="12.75"/>
    <row r="141" s="3" customFormat="1" ht="12.75"/>
    <row r="142" s="3" customFormat="1" ht="12.75"/>
    <row r="143" s="3" customFormat="1" ht="12.75"/>
    <row r="144" s="3" customFormat="1" ht="12.75"/>
    <row r="145" s="3" customFormat="1" ht="12.75"/>
    <row r="146" s="3" customFormat="1" ht="12.75"/>
    <row r="147" s="3" customFormat="1" ht="12.75"/>
    <row r="148" s="3" customFormat="1" ht="12.75"/>
    <row r="149" s="3" customFormat="1" ht="12.75"/>
    <row r="150" s="3" customFormat="1" ht="12.75"/>
    <row r="151" s="3" customFormat="1" ht="12.75"/>
    <row r="152" s="3" customFormat="1" ht="12.75"/>
    <row r="153" s="3" customFormat="1" ht="12.75"/>
    <row r="154" s="3" customFormat="1" ht="12.75"/>
    <row r="155" s="3" customFormat="1" ht="12.75"/>
    <row r="156" s="3" customFormat="1" ht="12.75"/>
    <row r="157" s="3" customFormat="1" ht="12.75"/>
    <row r="158" s="3" customFormat="1" ht="12.75"/>
    <row r="159" s="3" customFormat="1" ht="12.75"/>
    <row r="160" s="3" customFormat="1" ht="12.75"/>
    <row r="161" s="3" customFormat="1" ht="12.75"/>
    <row r="162" s="3" customFormat="1" ht="12.75"/>
    <row r="163" s="3" customFormat="1" ht="12.75"/>
    <row r="164" s="3" customFormat="1" ht="12.75"/>
    <row r="165" s="3" customFormat="1" ht="12.75"/>
    <row r="166" s="3" customFormat="1" ht="12.75"/>
    <row r="167" s="3" customFormat="1" ht="12.75"/>
    <row r="168" s="3" customFormat="1" ht="12.75"/>
    <row r="169" s="3" customFormat="1" ht="12.75"/>
    <row r="170" s="3" customFormat="1" ht="12.75"/>
    <row r="171" s="3" customFormat="1" ht="12.75"/>
    <row r="172" s="3" customFormat="1" ht="12.75"/>
    <row r="173" s="3" customFormat="1" ht="12.75"/>
    <row r="174" s="3" customFormat="1" ht="12.75"/>
    <row r="175" s="3" customFormat="1" ht="12.75"/>
    <row r="176" s="3" customFormat="1" ht="12.75"/>
    <row r="177" s="3" customFormat="1" ht="12.75"/>
    <row r="178" s="3" customFormat="1" ht="12.75"/>
    <row r="179" s="3" customFormat="1" ht="12.75"/>
    <row r="180" s="3" customFormat="1" ht="12.75"/>
    <row r="181" s="3" customFormat="1" ht="12.75"/>
    <row r="182" s="3" customFormat="1" ht="12.75"/>
    <row r="183" s="3" customFormat="1" ht="12.75"/>
    <row r="184" s="3" customFormat="1" ht="12.75"/>
    <row r="185" s="3" customFormat="1" ht="12.75"/>
    <row r="186" s="3" customFormat="1" ht="12.75"/>
    <row r="187" s="3" customFormat="1" ht="12.75"/>
    <row r="188" s="3" customFormat="1" ht="12.75"/>
    <row r="189" s="3" customFormat="1" ht="12.75"/>
    <row r="190" s="3" customFormat="1" ht="12.75"/>
    <row r="191" s="3" customFormat="1" ht="12.75"/>
    <row r="192" s="3" customFormat="1" ht="12.75"/>
    <row r="193" s="3" customFormat="1" ht="12.75"/>
    <row r="194" s="3" customFormat="1" ht="12.75"/>
    <row r="195" s="3" customFormat="1" ht="12.75"/>
    <row r="196" s="3" customFormat="1" ht="12.75"/>
    <row r="197" s="3" customFormat="1" ht="12.75"/>
    <row r="198" s="3" customFormat="1" ht="12.75"/>
    <row r="199" s="3" customFormat="1" ht="12.75"/>
    <row r="200" s="3" customFormat="1" ht="12.75"/>
    <row r="201" s="3" customFormat="1" ht="12.75"/>
    <row r="202" s="3" customFormat="1" ht="12.75"/>
    <row r="203" s="3" customFormat="1" ht="12.75"/>
    <row r="204" s="3" customFormat="1" ht="12.75"/>
    <row r="205" s="3" customFormat="1" ht="12.75"/>
    <row r="206" s="3" customFormat="1" ht="12.75"/>
    <row r="207" s="3" customFormat="1" ht="12.75"/>
    <row r="208" s="3" customFormat="1" ht="12.75"/>
    <row r="209" s="3" customFormat="1" ht="12.75"/>
    <row r="210" s="3" customFormat="1" ht="12.75"/>
    <row r="211" s="3" customFormat="1" ht="12.75"/>
    <row r="212" s="3" customFormat="1" ht="12.75"/>
    <row r="213" s="3" customFormat="1" ht="12.75"/>
    <row r="214" s="3" customFormat="1" ht="12.75"/>
    <row r="215" s="3" customFormat="1" ht="12.75"/>
    <row r="216" s="3" customFormat="1" ht="12.75"/>
    <row r="217" s="3" customFormat="1" ht="12.75"/>
    <row r="218" s="3" customFormat="1" ht="12.75"/>
    <row r="219" s="3" customFormat="1" ht="12.75"/>
    <row r="220" s="3" customFormat="1" ht="12.75"/>
    <row r="221" s="3" customFormat="1" ht="12.75"/>
    <row r="222" s="3" customFormat="1" ht="12.75"/>
    <row r="223" s="3" customFormat="1" ht="12.75"/>
    <row r="224" s="3" customFormat="1" ht="12.75"/>
    <row r="225" s="3" customFormat="1" ht="12.75"/>
    <row r="226" s="3" customFormat="1" ht="12.75"/>
    <row r="227" s="3" customFormat="1" ht="12.75"/>
    <row r="228" s="3" customFormat="1" ht="12.75"/>
    <row r="229" s="3" customFormat="1" ht="12.75"/>
    <row r="230" s="3" customFormat="1" ht="12.75"/>
    <row r="231" s="3" customFormat="1" ht="12.75"/>
    <row r="232" s="3" customFormat="1" ht="12.75"/>
    <row r="233" s="3" customFormat="1" ht="12.75"/>
    <row r="234" s="3" customFormat="1" ht="12.75"/>
    <row r="235" s="3" customFormat="1" ht="12.75"/>
    <row r="236" s="3" customFormat="1" ht="12.75"/>
    <row r="237" s="3" customFormat="1" ht="12.75"/>
    <row r="238" s="3" customFormat="1" ht="12.75"/>
    <row r="239" s="3" customFormat="1" ht="12.75"/>
    <row r="240" s="3" customFormat="1" ht="12.75"/>
    <row r="241" s="3" customFormat="1" ht="12.75"/>
    <row r="242" s="3" customFormat="1" ht="12.75"/>
    <row r="243" s="3" customFormat="1" ht="12.75"/>
    <row r="244" s="3" customFormat="1" ht="12.75"/>
    <row r="245" s="3" customFormat="1" ht="12.75"/>
    <row r="246" s="3" customFormat="1" ht="12.75"/>
    <row r="247" s="3" customFormat="1" ht="12.75"/>
    <row r="248" s="3" customFormat="1" ht="12.75"/>
    <row r="249" s="3" customFormat="1" ht="12.75"/>
    <row r="250" s="3" customFormat="1" ht="12.75"/>
    <row r="251" s="3" customFormat="1" ht="12.75"/>
    <row r="252" s="3" customFormat="1" ht="12.75"/>
    <row r="253" s="3" customFormat="1" ht="12.75"/>
    <row r="254" s="3" customFormat="1" ht="12.75"/>
    <row r="255" s="3" customFormat="1" ht="12.75"/>
    <row r="256" s="3" customFormat="1" ht="12.75"/>
    <row r="257" s="3" customFormat="1" ht="12.75"/>
    <row r="258" s="3" customFormat="1" ht="12.75"/>
    <row r="259" s="3" customFormat="1" ht="12.75"/>
    <row r="260" s="3" customFormat="1" ht="12.75"/>
    <row r="261" s="3" customFormat="1" ht="12.75"/>
    <row r="262" s="3" customFormat="1" ht="12.75"/>
    <row r="263" s="3" customFormat="1" ht="12.75"/>
    <row r="264" s="3" customFormat="1" ht="12.75"/>
    <row r="265" s="3" customFormat="1" ht="12.75"/>
    <row r="266" s="3" customFormat="1" ht="12.75"/>
    <row r="267" s="3" customFormat="1" ht="12.75"/>
    <row r="268" s="3" customFormat="1" ht="12.75"/>
    <row r="269" s="3" customFormat="1" ht="12.75"/>
    <row r="270" s="3" customFormat="1" ht="12.75"/>
    <row r="271" s="3" customFormat="1" ht="12.75"/>
    <row r="272" s="3" customFormat="1" ht="12.75"/>
    <row r="273" s="3" customFormat="1" ht="12.75"/>
    <row r="274" s="3" customFormat="1" ht="12.75"/>
    <row r="275" s="3" customFormat="1" ht="12.75"/>
    <row r="276" s="3" customFormat="1" ht="12.75"/>
    <row r="277" s="3" customFormat="1" ht="12.75"/>
    <row r="278" s="3" customFormat="1" ht="12.75"/>
    <row r="279" s="3" customFormat="1" ht="12.75"/>
    <row r="280" s="3" customFormat="1" ht="12.75"/>
    <row r="281" s="3" customFormat="1" ht="12.75"/>
    <row r="282" s="3" customFormat="1" ht="12.75"/>
    <row r="283" s="3" customFormat="1" ht="12.75"/>
    <row r="284" s="3" customFormat="1" ht="12.75"/>
    <row r="285" s="3" customFormat="1" ht="12.75"/>
    <row r="286" s="3" customFormat="1" ht="12.75"/>
    <row r="287" s="3" customFormat="1" ht="12.75"/>
    <row r="288" s="3" customFormat="1" ht="12.75"/>
    <row r="289" s="3" customFormat="1" ht="12.75"/>
    <row r="290" s="3" customFormat="1" ht="12.75"/>
    <row r="291" s="3" customFormat="1" ht="12.75"/>
    <row r="292" s="3" customFormat="1" ht="12.75"/>
    <row r="293" s="3" customFormat="1" ht="12.75"/>
    <row r="294" s="3" customFormat="1" ht="12.75"/>
    <row r="295" s="3" customFormat="1" ht="12.75"/>
    <row r="296" s="3" customFormat="1" ht="12.75"/>
    <row r="297" s="3" customFormat="1" ht="12.75"/>
    <row r="298" s="3" customFormat="1" ht="12.75"/>
    <row r="299" s="3" customFormat="1" ht="12.75"/>
    <row r="300" s="3" customFormat="1" ht="12.75"/>
    <row r="301" s="3" customFormat="1" ht="12.75"/>
    <row r="302" s="3" customFormat="1" ht="12.75"/>
    <row r="303" s="3" customFormat="1" ht="12.75"/>
    <row r="304" s="3" customFormat="1" ht="12.75"/>
    <row r="305" s="3" customFormat="1" ht="12.75"/>
    <row r="306" s="3" customFormat="1" ht="12.75"/>
    <row r="307" s="3" customFormat="1" ht="12.75"/>
    <row r="308" s="3" customFormat="1" ht="12.75"/>
    <row r="309" s="3" customFormat="1" ht="12.75"/>
    <row r="310" s="3" customFormat="1" ht="12.75"/>
    <row r="311" s="3" customFormat="1" ht="12.75"/>
    <row r="312" s="3" customFormat="1" ht="12.75"/>
    <row r="313" s="3" customFormat="1" ht="12.75"/>
    <row r="314" s="3" customFormat="1" ht="12.75"/>
    <row r="315" s="3" customFormat="1" ht="12.75"/>
    <row r="316" s="3" customFormat="1" ht="12.75"/>
    <row r="317" s="3" customFormat="1" ht="12.75"/>
    <row r="318" s="3" customFormat="1" ht="12.75"/>
    <row r="319" s="3" customFormat="1" ht="12.75"/>
    <row r="320" s="3" customFormat="1" ht="12.75"/>
    <row r="321" s="3" customFormat="1" ht="12.75"/>
    <row r="322" s="3" customFormat="1" ht="12.75"/>
    <row r="323" s="3" customFormat="1" ht="12.75"/>
    <row r="324" s="3" customFormat="1" ht="12.75"/>
    <row r="325" s="3" customFormat="1" ht="12.75"/>
    <row r="326" s="3" customFormat="1" ht="12.75"/>
    <row r="327" s="3" customFormat="1" ht="12.75"/>
    <row r="328" s="3" customFormat="1" ht="12.75"/>
    <row r="329" s="3" customFormat="1" ht="12.75"/>
    <row r="330" s="3" customFormat="1" ht="12.75"/>
    <row r="331" s="3" customFormat="1" ht="12.75"/>
    <row r="332" s="3" customFormat="1" ht="12.75"/>
    <row r="333" s="3" customFormat="1" ht="12.75"/>
    <row r="334" s="3" customFormat="1" ht="12.75"/>
    <row r="335" s="3" customFormat="1" ht="12.75"/>
    <row r="336" s="3" customFormat="1" ht="12.75"/>
    <row r="337" s="3" customFormat="1" ht="12.75"/>
    <row r="338" s="3" customFormat="1" ht="12.75"/>
    <row r="339" s="3" customFormat="1" ht="12.75"/>
    <row r="340" s="3" customFormat="1" ht="12.75"/>
    <row r="341" s="3" customFormat="1" ht="12.75"/>
    <row r="342" s="3" customFormat="1" ht="12.75"/>
    <row r="343" s="3" customFormat="1" ht="12.75"/>
    <row r="344" s="3" customFormat="1" ht="12.75"/>
    <row r="345" s="3" customFormat="1" ht="12.75"/>
    <row r="346" s="3" customFormat="1" ht="12.75"/>
    <row r="347" s="3" customFormat="1" ht="12.75"/>
    <row r="348" s="3" customFormat="1" ht="12.75"/>
    <row r="349" s="3" customFormat="1" ht="12.75"/>
    <row r="350" s="3" customFormat="1" ht="12.75"/>
    <row r="351" s="3" customFormat="1" ht="12.75"/>
    <row r="352" s="3" customFormat="1" ht="12.75"/>
    <row r="353" s="3" customFormat="1" ht="12.75"/>
    <row r="354" s="3" customFormat="1" ht="12.75"/>
    <row r="355" s="3" customFormat="1" ht="12.75"/>
    <row r="356" s="3" customFormat="1" ht="12.75"/>
    <row r="357" s="3" customFormat="1" ht="12.75"/>
    <row r="358" s="3" customFormat="1" ht="12.75"/>
    <row r="359" s="3" customFormat="1" ht="12.75"/>
    <row r="360" s="3" customFormat="1" ht="12.75"/>
    <row r="361" s="3" customFormat="1" ht="12.75"/>
    <row r="362" s="3" customFormat="1" ht="12.75"/>
    <row r="363" s="3" customFormat="1" ht="12.75"/>
    <row r="364" s="3" customFormat="1" ht="12.75"/>
    <row r="365" s="3" customFormat="1" ht="12.75"/>
    <row r="366" s="3" customFormat="1" ht="12.75"/>
    <row r="367" s="3" customFormat="1" ht="12.75"/>
    <row r="368" s="3" customFormat="1" ht="12.75"/>
    <row r="369" s="3" customFormat="1" ht="12.75"/>
    <row r="370" s="3" customFormat="1" ht="12.75"/>
    <row r="371" s="3" customFormat="1" ht="12.75"/>
    <row r="372" s="3" customFormat="1" ht="12.75"/>
    <row r="373" s="3" customFormat="1" ht="12.75"/>
    <row r="374" s="3" customFormat="1" ht="12.75"/>
    <row r="375" s="3" customFormat="1" ht="12.75"/>
    <row r="376" s="3" customFormat="1" ht="12.75"/>
    <row r="377" s="3" customFormat="1" ht="12.75"/>
    <row r="378" s="3" customFormat="1" ht="12.75"/>
    <row r="379" s="3" customFormat="1" ht="12.75"/>
    <row r="380" s="3" customFormat="1" ht="12.75"/>
    <row r="381" s="3" customFormat="1" ht="12.75"/>
    <row r="382" s="3" customFormat="1" ht="12.75"/>
    <row r="383" s="3" customFormat="1" ht="12.75"/>
    <row r="384" s="3" customFormat="1" ht="12.75"/>
    <row r="385" s="3" customFormat="1" ht="12.75"/>
    <row r="386" s="3" customFormat="1" ht="12.75"/>
    <row r="387" s="3" customFormat="1" ht="12.75"/>
    <row r="388" s="3" customFormat="1" ht="12.75"/>
    <row r="389" s="3" customFormat="1" ht="12.75"/>
    <row r="390" s="3" customFormat="1" ht="12.75"/>
    <row r="391" s="3" customFormat="1" ht="12.75"/>
    <row r="392" s="3" customFormat="1" ht="12.75"/>
    <row r="393" s="3" customFormat="1" ht="12.75"/>
    <row r="394" s="3" customFormat="1" ht="12.75"/>
    <row r="395" s="3" customFormat="1" ht="12.75"/>
    <row r="396" s="3" customFormat="1" ht="12.75"/>
    <row r="397" s="3" customFormat="1" ht="12.75"/>
    <row r="398" s="3" customFormat="1" ht="12.75"/>
    <row r="399" s="3" customFormat="1" ht="12.75"/>
    <row r="400" s="3" customFormat="1" ht="12.75"/>
    <row r="401" s="3" customFormat="1" ht="12.75"/>
    <row r="402" s="3" customFormat="1" ht="12.75"/>
    <row r="403" s="3" customFormat="1" ht="12.75"/>
    <row r="404" s="3" customFormat="1" ht="12.75"/>
    <row r="405" s="3" customFormat="1" ht="12.75"/>
    <row r="406" s="3" customFormat="1" ht="12.75"/>
    <row r="407" s="3" customFormat="1" ht="12.75"/>
    <row r="408" s="3" customFormat="1" ht="12.75"/>
    <row r="409" s="3" customFormat="1" ht="12.75"/>
    <row r="410" s="3" customFormat="1" ht="12.75"/>
    <row r="411" s="3" customFormat="1" ht="12.75"/>
    <row r="412" s="3" customFormat="1" ht="12.75"/>
    <row r="413" s="3" customFormat="1" ht="12.75"/>
    <row r="414" s="3" customFormat="1" ht="12.75"/>
    <row r="415" s="3" customFormat="1" ht="12.75"/>
    <row r="416" s="3" customFormat="1" ht="12.75"/>
    <row r="417" s="3" customFormat="1" ht="12.75"/>
    <row r="418" s="3" customFormat="1" ht="12.75"/>
    <row r="419" s="3" customFormat="1" ht="12.75"/>
    <row r="420" s="3" customFormat="1" ht="12.75"/>
    <row r="421" s="3" customFormat="1" ht="12.75"/>
    <row r="422" s="3" customFormat="1" ht="12.75"/>
    <row r="423" s="3" customFormat="1" ht="12.75"/>
    <row r="424" s="3" customFormat="1" ht="12.75"/>
    <row r="425" s="3" customFormat="1" ht="12.75"/>
    <row r="426" s="3" customFormat="1" ht="12.75"/>
    <row r="427" s="3" customFormat="1" ht="12.75"/>
    <row r="428" s="3" customFormat="1" ht="12.75"/>
    <row r="429" s="3" customFormat="1" ht="12.75"/>
    <row r="430" s="3" customFormat="1" ht="12.75"/>
    <row r="431" s="3" customFormat="1" ht="12.75"/>
    <row r="432" s="3" customFormat="1" ht="12.75"/>
    <row r="433" s="3" customFormat="1" ht="12.75"/>
    <row r="434" s="3" customFormat="1" ht="12.75"/>
    <row r="435" s="3" customFormat="1" ht="12.75"/>
    <row r="436" s="3" customFormat="1" ht="12.75"/>
    <row r="437" s="3" customFormat="1" ht="12.75"/>
    <row r="438" s="3" customFormat="1" ht="12.75"/>
    <row r="439" s="3" customFormat="1" ht="12.75"/>
    <row r="440" s="3" customFormat="1" ht="12.75"/>
    <row r="441" s="3" customFormat="1" ht="12.75"/>
    <row r="442" s="3" customFormat="1" ht="12.75"/>
    <row r="443" s="3" customFormat="1" ht="12.75"/>
    <row r="444" s="3" customFormat="1" ht="12.75"/>
    <row r="445" s="3" customFormat="1" ht="12.75"/>
    <row r="446" s="3" customFormat="1" ht="12.75"/>
    <row r="447" s="3" customFormat="1" ht="12.75"/>
    <row r="448" s="3" customFormat="1" ht="12.75"/>
    <row r="449" s="3" customFormat="1" ht="12.75"/>
    <row r="450" s="3" customFormat="1" ht="12.75"/>
    <row r="451" s="3" customFormat="1" ht="12.75"/>
    <row r="452" s="3" customFormat="1" ht="12.75"/>
    <row r="453" s="3" customFormat="1" ht="12.75"/>
    <row r="454" s="3" customFormat="1" ht="12.75"/>
    <row r="455" s="3" customFormat="1" ht="12.75"/>
    <row r="456" s="3" customFormat="1" ht="12.75"/>
    <row r="457" s="3" customFormat="1" ht="12.75"/>
    <row r="458" s="3" customFormat="1" ht="12.75"/>
    <row r="459" s="3" customFormat="1" ht="12.75"/>
    <row r="460" s="3" customFormat="1" ht="12.75"/>
    <row r="461" s="3" customFormat="1" ht="12.75"/>
    <row r="462" s="3" customFormat="1" ht="12.75"/>
    <row r="463" s="3" customFormat="1" ht="12.75"/>
    <row r="464" s="3" customFormat="1" ht="12.75"/>
    <row r="465" s="3" customFormat="1" ht="12.75"/>
    <row r="466" s="3" customFormat="1" ht="12.75"/>
    <row r="467" s="3" customFormat="1" ht="12.75"/>
    <row r="468" s="3" customFormat="1" ht="12.75"/>
    <row r="469" s="3" customFormat="1" ht="12.75"/>
    <row r="470" s="3" customFormat="1" ht="12.75"/>
    <row r="471" s="3" customFormat="1" ht="12.75"/>
    <row r="472" s="3" customFormat="1" ht="12.75"/>
    <row r="473" s="3" customFormat="1" ht="12.75"/>
    <row r="474" s="3" customFormat="1" ht="12.75"/>
    <row r="475" s="3" customFormat="1" ht="12.75"/>
    <row r="476" s="3" customFormat="1" ht="12.75"/>
    <row r="477" s="3" customFormat="1" ht="12.75"/>
    <row r="478" s="3" customFormat="1" ht="12.75"/>
    <row r="479" s="3" customFormat="1" ht="12.75"/>
    <row r="480" s="3" customFormat="1" ht="12.75"/>
    <row r="481" s="3" customFormat="1" ht="12.75"/>
    <row r="482" s="3" customFormat="1" ht="12.75"/>
    <row r="483" s="3" customFormat="1" ht="12.75"/>
    <row r="484" s="3" customFormat="1" ht="12.75"/>
    <row r="485" s="3" customFormat="1" ht="12.75"/>
    <row r="486" s="3" customFormat="1" ht="12.75"/>
    <row r="487" s="3" customFormat="1" ht="12.75"/>
    <row r="488" s="3" customFormat="1" ht="12.75"/>
    <row r="489" s="3" customFormat="1" ht="12.75"/>
    <row r="490" s="3" customFormat="1" ht="12.75"/>
    <row r="491" s="3" customFormat="1" ht="12.75"/>
    <row r="492" s="3" customFormat="1" ht="12.75"/>
    <row r="493" s="3" customFormat="1" ht="12.75"/>
    <row r="494" s="3" customFormat="1" ht="12.75"/>
    <row r="495" s="3" customFormat="1" ht="12.75"/>
    <row r="496" s="3" customFormat="1" ht="12.75"/>
    <row r="497" s="3" customFormat="1" ht="12.75"/>
    <row r="498" s="3" customFormat="1" ht="12.75"/>
    <row r="499" s="3" customFormat="1" ht="12.75"/>
    <row r="500" s="3" customFormat="1" ht="12.75"/>
    <row r="501" s="3" customFormat="1" ht="12.75"/>
    <row r="502" s="3" customFormat="1" ht="12.75"/>
    <row r="503" s="3" customFormat="1" ht="12.75"/>
    <row r="504" s="3" customFormat="1" ht="12.75"/>
    <row r="505" s="3" customFormat="1" ht="12.75"/>
    <row r="506" s="3" customFormat="1" ht="12.75"/>
    <row r="507" s="3" customFormat="1" ht="12.75"/>
    <row r="508" s="3" customFormat="1" ht="12.75"/>
    <row r="509" s="3" customFormat="1" ht="12.75"/>
    <row r="510" s="3" customFormat="1" ht="12.75"/>
    <row r="511" s="3" customFormat="1" ht="12.75"/>
    <row r="512" s="3" customFormat="1" ht="12.75"/>
    <row r="513" s="3" customFormat="1" ht="12.75"/>
    <row r="514" s="3" customFormat="1" ht="12.75"/>
    <row r="515" s="3" customFormat="1" ht="12.75"/>
    <row r="516" s="3" customFormat="1" ht="12.75"/>
    <row r="517" s="3" customFormat="1" ht="12.75"/>
    <row r="518" s="3" customFormat="1" ht="12.75"/>
    <row r="519" s="3" customFormat="1" ht="12.75"/>
    <row r="520" s="3" customFormat="1" ht="12.75"/>
    <row r="521" s="3" customFormat="1" ht="12.75"/>
    <row r="522" s="3" customFormat="1" ht="12.75"/>
    <row r="523" s="3" customFormat="1" ht="12.75"/>
    <row r="524" s="3" customFormat="1" ht="12.75"/>
    <row r="525" s="3" customFormat="1" ht="12.75"/>
    <row r="526" s="3" customFormat="1" ht="12.75"/>
    <row r="527" s="3" customFormat="1" ht="12.75"/>
    <row r="528" s="3" customFormat="1" ht="12.75"/>
    <row r="529" s="3" customFormat="1" ht="12.75"/>
    <row r="530" s="3" customFormat="1" ht="12.75"/>
    <row r="531" s="3" customFormat="1" ht="12.75"/>
    <row r="532" s="3" customFormat="1" ht="12.75"/>
    <row r="533" s="3" customFormat="1" ht="12.75"/>
    <row r="534" s="3" customFormat="1" ht="12.75"/>
    <row r="535" s="3" customFormat="1" ht="12.75"/>
    <row r="536" s="3" customFormat="1" ht="12.75"/>
    <row r="537" s="3" customFormat="1" ht="12.75"/>
    <row r="538" s="3" customFormat="1" ht="12.75"/>
    <row r="539" s="3" customFormat="1" ht="12.75"/>
    <row r="540" s="3" customFormat="1" ht="12.75"/>
    <row r="541" s="3" customFormat="1" ht="12.75"/>
    <row r="542" s="3" customFormat="1" ht="12.75"/>
    <row r="543" s="3" customFormat="1" ht="12.75"/>
    <row r="544" s="3" customFormat="1" ht="12.75"/>
    <row r="545" s="3" customFormat="1" ht="12.75"/>
    <row r="546" s="3" customFormat="1" ht="12.75"/>
    <row r="547" s="3" customFormat="1" ht="12.75"/>
    <row r="548" s="3" customFormat="1" ht="12.75"/>
    <row r="549" s="3" customFormat="1" ht="12.75"/>
    <row r="550" s="3" customFormat="1" ht="12.75"/>
    <row r="551" s="3" customFormat="1" ht="12.75"/>
    <row r="552" s="3" customFormat="1" ht="12.75"/>
    <row r="553" s="3" customFormat="1" ht="12.75"/>
    <row r="554" s="3" customFormat="1" ht="12.75"/>
    <row r="555" s="3" customFormat="1" ht="12.75"/>
    <row r="556" s="3" customFormat="1" ht="12.75"/>
    <row r="557" s="3" customFormat="1" ht="12.75"/>
    <row r="558" s="3" customFormat="1" ht="12.75"/>
    <row r="559" s="3" customFormat="1" ht="12.75"/>
    <row r="560" s="3" customFormat="1" ht="12.75"/>
    <row r="561" s="3" customFormat="1" ht="12.75"/>
    <row r="562" s="3" customFormat="1" ht="12.75"/>
    <row r="563" s="3" customFormat="1" ht="12.75"/>
    <row r="564" s="3" customFormat="1" ht="12.75"/>
    <row r="565" s="3" customFormat="1" ht="12.75"/>
    <row r="566" s="3" customFormat="1" ht="12.75"/>
    <row r="567" s="3" customFormat="1" ht="12.75"/>
    <row r="568" s="3" customFormat="1" ht="12.75"/>
    <row r="569" s="3" customFormat="1" ht="12.75"/>
    <row r="570" s="3" customFormat="1" ht="12.75"/>
    <row r="571" s="3" customFormat="1" ht="12.75"/>
    <row r="572" s="3" customFormat="1" ht="12.75"/>
    <row r="573" s="3" customFormat="1" ht="12.75"/>
    <row r="574" s="3" customFormat="1" ht="12.75"/>
    <row r="575" s="3" customFormat="1" ht="12.75"/>
    <row r="576" s="3" customFormat="1" ht="12.75"/>
    <row r="577" s="3" customFormat="1" ht="12.75"/>
    <row r="578" s="3" customFormat="1" ht="12.75"/>
    <row r="579" s="3" customFormat="1" ht="12.75"/>
    <row r="580" s="3" customFormat="1" ht="12.75"/>
    <row r="581" s="3" customFormat="1" ht="12.75"/>
    <row r="582" s="3" customFormat="1" ht="12.75"/>
    <row r="583" s="3" customFormat="1" ht="12.75"/>
    <row r="584" s="3" customFormat="1" ht="12.75"/>
    <row r="585" s="3" customFormat="1" ht="12.75"/>
    <row r="586" s="3" customFormat="1" ht="12.75"/>
    <row r="587" s="3" customFormat="1" ht="12.75"/>
    <row r="588" s="3" customFormat="1" ht="12.75"/>
    <row r="589" s="3" customFormat="1" ht="12.75"/>
    <row r="590" s="3" customFormat="1" ht="12.75"/>
    <row r="591" s="3" customFormat="1" ht="12.75"/>
    <row r="592" s="3" customFormat="1" ht="12.75"/>
    <row r="593" s="3" customFormat="1" ht="12.75"/>
    <row r="594" s="3" customFormat="1" ht="12.75"/>
    <row r="595" s="3" customFormat="1" ht="12.75"/>
    <row r="596" s="3" customFormat="1" ht="12.75"/>
    <row r="597" s="3" customFormat="1" ht="12.75"/>
    <row r="598" s="3" customFormat="1" ht="12.75"/>
    <row r="599" s="3" customFormat="1" ht="12.75"/>
    <row r="600" s="3" customFormat="1" ht="12.75"/>
    <row r="601" s="3" customFormat="1" ht="12.75"/>
    <row r="602" s="3" customFormat="1" ht="12.75"/>
    <row r="603" s="3" customFormat="1" ht="12.75"/>
    <row r="604" s="3" customFormat="1" ht="12.75"/>
    <row r="605" s="3" customFormat="1" ht="12.75"/>
    <row r="606" s="3" customFormat="1" ht="12.75"/>
    <row r="607" s="3" customFormat="1" ht="12.75"/>
    <row r="608" s="3" customFormat="1" ht="12.75"/>
    <row r="609" s="3" customFormat="1" ht="12.75"/>
    <row r="610" s="3" customFormat="1" ht="12.75"/>
    <row r="611" s="3" customFormat="1" ht="12.75"/>
    <row r="612" s="3" customFormat="1" ht="12.75"/>
    <row r="613" s="3" customFormat="1" ht="12.75"/>
    <row r="614" s="3" customFormat="1" ht="12.75"/>
    <row r="615" s="3" customFormat="1" ht="12.75"/>
    <row r="616" s="3" customFormat="1" ht="12.75"/>
    <row r="617" s="3" customFormat="1" ht="12.75"/>
    <row r="618" s="3" customFormat="1" ht="12.75"/>
    <row r="619" s="3" customFormat="1" ht="12.75"/>
    <row r="620" s="3" customFormat="1" ht="12.75"/>
    <row r="621" s="3" customFormat="1" ht="12.75"/>
    <row r="622" s="3" customFormat="1" ht="12.75"/>
    <row r="623" s="3" customFormat="1" ht="12.75"/>
    <row r="624" s="3" customFormat="1" ht="12.75"/>
    <row r="625" s="3" customFormat="1" ht="12.75"/>
    <row r="626" s="3" customFormat="1" ht="12.75"/>
    <row r="627" s="3" customFormat="1" ht="12.75"/>
    <row r="628" s="3" customFormat="1" ht="12.75"/>
    <row r="629" s="3" customFormat="1" ht="12.75"/>
    <row r="630" s="3" customFormat="1" ht="12.75"/>
    <row r="631" s="3" customFormat="1" ht="12.75"/>
    <row r="632" s="3" customFormat="1" ht="12.75"/>
    <row r="633" s="3" customFormat="1" ht="12.75"/>
    <row r="634" s="3" customFormat="1" ht="12.75"/>
    <row r="635" s="3" customFormat="1" ht="12.75"/>
    <row r="636" s="3" customFormat="1" ht="12.75"/>
    <row r="637" s="3" customFormat="1" ht="12.75"/>
    <row r="638" s="3" customFormat="1" ht="12.75"/>
    <row r="639" s="3" customFormat="1" ht="12.75"/>
    <row r="640" s="3" customFormat="1" ht="12.75"/>
    <row r="641" s="3" customFormat="1" ht="12.75"/>
    <row r="642" s="3" customFormat="1" ht="12.75"/>
    <row r="643" s="3" customFormat="1" ht="12.75"/>
    <row r="644" s="3" customFormat="1" ht="12.75"/>
    <row r="645" s="3" customFormat="1" ht="12.75"/>
    <row r="646" s="3" customFormat="1" ht="12.75"/>
    <row r="647" s="3" customFormat="1" ht="12.75"/>
    <row r="648" s="3" customFormat="1" ht="12.75"/>
    <row r="649" s="3" customFormat="1" ht="12.75"/>
    <row r="650" s="3" customFormat="1" ht="12.75"/>
    <row r="651" s="3" customFormat="1" ht="12.75"/>
    <row r="652" s="3" customFormat="1" ht="12.75"/>
    <row r="653" s="3" customFormat="1" ht="12.75"/>
    <row r="654" s="3" customFormat="1" ht="12.75"/>
    <row r="655" s="3" customFormat="1" ht="12.75"/>
    <row r="656" s="3" customFormat="1" ht="12.75"/>
    <row r="657" s="3" customFormat="1" ht="12.75"/>
    <row r="658" s="3" customFormat="1" ht="12.75"/>
    <row r="659" s="3" customFormat="1" ht="12.75"/>
    <row r="660" s="3" customFormat="1" ht="12.75"/>
    <row r="661" s="3" customFormat="1" ht="12.75"/>
    <row r="662" s="3" customFormat="1" ht="12.75"/>
    <row r="663" s="3" customFormat="1" ht="12.75"/>
    <row r="664" s="3" customFormat="1" ht="12.75"/>
    <row r="665" s="3" customFormat="1" ht="12.75"/>
    <row r="666" s="3" customFormat="1" ht="12.75"/>
    <row r="667" s="3" customFormat="1" ht="12.75"/>
    <row r="668" s="3" customFormat="1" ht="12.75"/>
    <row r="669" s="3" customFormat="1" ht="12.75"/>
    <row r="670" s="3" customFormat="1" ht="12.75"/>
    <row r="671" s="3" customFormat="1" ht="12.75"/>
    <row r="672" s="3" customFormat="1" ht="12.75"/>
    <row r="673" s="3" customFormat="1" ht="12.75"/>
    <row r="674" s="3" customFormat="1" ht="12.75"/>
    <row r="675" s="3" customFormat="1" ht="12.75"/>
    <row r="676" s="3" customFormat="1" ht="12.75"/>
    <row r="677" s="3" customFormat="1" ht="12.75"/>
    <row r="678" s="3" customFormat="1" ht="12.75"/>
    <row r="679" s="3" customFormat="1" ht="12.75"/>
    <row r="680" s="3" customFormat="1" ht="12.75"/>
    <row r="681" s="3" customFormat="1" ht="12.75"/>
    <row r="682" s="3" customFormat="1" ht="12.75"/>
    <row r="683" s="3" customFormat="1" ht="12.75"/>
    <row r="684" s="3" customFormat="1" ht="12.75"/>
    <row r="685" s="3" customFormat="1" ht="12.75"/>
    <row r="686" s="3" customFormat="1" ht="12.75"/>
    <row r="687" s="3" customFormat="1" ht="12.75"/>
    <row r="688" s="3" customFormat="1" ht="12.75"/>
    <row r="689" s="3" customFormat="1" ht="12.75"/>
    <row r="690" s="3" customFormat="1" ht="12.75"/>
    <row r="691" s="3" customFormat="1" ht="12.75"/>
    <row r="692" s="3" customFormat="1" ht="12.75"/>
    <row r="693" s="3" customFormat="1" ht="12.75"/>
    <row r="694" s="3" customFormat="1" ht="12.75"/>
    <row r="695" s="3" customFormat="1" ht="12.75"/>
    <row r="696" s="3" customFormat="1" ht="12.75"/>
    <row r="697" s="3" customFormat="1" ht="12.75"/>
    <row r="698" s="3" customFormat="1" ht="12.75"/>
    <row r="699" s="3" customFormat="1" ht="12.75"/>
    <row r="700" s="3" customFormat="1" ht="12.75"/>
    <row r="701" s="3" customFormat="1" ht="12.75"/>
    <row r="702" s="3" customFormat="1" ht="12.75"/>
    <row r="703" s="3" customFormat="1" ht="12.75"/>
    <row r="704" s="3" customFormat="1" ht="12.75"/>
    <row r="705" s="3" customFormat="1" ht="12.75"/>
    <row r="706" s="3" customFormat="1" ht="12.75"/>
    <row r="707" s="3" customFormat="1" ht="12.75"/>
    <row r="708" s="3" customFormat="1" ht="12.75"/>
    <row r="709" s="3" customFormat="1" ht="12.75"/>
    <row r="710" s="3" customFormat="1" ht="12.75"/>
    <row r="711" s="3" customFormat="1" ht="12.75"/>
    <row r="712" s="3" customFormat="1" ht="12.75"/>
    <row r="713" s="3" customFormat="1" ht="12.75"/>
    <row r="714" s="3" customFormat="1" ht="12.75"/>
    <row r="715" s="3" customFormat="1" ht="12.75"/>
    <row r="716" s="3" customFormat="1" ht="12.75"/>
    <row r="717" s="3" customFormat="1" ht="12.75"/>
    <row r="718" s="3" customFormat="1" ht="12.75"/>
    <row r="719" s="3" customFormat="1" ht="12.75"/>
    <row r="720" s="3" customFormat="1" ht="12.75"/>
    <row r="721" s="3" customFormat="1" ht="12.75"/>
    <row r="722" s="3" customFormat="1" ht="12.75"/>
    <row r="723" s="3" customFormat="1" ht="12.75"/>
    <row r="724" s="3" customFormat="1" ht="12.75"/>
    <row r="725" s="3" customFormat="1" ht="12.75"/>
    <row r="726" s="3" customFormat="1" ht="12.75"/>
    <row r="727" s="3" customFormat="1" ht="12.75"/>
    <row r="728" s="3" customFormat="1" ht="12.75"/>
    <row r="729" s="3" customFormat="1" ht="12.75"/>
    <row r="730" s="3" customFormat="1" ht="12.75"/>
    <row r="731" s="3" customFormat="1" ht="12.75"/>
    <row r="732" s="3" customFormat="1" ht="12.75"/>
    <row r="733" s="3" customFormat="1" ht="12.75"/>
    <row r="734" s="3" customFormat="1" ht="12.75"/>
    <row r="735" s="3" customFormat="1" ht="12.75"/>
    <row r="736" s="3" customFormat="1" ht="12.75"/>
    <row r="737" s="3" customFormat="1" ht="12.75"/>
    <row r="738" s="3" customFormat="1" ht="12.75"/>
    <row r="739" s="3" customFormat="1" ht="12.75"/>
    <row r="740" s="3" customFormat="1" ht="12.75"/>
    <row r="741" s="3" customFormat="1" ht="12.75"/>
    <row r="742" s="3" customFormat="1" ht="12.75"/>
    <row r="743" s="3" customFormat="1" ht="12.75"/>
    <row r="744" s="3" customFormat="1" ht="12.75"/>
    <row r="745" s="3" customFormat="1" ht="12.75"/>
    <row r="746" s="3" customFormat="1" ht="12.75"/>
    <row r="747" s="3" customFormat="1" ht="12.75"/>
    <row r="748" s="3" customFormat="1" ht="12.75"/>
    <row r="749" s="3" customFormat="1" ht="12.75"/>
    <row r="750" s="3" customFormat="1" ht="12.75"/>
    <row r="751" s="3" customFormat="1" ht="12.75"/>
    <row r="752" s="3" customFormat="1" ht="12.75"/>
    <row r="753" s="3" customFormat="1" ht="12.75"/>
    <row r="754" s="3" customFormat="1" ht="12.75"/>
    <row r="755" s="3" customFormat="1" ht="12.75"/>
    <row r="756" s="3" customFormat="1" ht="12.75"/>
    <row r="757" s="3" customFormat="1" ht="12.75"/>
    <row r="758" s="3" customFormat="1" ht="12.75"/>
    <row r="759" s="3" customFormat="1" ht="12.75"/>
    <row r="760" s="3" customFormat="1" ht="12.75"/>
    <row r="761" s="3" customFormat="1" ht="12.75"/>
    <row r="762" s="3" customFormat="1" ht="12.75"/>
    <row r="763" s="3" customFormat="1" ht="12.75"/>
    <row r="764" s="3" customFormat="1" ht="12.75"/>
    <row r="765" s="3" customFormat="1" ht="12.75"/>
    <row r="766" s="3" customFormat="1" ht="12.75"/>
    <row r="767" s="3" customFormat="1" ht="12.75"/>
    <row r="768" s="3" customFormat="1" ht="12.75"/>
    <row r="769" s="3" customFormat="1" ht="12.75"/>
    <row r="770" s="3" customFormat="1" ht="12.75"/>
    <row r="771" s="3" customFormat="1" ht="12.75"/>
    <row r="772" s="3" customFormat="1" ht="12.75"/>
    <row r="773" s="3" customFormat="1" ht="12.75"/>
    <row r="774" s="3" customFormat="1" ht="12.75"/>
    <row r="775" s="3" customFormat="1" ht="12.75"/>
    <row r="776" s="3" customFormat="1" ht="12.75"/>
    <row r="777" s="3" customFormat="1" ht="12.75"/>
    <row r="778" s="3" customFormat="1" ht="12.75"/>
    <row r="779" s="3" customFormat="1" ht="12.75"/>
    <row r="780" s="3" customFormat="1" ht="12.75"/>
    <row r="781" s="3" customFormat="1" ht="12.75"/>
    <row r="782" s="3" customFormat="1" ht="12.75"/>
    <row r="783" s="3" customFormat="1" ht="12.75"/>
    <row r="784" s="3" customFormat="1" ht="12.75"/>
    <row r="785" s="3" customFormat="1" ht="12.75"/>
    <row r="786" s="3" customFormat="1" ht="12.75"/>
    <row r="787" s="3" customFormat="1" ht="12.75"/>
    <row r="788" s="3" customFormat="1" ht="12.75"/>
    <row r="789" s="3" customFormat="1" ht="12.75"/>
    <row r="790" s="3" customFormat="1" ht="12.75"/>
    <row r="791" s="3" customFormat="1" ht="12.75"/>
    <row r="792" s="3" customFormat="1" ht="12.75"/>
    <row r="793" s="3" customFormat="1" ht="12.75"/>
    <row r="794" s="3" customFormat="1" ht="12.75"/>
    <row r="795" s="3" customFormat="1" ht="12.75"/>
    <row r="796" s="3" customFormat="1" ht="12.75"/>
    <row r="797" s="3" customFormat="1" ht="12.75"/>
    <row r="798" s="3" customFormat="1" ht="12.75"/>
    <row r="799" s="3" customFormat="1" ht="12.75"/>
    <row r="800" s="3" customFormat="1" ht="12.75"/>
    <row r="801" s="3" customFormat="1" ht="12.75"/>
    <row r="802" s="3" customFormat="1" ht="12.75"/>
    <row r="803" s="3" customFormat="1" ht="12.75"/>
    <row r="804" s="3" customFormat="1" ht="12.75"/>
    <row r="805" s="3" customFormat="1" ht="12.75"/>
    <row r="806" s="3" customFormat="1" ht="12.75"/>
    <row r="807" s="3" customFormat="1" ht="12.75"/>
    <row r="808" s="3" customFormat="1" ht="12.75"/>
    <row r="809" s="3" customFormat="1" ht="12.75"/>
    <row r="810" s="3" customFormat="1" ht="12.75"/>
    <row r="811" s="3" customFormat="1" ht="12.75"/>
    <row r="812" s="3" customFormat="1" ht="12.75"/>
    <row r="813" s="3" customFormat="1" ht="12.75"/>
    <row r="814" s="3" customFormat="1" ht="12.75"/>
    <row r="815" s="3" customFormat="1" ht="12.75"/>
    <row r="816" s="3" customFormat="1" ht="12.75"/>
    <row r="817" s="3" customFormat="1" ht="12.75"/>
    <row r="818" s="3" customFormat="1" ht="12.75"/>
    <row r="819" s="3" customFormat="1" ht="12.75"/>
    <row r="820" s="3" customFormat="1" ht="12.75"/>
    <row r="821" s="3" customFormat="1" ht="12.75"/>
    <row r="822" s="3" customFormat="1" ht="12.75"/>
    <row r="823" s="3" customFormat="1" ht="12.75"/>
    <row r="824" s="3" customFormat="1" ht="12.75"/>
    <row r="825" s="3" customFormat="1" ht="12.75"/>
    <row r="826" s="3" customFormat="1" ht="12.75"/>
    <row r="827" s="3" customFormat="1" ht="12.75"/>
    <row r="828" s="3" customFormat="1" ht="12.75"/>
    <row r="829" s="3" customFormat="1" ht="12.75"/>
    <row r="830" s="3" customFormat="1" ht="12.75"/>
    <row r="831" s="3" customFormat="1" ht="12.75"/>
    <row r="832" s="3" customFormat="1" ht="12.75"/>
    <row r="833" s="3" customFormat="1" ht="12.75"/>
    <row r="834" s="3" customFormat="1" ht="12.75"/>
    <row r="835" s="3" customFormat="1" ht="12.75"/>
    <row r="836" s="3" customFormat="1" ht="12.75"/>
    <row r="837" s="3" customFormat="1" ht="12.75"/>
    <row r="838" s="3" customFormat="1" ht="12.75"/>
    <row r="839" s="3" customFormat="1" ht="12.75"/>
    <row r="840" s="3" customFormat="1" ht="12.75"/>
    <row r="841" s="3" customFormat="1" ht="12.75"/>
    <row r="842" s="3" customFormat="1" ht="12.75"/>
    <row r="843" s="3" customFormat="1" ht="12.75"/>
    <row r="844" s="3" customFormat="1" ht="12.75"/>
    <row r="845" s="3" customFormat="1" ht="12.75"/>
    <row r="846" s="3" customFormat="1" ht="12.75"/>
    <row r="847" s="3" customFormat="1" ht="12.75"/>
    <row r="848" s="3" customFormat="1" ht="12.75"/>
    <row r="849" s="3" customFormat="1" ht="12.75"/>
    <row r="850" s="3" customFormat="1" ht="12.75"/>
    <row r="851" s="3" customFormat="1" ht="12.75"/>
    <row r="852" s="3" customFormat="1" ht="12.75"/>
    <row r="853" s="3" customFormat="1" ht="12.75"/>
    <row r="854" s="3" customFormat="1" ht="12.75"/>
    <row r="855" s="3" customFormat="1" ht="12.75"/>
    <row r="856" s="3" customFormat="1" ht="12.75"/>
    <row r="857" s="3" customFormat="1" ht="12.75"/>
    <row r="858" s="3" customFormat="1" ht="12.75"/>
    <row r="859" s="3" customFormat="1" ht="12.75"/>
    <row r="860" s="3" customFormat="1" ht="12.75"/>
    <row r="861" s="3" customFormat="1" ht="12.75"/>
    <row r="862" s="3" customFormat="1" ht="12.75"/>
    <row r="863" s="3" customFormat="1" ht="12.75"/>
    <row r="864" s="3" customFormat="1" ht="12.75"/>
    <row r="865" s="3" customFormat="1" ht="12.75"/>
    <row r="866" s="3" customFormat="1" ht="12.75"/>
    <row r="867" s="3" customFormat="1" ht="12.75"/>
    <row r="868" s="3" customFormat="1" ht="12.75"/>
    <row r="869" s="3" customFormat="1" ht="12.75"/>
    <row r="870" s="3" customFormat="1" ht="12.75"/>
    <row r="871" s="3" customFormat="1" ht="12.75"/>
    <row r="872" s="3" customFormat="1" ht="12.75"/>
    <row r="873" s="3" customFormat="1" ht="12.75"/>
    <row r="874" s="3" customFormat="1" ht="12.75"/>
    <row r="875" s="3" customFormat="1" ht="12.75"/>
    <row r="876" s="3" customFormat="1" ht="12.75"/>
    <row r="877" s="3" customFormat="1" ht="12.75"/>
    <row r="878" s="3" customFormat="1" ht="12.75"/>
    <row r="879" s="3" customFormat="1" ht="12.75"/>
    <row r="880" s="3" customFormat="1" ht="12.75"/>
    <row r="881" s="3" customFormat="1" ht="12.75"/>
    <row r="882" s="3" customFormat="1" ht="12.75"/>
    <row r="883" s="3" customFormat="1" ht="12.75"/>
    <row r="884" s="3" customFormat="1" ht="12.75"/>
    <row r="885" s="3" customFormat="1" ht="12.75"/>
    <row r="886" s="3" customFormat="1" ht="12.75"/>
    <row r="887" s="3" customFormat="1" ht="12.75"/>
    <row r="888" s="3" customFormat="1" ht="12.75"/>
    <row r="889" s="3" customFormat="1" ht="12.75"/>
    <row r="890" s="3" customFormat="1" ht="12.75"/>
    <row r="891" s="3" customFormat="1" ht="12.75"/>
    <row r="892" s="3" customFormat="1" ht="12.75"/>
    <row r="893" s="3" customFormat="1" ht="12.75"/>
    <row r="894" s="3" customFormat="1" ht="12.75"/>
    <row r="895" s="3" customFormat="1" ht="12.75"/>
    <row r="896" s="3" customFormat="1" ht="12.75"/>
    <row r="897" s="3" customFormat="1" ht="12.75"/>
    <row r="898" s="3" customFormat="1" ht="12.75"/>
    <row r="899" s="3" customFormat="1" ht="12.75"/>
    <row r="900" s="3" customFormat="1" ht="12.75"/>
    <row r="901" s="3" customFormat="1" ht="12.75"/>
    <row r="902" s="3" customFormat="1" ht="12.75"/>
    <row r="903" s="3" customFormat="1" ht="12.75"/>
    <row r="904" s="3" customFormat="1" ht="12.75"/>
    <row r="905" s="3" customFormat="1" ht="12.75"/>
    <row r="906" s="3" customFormat="1" ht="12.75"/>
    <row r="907" s="3" customFormat="1" ht="12.75"/>
    <row r="908" s="3" customFormat="1" ht="12.75"/>
    <row r="909" s="3" customFormat="1" ht="12.75"/>
    <row r="910" s="3" customFormat="1" ht="12.75"/>
    <row r="911" s="3" customFormat="1" ht="12.75"/>
    <row r="912" s="3" customFormat="1" ht="12.75"/>
    <row r="913" s="3" customFormat="1" ht="12.75"/>
    <row r="914" s="3" customFormat="1" ht="12.75"/>
    <row r="915" s="3" customFormat="1" ht="12.75"/>
    <row r="916" s="3" customFormat="1" ht="12.75"/>
    <row r="917" s="3" customFormat="1" ht="12.75"/>
    <row r="918" s="3" customFormat="1" ht="12.75"/>
    <row r="919" s="3" customFormat="1" ht="12.75"/>
    <row r="920" s="3" customFormat="1" ht="12.75"/>
    <row r="921" s="3" customFormat="1" ht="12.75"/>
    <row r="922" s="3" customFormat="1" ht="12.75"/>
    <row r="923" s="3" customFormat="1" ht="12.75"/>
    <row r="924" s="3" customFormat="1" ht="12.75"/>
    <row r="925" s="3" customFormat="1" ht="12.75"/>
    <row r="926" s="3" customFormat="1" ht="12.75"/>
    <row r="927" s="3" customFormat="1" ht="12.75"/>
    <row r="928" s="3" customFormat="1" ht="12.75"/>
    <row r="929" s="3" customFormat="1" ht="12.75"/>
    <row r="930" s="3" customFormat="1" ht="12.75"/>
    <row r="931" s="3" customFormat="1" ht="12.75"/>
    <row r="932" s="3" customFormat="1" ht="12.75"/>
    <row r="933" s="3" customFormat="1" ht="12.75"/>
    <row r="934" s="3" customFormat="1" ht="12.75"/>
    <row r="935" s="3" customFormat="1" ht="12.75"/>
    <row r="936" s="3" customFormat="1" ht="12.75"/>
    <row r="937" s="3" customFormat="1" ht="12.75"/>
    <row r="938" s="3" customFormat="1" ht="12.75"/>
    <row r="939" s="3" customFormat="1" ht="12.75"/>
    <row r="940" s="3" customFormat="1" ht="12.75"/>
    <row r="941" s="3" customFormat="1" ht="12.75"/>
    <row r="942" s="3" customFormat="1" ht="12.75"/>
    <row r="943" s="3" customFormat="1" ht="12.75"/>
    <row r="944" s="3" customFormat="1" ht="12.75"/>
    <row r="945" s="3" customFormat="1" ht="12.75"/>
    <row r="946" s="3" customFormat="1" ht="12.75"/>
    <row r="947" s="3" customFormat="1" ht="12.75"/>
    <row r="948" s="3" customFormat="1" ht="12.75"/>
    <row r="949" s="3" customFormat="1" ht="12.75"/>
    <row r="950" s="3" customFormat="1" ht="12.75"/>
    <row r="951" s="3" customFormat="1" ht="12.75"/>
    <row r="952" s="3" customFormat="1" ht="12.75"/>
    <row r="953" s="3" customFormat="1" ht="12.75"/>
    <row r="954" s="3" customFormat="1" ht="12.75"/>
    <row r="955" s="3" customFormat="1" ht="12.75"/>
    <row r="956" s="3" customFormat="1" ht="12.75"/>
    <row r="957" s="3" customFormat="1" ht="12.75"/>
    <row r="958" s="3" customFormat="1" ht="12.75"/>
    <row r="959" s="3" customFormat="1" ht="12.75"/>
    <row r="960" s="3" customFormat="1" ht="12.75"/>
    <row r="961" s="3" customFormat="1" ht="12.75"/>
    <row r="962" s="3" customFormat="1" ht="12.75"/>
    <row r="963" s="3" customFormat="1" ht="12.75"/>
    <row r="964" s="3" customFormat="1" ht="12.75"/>
    <row r="965" s="3" customFormat="1" ht="12.75"/>
    <row r="966" s="3" customFormat="1" ht="12.75"/>
    <row r="967" s="3" customFormat="1" ht="12.75"/>
    <row r="968" s="3" customFormat="1" ht="12.75"/>
    <row r="969" s="3" customFormat="1" ht="12.75"/>
    <row r="970" s="3" customFormat="1" ht="12.75"/>
    <row r="971" s="3" customFormat="1" ht="12.75"/>
    <row r="972" s="3" customFormat="1" ht="12.75"/>
    <row r="973" s="3" customFormat="1" ht="12.75"/>
    <row r="974" s="3" customFormat="1" ht="12.75"/>
    <row r="975" s="3" customFormat="1" ht="12.75"/>
    <row r="976" s="3" customFormat="1" ht="12.75"/>
    <row r="977" s="3" customFormat="1" ht="12.75"/>
    <row r="978" s="3" customFormat="1" ht="12.75"/>
    <row r="979" s="3" customFormat="1" ht="12.75"/>
    <row r="980" s="3" customFormat="1" ht="12.75"/>
    <row r="981" s="3" customFormat="1" ht="12.75"/>
    <row r="982" s="3" customFormat="1" ht="12.75"/>
    <row r="983" s="3" customFormat="1" ht="12.75"/>
    <row r="984" s="3" customFormat="1" ht="12.75"/>
    <row r="985" s="3" customFormat="1" ht="12.75"/>
    <row r="986" s="3" customFormat="1" ht="12.75"/>
    <row r="987" s="3" customFormat="1" ht="12.75"/>
    <row r="988" s="3" customFormat="1" ht="12.75"/>
    <row r="989" s="3" customFormat="1" ht="12.75"/>
    <row r="990" s="3" customFormat="1" ht="12.75"/>
    <row r="991" s="3" customFormat="1" ht="12.75"/>
    <row r="992" s="3" customFormat="1" ht="12.75"/>
    <row r="993" s="3" customFormat="1" ht="12.75"/>
    <row r="994" s="3" customFormat="1" ht="12.75"/>
    <row r="995" s="3" customFormat="1" ht="12.75"/>
    <row r="996" s="3" customFormat="1" ht="12.75"/>
    <row r="997" s="3" customFormat="1" ht="12.75"/>
    <row r="998" s="3" customFormat="1" ht="12.75"/>
    <row r="999" s="3" customFormat="1" ht="12.75"/>
    <row r="1000" s="3" customFormat="1" ht="12.75"/>
    <row r="1001" s="3" customFormat="1" ht="12.75"/>
    <row r="1002" s="3" customFormat="1" ht="12.75"/>
    <row r="1003" s="3" customFormat="1" ht="12.75"/>
    <row r="1004" s="3" customFormat="1" ht="12.75"/>
    <row r="1005" s="3" customFormat="1" ht="12.75"/>
    <row r="1006" s="3" customFormat="1" ht="12.75"/>
    <row r="1007" s="3" customFormat="1" ht="12.75"/>
    <row r="1008" s="3" customFormat="1" ht="12.75"/>
    <row r="1009" s="3" customFormat="1" ht="12.75"/>
    <row r="1010" s="3" customFormat="1" ht="12.75"/>
    <row r="1011" s="3" customFormat="1" ht="12.75"/>
    <row r="1012" s="3" customFormat="1" ht="12.75"/>
    <row r="1013" s="3" customFormat="1" ht="12.75"/>
    <row r="1014" s="3" customFormat="1" ht="12.75"/>
    <row r="1015" s="3" customFormat="1" ht="12.75"/>
    <row r="1016" s="3" customFormat="1" ht="12.75"/>
    <row r="1017" s="3" customFormat="1" ht="12.75"/>
    <row r="1018" s="3" customFormat="1" ht="12.75"/>
    <row r="1019" s="3" customFormat="1" ht="12.75"/>
    <row r="1020" s="3" customFormat="1" ht="12.75"/>
    <row r="1021" s="3" customFormat="1" ht="12.75"/>
    <row r="1022" s="3" customFormat="1" ht="12.75"/>
    <row r="1023" s="3" customFormat="1" ht="12.75"/>
    <row r="1024" s="3" customFormat="1" ht="12.75"/>
    <row r="1025" s="3" customFormat="1" ht="12.75"/>
    <row r="1026" s="3" customFormat="1" ht="12.75"/>
    <row r="1027" s="3" customFormat="1" ht="12.75"/>
    <row r="1028" s="3" customFormat="1" ht="12.75"/>
    <row r="1029" s="3" customFormat="1" ht="12.75"/>
    <row r="1030" s="3" customFormat="1" ht="12.75"/>
    <row r="1031" s="3" customFormat="1" ht="12.75"/>
    <row r="1032" s="3" customFormat="1" ht="12.75"/>
    <row r="1033" s="3" customFormat="1" ht="12.75"/>
    <row r="1034" s="3" customFormat="1" ht="12.75"/>
    <row r="1035" s="3" customFormat="1" ht="12.75"/>
    <row r="1036" s="3" customFormat="1" ht="12.75"/>
    <row r="1037" s="3" customFormat="1" ht="12.75"/>
    <row r="1038" s="3" customFormat="1" ht="12.75"/>
    <row r="1039" s="3" customFormat="1" ht="12.75"/>
    <row r="1040" s="3" customFormat="1" ht="12.75"/>
    <row r="1041" s="3" customFormat="1" ht="12.75"/>
    <row r="1042" s="3" customFormat="1" ht="12.75"/>
    <row r="1043" s="3" customFormat="1" ht="12.75"/>
    <row r="1044" s="3" customFormat="1" ht="12.75"/>
    <row r="1045" s="3" customFormat="1" ht="12.75"/>
    <row r="1046" s="3" customFormat="1" ht="12.75"/>
    <row r="1047" s="3" customFormat="1" ht="12.75"/>
    <row r="1048" s="3" customFormat="1" ht="12.75"/>
    <row r="1049" s="3" customFormat="1" ht="12.75"/>
    <row r="1050" s="3" customFormat="1" ht="12.75"/>
    <row r="1051" s="3" customFormat="1" ht="12.75"/>
    <row r="1052" s="3" customFormat="1" ht="12.75"/>
    <row r="1053" s="3" customFormat="1" ht="12.75"/>
    <row r="1054" s="3" customFormat="1" ht="12.75"/>
    <row r="1055" s="3" customFormat="1" ht="12.75"/>
    <row r="1056" s="3" customFormat="1" ht="12.75"/>
    <row r="1057" s="3" customFormat="1" ht="12.75"/>
    <row r="1058" s="3" customFormat="1" ht="12.75"/>
    <row r="1059" s="3" customFormat="1" ht="12.75"/>
    <row r="1060" s="3" customFormat="1" ht="12.75"/>
  </sheetData>
  <sheetProtection algorithmName="SHA-512" hashValue="uIYOAQDklLQDMYJ0QdF1OoO/kgEmrqXhyZfMKaMYKe2dCGwIR1LMzL7+8yuGt/WdaYYcOilaOb3PBD9fIJsRcA==" saltValue="omdFEE8vCExq0cPmjMTrcg==" spinCount="100000" sheet="1" objects="1" scenarios="1"/>
  <mergeCells count="150">
    <mergeCell ref="X50:AH50"/>
    <mergeCell ref="AI59:AO59"/>
    <mergeCell ref="A57:AO57"/>
    <mergeCell ref="A58:AO58"/>
    <mergeCell ref="A59:AH59"/>
    <mergeCell ref="D51:AH51"/>
    <mergeCell ref="AE55:AO56"/>
    <mergeCell ref="A53:D56"/>
    <mergeCell ref="A48:AO48"/>
    <mergeCell ref="AE52:AH52"/>
    <mergeCell ref="AI51:AO51"/>
    <mergeCell ref="AI49:AO49"/>
    <mergeCell ref="A50:C50"/>
    <mergeCell ref="Q50:T50"/>
    <mergeCell ref="U50:V50"/>
    <mergeCell ref="AI50:AJ50"/>
    <mergeCell ref="AK50:AO50"/>
    <mergeCell ref="W52:AD56"/>
    <mergeCell ref="A51:C51"/>
    <mergeCell ref="A49:AH49"/>
    <mergeCell ref="E50:P50"/>
    <mergeCell ref="D2:M3"/>
    <mergeCell ref="A5:AO5"/>
    <mergeCell ref="A17:AO17"/>
    <mergeCell ref="W20:Z20"/>
    <mergeCell ref="M19:U19"/>
    <mergeCell ref="A14:AO14"/>
    <mergeCell ref="A6:AO6"/>
    <mergeCell ref="A15:F15"/>
    <mergeCell ref="G15:O15"/>
    <mergeCell ref="P15:Q15"/>
    <mergeCell ref="R15:AM15"/>
    <mergeCell ref="D18:AO18"/>
    <mergeCell ref="A16:AO16"/>
    <mergeCell ref="A12:AO12"/>
    <mergeCell ref="A8:AO8"/>
    <mergeCell ref="A10:AO10"/>
    <mergeCell ref="A9:Q9"/>
    <mergeCell ref="T9:AM9"/>
    <mergeCell ref="T7:AM7"/>
    <mergeCell ref="R7:S7"/>
    <mergeCell ref="H19:L19"/>
    <mergeCell ref="A25:AO25"/>
    <mergeCell ref="C22:AO22"/>
    <mergeCell ref="A38:AO38"/>
    <mergeCell ref="AJ60:AO60"/>
    <mergeCell ref="A60:AI60"/>
    <mergeCell ref="M40:U40"/>
    <mergeCell ref="AI40:AO40"/>
    <mergeCell ref="H20:K20"/>
    <mergeCell ref="A20:F20"/>
    <mergeCell ref="AI53:AO53"/>
    <mergeCell ref="AI54:AO54"/>
    <mergeCell ref="A44:AO44"/>
    <mergeCell ref="E52:K56"/>
    <mergeCell ref="AI52:AO52"/>
    <mergeCell ref="A52:C52"/>
    <mergeCell ref="A43:K43"/>
    <mergeCell ref="M43:P43"/>
    <mergeCell ref="L52:U56"/>
    <mergeCell ref="A27:AO27"/>
    <mergeCell ref="A30:H30"/>
    <mergeCell ref="I30:J30"/>
    <mergeCell ref="A24:D24"/>
    <mergeCell ref="A23:D23"/>
    <mergeCell ref="F23:J23"/>
    <mergeCell ref="D1:AI1"/>
    <mergeCell ref="N2:V2"/>
    <mergeCell ref="N3:V3"/>
    <mergeCell ref="A13:AO13"/>
    <mergeCell ref="W40:Z40"/>
    <mergeCell ref="A26:AO26"/>
    <mergeCell ref="A4:AO4"/>
    <mergeCell ref="W2:AH2"/>
    <mergeCell ref="W3:AO3"/>
    <mergeCell ref="A1:C3"/>
    <mergeCell ref="AB40:AG40"/>
    <mergeCell ref="A40:K40"/>
    <mergeCell ref="AI39:AO39"/>
    <mergeCell ref="AC19:AH19"/>
    <mergeCell ref="AJ19:AO19"/>
    <mergeCell ref="AJ20:AO20"/>
    <mergeCell ref="AC20:AH20"/>
    <mergeCell ref="A31:AO31"/>
    <mergeCell ref="I32:J32"/>
    <mergeCell ref="AB23:AB24"/>
    <mergeCell ref="K23:AA23"/>
    <mergeCell ref="K24:AA24"/>
    <mergeCell ref="A19:G19"/>
    <mergeCell ref="E23:E24"/>
    <mergeCell ref="F24:I24"/>
    <mergeCell ref="W19:Z19"/>
    <mergeCell ref="A21:AO21"/>
    <mergeCell ref="AH23:AO23"/>
    <mergeCell ref="AH24:AO24"/>
    <mergeCell ref="AC23:AG23"/>
    <mergeCell ref="AC24:AF24"/>
    <mergeCell ref="M20:U20"/>
    <mergeCell ref="AA20:AB20"/>
    <mergeCell ref="A36:E36"/>
    <mergeCell ref="G36:K36"/>
    <mergeCell ref="L36:AN36"/>
    <mergeCell ref="A32:H32"/>
    <mergeCell ref="AL30:AM30"/>
    <mergeCell ref="P32:AG32"/>
    <mergeCell ref="AH32:AN32"/>
    <mergeCell ref="A33:AO33"/>
    <mergeCell ref="A34:AO34"/>
    <mergeCell ref="A35:K35"/>
    <mergeCell ref="L35:AO35"/>
    <mergeCell ref="P30:AK30"/>
    <mergeCell ref="L30:O30"/>
    <mergeCell ref="L32:O32"/>
    <mergeCell ref="A45:AO45"/>
    <mergeCell ref="A42:K42"/>
    <mergeCell ref="M42:P42"/>
    <mergeCell ref="R42:Z42"/>
    <mergeCell ref="AB42:AF42"/>
    <mergeCell ref="AG42:AO42"/>
    <mergeCell ref="W41:Z41"/>
    <mergeCell ref="AB41:AG41"/>
    <mergeCell ref="AI41:AO41"/>
    <mergeCell ref="A41:K41"/>
    <mergeCell ref="R43:Z43"/>
    <mergeCell ref="AB43:AE43"/>
    <mergeCell ref="AG43:AO43"/>
    <mergeCell ref="A29:AO29"/>
    <mergeCell ref="A47:AO47"/>
    <mergeCell ref="M7:P7"/>
    <mergeCell ref="A7:K7"/>
    <mergeCell ref="AL28:AM28"/>
    <mergeCell ref="AI28:AJ28"/>
    <mergeCell ref="AF28:AG28"/>
    <mergeCell ref="AC28:AD28"/>
    <mergeCell ref="Z28:AA28"/>
    <mergeCell ref="W28:X28"/>
    <mergeCell ref="T28:U28"/>
    <mergeCell ref="Q28:R28"/>
    <mergeCell ref="A28:P28"/>
    <mergeCell ref="A11:C11"/>
    <mergeCell ref="D11:J11"/>
    <mergeCell ref="K11:R11"/>
    <mergeCell ref="S11:Y11"/>
    <mergeCell ref="Z11:AG11"/>
    <mergeCell ref="AH11:AN11"/>
    <mergeCell ref="A37:AO37"/>
    <mergeCell ref="A46:AO46"/>
    <mergeCell ref="A39:AH39"/>
    <mergeCell ref="L40:L41"/>
    <mergeCell ref="M41:U41"/>
  </mergeCells>
  <printOptions horizontalCentered="1" verticalCentered="1"/>
  <pageMargins left="0.1968503937007874" right="0.1968503937007874" top="0.3937007874015748" bottom="0.3937007874015748" header="0.5118110236220472" footer="0.5118110236220472"/>
  <pageSetup orientation="portrait" paperSize="9" scale="89" r:id="rId4"/>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5CF97-6C44-4517-9B2E-5D13462CE3B0}">
  <sheetPr>
    <tabColor theme="6" tint="0.7999799847602844"/>
    <pageSetUpPr fitToPage="1"/>
  </sheetPr>
  <dimension ref="A1:P634"/>
  <sheetViews>
    <sheetView workbookViewId="0" topLeftCell="A1">
      <selection pane="topLeft" activeCell="A16" sqref="A16:AO16"/>
    </sheetView>
  </sheetViews>
  <sheetFormatPr defaultRowHeight="12.75"/>
  <cols>
    <col min="1" max="2" width="3.857142857142857" style="192" customWidth="1"/>
    <col min="3" max="3" width="10.285714285714286" style="192" customWidth="1"/>
    <col min="4" max="7" width="15.285714285714286" style="196" customWidth="1"/>
    <col min="8" max="16" width="6.285714285714286" style="196" customWidth="1"/>
    <col min="17" max="76" width="9.142857142857142" style="149"/>
    <col min="77" max="16384" width="9.142857142857142" style="192"/>
  </cols>
  <sheetData>
    <row r="1" spans="1:16" ht="12.75">
      <c r="A1" s="218" t="s">
        <v>3306</v>
      </c>
      <c r="B1" s="219"/>
      <c r="C1" s="219"/>
      <c r="D1" s="202" t="str">
        <f>+IF(EXACT('SP1'!K4,"X"),"N","")</f>
        <v>N</v>
      </c>
      <c r="E1" s="225"/>
      <c r="F1" s="237" t="s">
        <v>3353</v>
      </c>
      <c r="G1" s="237" t="str">
        <f>CONCATENATE(D1,D2)</f>
        <v>N</v>
      </c>
      <c r="H1" s="225"/>
      <c r="I1" s="225"/>
      <c r="J1" s="225"/>
      <c r="K1" s="225"/>
      <c r="L1" s="225"/>
      <c r="M1" s="225"/>
      <c r="N1" s="225"/>
      <c r="O1" s="225"/>
      <c r="P1" s="226"/>
    </row>
    <row r="2" spans="1:16" ht="12.75">
      <c r="A2" s="220" t="s">
        <v>3307</v>
      </c>
      <c r="B2" s="228"/>
      <c r="C2" s="228"/>
      <c r="D2" s="195" t="str">
        <f>+IF(EXACT('SP1'!Q4,"X"),"O","")</f>
        <v/>
      </c>
      <c r="E2" s="195" t="str">
        <f>CONCATENATE(+'SP1'!A6)</f>
        <v/>
      </c>
      <c r="F2" s="236">
        <v>2025.0</v>
      </c>
      <c r="G2" s="229"/>
      <c r="H2" s="229"/>
      <c r="I2" s="229"/>
      <c r="J2" s="229"/>
      <c r="K2" s="229"/>
      <c r="L2" s="229"/>
      <c r="M2" s="229"/>
      <c r="N2" s="229"/>
      <c r="O2" s="229"/>
      <c r="P2" s="227"/>
    </row>
    <row r="3" spans="1:16" ht="12.75">
      <c r="A3" s="220" t="s">
        <v>3308</v>
      </c>
      <c r="B3" s="228"/>
      <c r="C3" s="228"/>
      <c r="D3" s="242" t="str">
        <f>IF(ISERROR(VLOOKUP(Přenos_z_DzPFO!D8,OSSZ!A:B,2,FALSE)),"",VLOOKUP(Přenos_z_DzPFO!D8,OSSZ!A:B,2,FALSE))</f>
        <v/>
      </c>
      <c r="E3" s="229"/>
      <c r="F3" s="229"/>
      <c r="G3" s="229"/>
      <c r="H3" s="229"/>
      <c r="I3" s="229"/>
      <c r="J3" s="229"/>
      <c r="K3" s="229"/>
      <c r="L3" s="229"/>
      <c r="M3" s="229"/>
      <c r="N3" s="229"/>
      <c r="O3" s="229"/>
      <c r="P3" s="227"/>
    </row>
    <row r="4" spans="1:16" ht="12.75">
      <c r="A4" s="220" t="s">
        <v>53</v>
      </c>
      <c r="B4" s="228"/>
      <c r="C4" s="228"/>
      <c r="D4" s="233" t="str">
        <f>CONCATENATE(+'SP1'!U6)</f>
        <v/>
      </c>
      <c r="E4" s="229"/>
      <c r="F4" s="229"/>
      <c r="G4" s="229"/>
      <c r="H4" s="229"/>
      <c r="I4" s="229"/>
      <c r="J4" s="229"/>
      <c r="K4" s="229"/>
      <c r="L4" s="229"/>
      <c r="M4" s="229"/>
      <c r="N4" s="229"/>
      <c r="O4" s="229"/>
      <c r="P4" s="227"/>
    </row>
    <row r="5" spans="1:16" ht="12.75">
      <c r="A5" s="220" t="s">
        <v>3305</v>
      </c>
      <c r="B5" s="228">
        <v>1.0</v>
      </c>
      <c r="C5" s="228"/>
      <c r="D5" s="233" t="str">
        <f>CONCATENATE(+'SP1'!A10)</f>
        <v/>
      </c>
      <c r="E5" s="229"/>
      <c r="F5" s="229"/>
      <c r="G5" s="229"/>
      <c r="H5" s="229"/>
      <c r="I5" s="229"/>
      <c r="J5" s="229"/>
      <c r="K5" s="229"/>
      <c r="L5" s="229"/>
      <c r="M5" s="229"/>
      <c r="N5" s="229"/>
      <c r="O5" s="229"/>
      <c r="P5" s="227"/>
    </row>
    <row r="6" spans="1:16" ht="12.75">
      <c r="A6" s="220" t="s">
        <v>3305</v>
      </c>
      <c r="B6" s="228">
        <v>2.0</v>
      </c>
      <c r="C6" s="228"/>
      <c r="D6" s="233" t="str">
        <f>CONCATENATE(+'SP1'!H10)</f>
        <v/>
      </c>
      <c r="E6" s="229"/>
      <c r="F6" s="229"/>
      <c r="G6" s="229"/>
      <c r="H6" s="229"/>
      <c r="I6" s="229"/>
      <c r="J6" s="229"/>
      <c r="K6" s="229"/>
      <c r="L6" s="229"/>
      <c r="M6" s="229"/>
      <c r="N6" s="229"/>
      <c r="O6" s="229"/>
      <c r="P6" s="227"/>
    </row>
    <row r="7" spans="1:16" ht="12.75">
      <c r="A7" s="220" t="s">
        <v>3305</v>
      </c>
      <c r="B7" s="228">
        <v>3.0</v>
      </c>
      <c r="C7" s="228"/>
      <c r="D7" s="233" t="str">
        <f>CONCATENATE(+'SP1'!Q10)</f>
        <v/>
      </c>
      <c r="E7" s="229"/>
      <c r="F7" s="229"/>
      <c r="G7" s="229"/>
      <c r="H7" s="229"/>
      <c r="I7" s="229"/>
      <c r="J7" s="229"/>
      <c r="K7" s="229"/>
      <c r="L7" s="229"/>
      <c r="M7" s="229"/>
      <c r="N7" s="229"/>
      <c r="O7" s="229"/>
      <c r="P7" s="227"/>
    </row>
    <row r="8" spans="1:16" ht="12.75">
      <c r="A8" s="220" t="s">
        <v>3305</v>
      </c>
      <c r="B8" s="228">
        <v>4.0</v>
      </c>
      <c r="C8" s="228"/>
      <c r="D8" s="233" t="str">
        <f>CONCATENATE(+'SP1'!Y10)</f>
        <v/>
      </c>
      <c r="E8" s="229"/>
      <c r="F8" s="229"/>
      <c r="G8" s="229"/>
      <c r="H8" s="229"/>
      <c r="I8" s="229"/>
      <c r="J8" s="229"/>
      <c r="K8" s="229"/>
      <c r="L8" s="229"/>
      <c r="M8" s="229"/>
      <c r="N8" s="229"/>
      <c r="O8" s="229"/>
      <c r="P8" s="227"/>
    </row>
    <row r="9" spans="1:16" ht="12.75">
      <c r="A9" s="220" t="s">
        <v>3305</v>
      </c>
      <c r="B9" s="228">
        <v>5.0</v>
      </c>
      <c r="C9" s="228"/>
      <c r="D9" s="233">
        <f>+'SP1'!A12</f>
        <v>0.0</v>
      </c>
      <c r="E9" s="229"/>
      <c r="F9" s="229"/>
      <c r="G9" s="229"/>
      <c r="H9" s="229"/>
      <c r="I9" s="229"/>
      <c r="J9" s="229"/>
      <c r="K9" s="229"/>
      <c r="L9" s="229"/>
      <c r="M9" s="229"/>
      <c r="N9" s="229"/>
      <c r="O9" s="229"/>
      <c r="P9" s="227"/>
    </row>
    <row r="10" spans="1:16" ht="12.75">
      <c r="A10" s="220" t="s">
        <v>3305</v>
      </c>
      <c r="B10" s="228">
        <v>6.0</v>
      </c>
      <c r="C10" s="228"/>
      <c r="D10" s="233" t="str">
        <f>+'SP1'!D12</f>
        <v/>
      </c>
      <c r="E10" s="229"/>
      <c r="F10" s="229"/>
      <c r="G10" s="229"/>
      <c r="H10" s="229"/>
      <c r="I10" s="229"/>
      <c r="J10" s="229"/>
      <c r="K10" s="229"/>
      <c r="L10" s="229"/>
      <c r="M10" s="229"/>
      <c r="N10" s="229"/>
      <c r="O10" s="229"/>
      <c r="P10" s="227"/>
    </row>
    <row r="11" spans="1:16" ht="12.75">
      <c r="A11" s="220" t="s">
        <v>3305</v>
      </c>
      <c r="B11" s="228">
        <v>7.0</v>
      </c>
      <c r="C11" s="228"/>
      <c r="D11" s="233" t="str">
        <f>+'SP1'!P12</f>
        <v/>
      </c>
      <c r="E11" s="229"/>
      <c r="F11" s="229"/>
      <c r="G11" s="229"/>
      <c r="H11" s="229"/>
      <c r="I11" s="229"/>
      <c r="J11" s="229"/>
      <c r="K11" s="229"/>
      <c r="L11" s="229"/>
      <c r="M11" s="229"/>
      <c r="N11" s="229"/>
      <c r="O11" s="229"/>
      <c r="P11" s="227"/>
    </row>
    <row r="12" spans="1:16" ht="12.75">
      <c r="A12" s="220" t="s">
        <v>3305</v>
      </c>
      <c r="B12" s="228">
        <v>8.0</v>
      </c>
      <c r="C12" s="228"/>
      <c r="D12" s="233" t="str">
        <f>+'SP1'!V12</f>
        <v/>
      </c>
      <c r="E12" s="229"/>
      <c r="F12" s="229"/>
      <c r="G12" s="229"/>
      <c r="H12" s="229"/>
      <c r="I12" s="229"/>
      <c r="J12" s="229"/>
      <c r="K12" s="229"/>
      <c r="L12" s="229"/>
      <c r="M12" s="229"/>
      <c r="N12" s="229"/>
      <c r="O12" s="229"/>
      <c r="P12" s="227"/>
    </row>
    <row r="13" spans="1:16" ht="12.75">
      <c r="A13" s="220" t="s">
        <v>3305</v>
      </c>
      <c r="B13" s="228">
        <v>9.0</v>
      </c>
      <c r="C13" s="228"/>
      <c r="D13" s="233" t="str">
        <f>+'SP1'!A14</f>
        <v/>
      </c>
      <c r="E13" s="229"/>
      <c r="F13" s="229"/>
      <c r="G13" s="229"/>
      <c r="H13" s="229"/>
      <c r="I13" s="229"/>
      <c r="J13" s="229"/>
      <c r="K13" s="229"/>
      <c r="L13" s="229"/>
      <c r="M13" s="229"/>
      <c r="N13" s="229"/>
      <c r="O13" s="229"/>
      <c r="P13" s="227"/>
    </row>
    <row r="14" spans="1:16" ht="12.75">
      <c r="A14" s="220" t="s">
        <v>3305</v>
      </c>
      <c r="B14" s="228">
        <v>10.0</v>
      </c>
      <c r="C14" s="228"/>
      <c r="D14" s="195" t="str">
        <f>IF(ISERROR(VLOOKUP('SP1'!D14,OSSZ!E3:G253,3,FALSE)),"",VLOOKUP('SP1'!D14,OSSZ!E3:G253,3,FALSE))</f>
        <v/>
      </c>
      <c r="E14" s="229"/>
      <c r="F14" s="229"/>
      <c r="G14" s="229"/>
      <c r="H14" s="229"/>
      <c r="I14" s="229"/>
      <c r="J14" s="229"/>
      <c r="K14" s="229"/>
      <c r="L14" s="229"/>
      <c r="M14" s="229"/>
      <c r="N14" s="229"/>
      <c r="O14" s="229"/>
      <c r="P14" s="227"/>
    </row>
    <row r="15" spans="1:16" ht="12.75">
      <c r="A15" s="220" t="s">
        <v>3305</v>
      </c>
      <c r="B15" s="228">
        <v>11.0</v>
      </c>
      <c r="C15" s="228"/>
      <c r="D15" s="233" t="str">
        <f>+'SP1'!P14</f>
        <v xml:space="preserve"> </v>
      </c>
      <c r="E15" s="229"/>
      <c r="F15" s="243" t="str">
        <f>IF(ISNUMBER(SEARCH("@",D15)),"",TRIM(D15))</f>
        <v/>
      </c>
      <c r="G15" s="243" t="str">
        <f>IF(ISNUMBER(SEARCH("@",D15)),TRIM(D15),"")</f>
        <v/>
      </c>
      <c r="H15" s="229"/>
      <c r="I15" s="229"/>
      <c r="J15" s="229"/>
      <c r="K15" s="229"/>
      <c r="L15" s="229"/>
      <c r="M15" s="229"/>
      <c r="N15" s="229"/>
      <c r="O15" s="229"/>
      <c r="P15" s="227"/>
    </row>
    <row r="16" spans="1:16" ht="12.75">
      <c r="A16" s="220" t="s">
        <v>3305</v>
      </c>
      <c r="B16" s="228">
        <v>12.0</v>
      </c>
      <c r="C16" s="228"/>
      <c r="D16" s="233" t="str">
        <f>CONCATENATE(+'SP1'!Y14)</f>
        <v/>
      </c>
      <c r="E16" s="229"/>
      <c r="F16" s="229"/>
      <c r="G16" s="229"/>
      <c r="H16" s="229"/>
      <c r="I16" s="229"/>
      <c r="J16" s="229"/>
      <c r="K16" s="229"/>
      <c r="L16" s="229"/>
      <c r="M16" s="229"/>
      <c r="N16" s="229"/>
      <c r="O16" s="229"/>
      <c r="P16" s="227"/>
    </row>
    <row r="17" spans="1:16" ht="12.75">
      <c r="A17" s="220" t="s">
        <v>3309</v>
      </c>
      <c r="B17" s="228">
        <v>13.0</v>
      </c>
      <c r="C17" s="228"/>
      <c r="D17" s="195">
        <f>+IF(EXACT('SP1'!O18,"X"),1,0)</f>
        <v>0.0</v>
      </c>
      <c r="E17" s="195">
        <f>+IF(EXACT('SP1'!U18,"X"),1,0)</f>
        <v>0.0</v>
      </c>
      <c r="F17" s="195">
        <f>+IF(EXACT('SP1'!AA18,"X"),1,0)</f>
        <v>0.0</v>
      </c>
      <c r="G17" s="229"/>
      <c r="H17" s="236" t="str">
        <f>IF(D17+E17&gt;1,"S",IF(D17&gt;0,"H","V"))</f>
        <v>V</v>
      </c>
      <c r="I17" s="229"/>
      <c r="J17" s="229"/>
      <c r="K17" s="229"/>
      <c r="L17" s="229"/>
      <c r="M17" s="229"/>
      <c r="N17" s="229"/>
      <c r="O17" s="229"/>
      <c r="P17" s="227"/>
    </row>
    <row r="18" spans="1:16" ht="12.75">
      <c r="A18" s="220"/>
      <c r="B18" s="228"/>
      <c r="C18" s="228"/>
      <c r="D18" s="233" t="str">
        <f>+IF(EXACT('SP1'!G20,"X"),"A","N")</f>
        <v>N</v>
      </c>
      <c r="E18" s="233" t="str">
        <f>+IF(EXACT('SP1'!I20,"X"),"A","N")</f>
        <v>N</v>
      </c>
      <c r="F18" s="233" t="str">
        <f>+IF(EXACT('SP1'!K20,"X"),"A","N")</f>
        <v>N</v>
      </c>
      <c r="G18" s="233" t="str">
        <f>+IF(EXACT('SP1'!M20,"X"),"A","N")</f>
        <v>N</v>
      </c>
      <c r="H18" s="233" t="str">
        <f>+IF(EXACT('SP1'!O20,"X"),"A","N")</f>
        <v>N</v>
      </c>
      <c r="I18" s="233" t="str">
        <f>+IF(EXACT('SP1'!Q20,"X"),"A","N")</f>
        <v>N</v>
      </c>
      <c r="J18" s="233" t="str">
        <f>+IF(EXACT('SP1'!S20,"X"),"A","N")</f>
        <v>N</v>
      </c>
      <c r="K18" s="233" t="str">
        <f>+IF(EXACT('SP1'!U20,"X"),"A","N")</f>
        <v>N</v>
      </c>
      <c r="L18" s="233" t="str">
        <f>+IF(EXACT('SP1'!W20,"X"),"A","N")</f>
        <v>N</v>
      </c>
      <c r="M18" s="233" t="str">
        <f>+IF(EXACT('SP1'!Y20,"X"),"A","N")</f>
        <v>N</v>
      </c>
      <c r="N18" s="233" t="str">
        <f>+IF(EXACT('SP1'!AA20,"X"),"A","N")</f>
        <v>N</v>
      </c>
      <c r="O18" s="233" t="str">
        <f>+IF(EXACT('SP1'!AC20,"X"),"A","N")</f>
        <v>N</v>
      </c>
      <c r="P18" s="234" t="str">
        <f>+IF(EXACT('SP1'!AE20,"X"),"A","N")</f>
        <v>A</v>
      </c>
    </row>
    <row r="19" spans="1:16" ht="12.75">
      <c r="A19" s="220"/>
      <c r="B19" s="228"/>
      <c r="C19" s="228"/>
      <c r="D19" s="233" t="str">
        <f>+IF(EXACT('SP1'!G22,"X"),"A","N")</f>
        <v>N</v>
      </c>
      <c r="E19" s="233" t="str">
        <f>+IF(EXACT('SP1'!I22,"X"),"A","N")</f>
        <v>N</v>
      </c>
      <c r="F19" s="233" t="str">
        <f>+IF(EXACT('SP1'!K22,"X"),"A","N")</f>
        <v>N</v>
      </c>
      <c r="G19" s="233" t="str">
        <f>+IF(EXACT('SP1'!M22,"X"),"A","N")</f>
        <v>N</v>
      </c>
      <c r="H19" s="233" t="str">
        <f>+IF(EXACT('SP1'!O22,"X"),"A","N")</f>
        <v>N</v>
      </c>
      <c r="I19" s="233" t="str">
        <f>+IF(EXACT('SP1'!Q22,"X"),"A","N")</f>
        <v>N</v>
      </c>
      <c r="J19" s="233" t="str">
        <f>+IF(EXACT('SP1'!S22,"X"),"A","N")</f>
        <v>N</v>
      </c>
      <c r="K19" s="233" t="str">
        <f>+IF(EXACT('SP1'!U22,"X"),"A","N")</f>
        <v>N</v>
      </c>
      <c r="L19" s="233" t="str">
        <f>+IF(EXACT('SP1'!W22,"X"),"A","N")</f>
        <v>N</v>
      </c>
      <c r="M19" s="233" t="str">
        <f>+IF(EXACT('SP1'!Y22,"X"),"A","N")</f>
        <v>N</v>
      </c>
      <c r="N19" s="233" t="str">
        <f>+IF(EXACT('SP1'!AA22,"X"),"A","N")</f>
        <v>N</v>
      </c>
      <c r="O19" s="233" t="str">
        <f>+IF(EXACT('SP1'!AC22,"X"),"A","N")</f>
        <v>N</v>
      </c>
      <c r="P19" s="234" t="str">
        <f>+IF(EXACT('SP1'!AE22,"X"),"A","N")</f>
        <v>N</v>
      </c>
    </row>
    <row r="20" spans="1:16" ht="12.75">
      <c r="A20" s="220"/>
      <c r="B20" s="228"/>
      <c r="C20" s="228"/>
      <c r="D20" s="233" t="str">
        <f>+IF(EXACT('SP1'!G24,"X"),"A","N")</f>
        <v>N</v>
      </c>
      <c r="E20" s="233" t="str">
        <f>+IF(EXACT('SP1'!I24,"X"),"A","N")</f>
        <v>N</v>
      </c>
      <c r="F20" s="233" t="str">
        <f>+IF(EXACT('SP1'!K24,"X"),"A","N")</f>
        <v>N</v>
      </c>
      <c r="G20" s="233" t="str">
        <f>+IF(EXACT('SP1'!M24,"X"),"A","N")</f>
        <v>N</v>
      </c>
      <c r="H20" s="233" t="str">
        <f>+IF(EXACT('SP1'!O24,"X"),"A","N")</f>
        <v>N</v>
      </c>
      <c r="I20" s="233" t="str">
        <f>+IF(EXACT('SP1'!Q24,"X"),"A","N")</f>
        <v>N</v>
      </c>
      <c r="J20" s="233" t="str">
        <f>+IF(EXACT('SP1'!S24,"X"),"A","N")</f>
        <v>N</v>
      </c>
      <c r="K20" s="233" t="str">
        <f>+IF(EXACT('SP1'!U24,"X"),"A","N")</f>
        <v>N</v>
      </c>
      <c r="L20" s="233" t="str">
        <f>+IF(EXACT('SP1'!W24,"X"),"A","N")</f>
        <v>N</v>
      </c>
      <c r="M20" s="233" t="str">
        <f>+IF(EXACT('SP1'!Y24,"X"),"A","N")</f>
        <v>N</v>
      </c>
      <c r="N20" s="233" t="str">
        <f>+IF(EXACT('SP1'!AA24,"X"),"A","N")</f>
        <v>N</v>
      </c>
      <c r="O20" s="233" t="str">
        <f>+IF(EXACT('SP1'!AC24,"X"),"A","N")</f>
        <v>N</v>
      </c>
      <c r="P20" s="234" t="str">
        <f>+IF(EXACT('SP1'!AE24,"X"),"A","N")</f>
        <v>N</v>
      </c>
    </row>
    <row r="21" spans="1:16" ht="12.75">
      <c r="A21" s="220"/>
      <c r="B21" s="228"/>
      <c r="C21" s="228"/>
      <c r="D21" s="233" t="str">
        <f>+IF(EXACT('SP1'!G26,"X"),"A","N")</f>
        <v>N</v>
      </c>
      <c r="E21" s="233" t="str">
        <f>+IF(EXACT('SP1'!I26,"X"),"A","N")</f>
        <v>N</v>
      </c>
      <c r="F21" s="233" t="str">
        <f>+IF(EXACT('SP1'!K26,"X"),"A","N")</f>
        <v>N</v>
      </c>
      <c r="G21" s="233" t="str">
        <f>+IF(EXACT('SP1'!M26,"X"),"A","N")</f>
        <v>N</v>
      </c>
      <c r="H21" s="233" t="str">
        <f>+IF(EXACT('SP1'!O26,"X"),"A","N")</f>
        <v>N</v>
      </c>
      <c r="I21" s="233" t="str">
        <f>+IF(EXACT('SP1'!Q26,"X"),"A","N")</f>
        <v>N</v>
      </c>
      <c r="J21" s="233" t="str">
        <f>+IF(EXACT('SP1'!S26,"X"),"A","N")</f>
        <v>N</v>
      </c>
      <c r="K21" s="233" t="str">
        <f>+IF(EXACT('SP1'!U26,"X"),"A","N")</f>
        <v>N</v>
      </c>
      <c r="L21" s="233" t="str">
        <f>+IF(EXACT('SP1'!W26,"X"),"A","N")</f>
        <v>N</v>
      </c>
      <c r="M21" s="233" t="str">
        <f>+IF(EXACT('SP1'!Y26,"X"),"A","N")</f>
        <v>N</v>
      </c>
      <c r="N21" s="233" t="str">
        <f>+IF(EXACT('SP1'!AA26,"X"),"A","N")</f>
        <v>N</v>
      </c>
      <c r="O21" s="233" t="str">
        <f>+IF(EXACT('SP1'!AC26,"X"),"A","N")</f>
        <v>N</v>
      </c>
      <c r="P21" s="234" t="str">
        <f>+IF(EXACT('SP1'!AE26,"X"),"A","N")</f>
        <v>N</v>
      </c>
    </row>
    <row r="22" spans="1:16" ht="12.75">
      <c r="A22" s="220"/>
      <c r="B22" s="228"/>
      <c r="C22" s="228"/>
      <c r="D22" s="233" t="str">
        <f>+IF(EXACT('SP1'!AE28,"X"),"A","")</f>
        <v/>
      </c>
      <c r="E22" s="229"/>
      <c r="F22" s="229"/>
      <c r="G22" s="229"/>
      <c r="H22" s="229"/>
      <c r="I22" s="229"/>
      <c r="J22" s="229"/>
      <c r="K22" s="229"/>
      <c r="L22" s="229"/>
      <c r="M22" s="229"/>
      <c r="N22" s="229"/>
      <c r="O22" s="229"/>
      <c r="P22" s="227"/>
    </row>
    <row r="23" spans="1:16" ht="12.75">
      <c r="A23" s="221" t="s">
        <v>3310</v>
      </c>
      <c r="B23" s="228">
        <v>14.0</v>
      </c>
      <c r="C23" s="228"/>
      <c r="D23" s="233" t="str">
        <f>+IF(EXACT('SP1'!G32,"X"),"A","N")</f>
        <v>N</v>
      </c>
      <c r="E23" s="229"/>
      <c r="F23" s="229"/>
      <c r="G23" s="229"/>
      <c r="H23" s="229"/>
      <c r="I23" s="229"/>
      <c r="J23" s="229"/>
      <c r="K23" s="229"/>
      <c r="L23" s="229"/>
      <c r="M23" s="229"/>
      <c r="N23" s="229"/>
      <c r="O23" s="229"/>
      <c r="P23" s="227"/>
    </row>
    <row r="24" spans="1:16" ht="12.75">
      <c r="A24" s="220" t="s">
        <v>3310</v>
      </c>
      <c r="B24" s="228">
        <v>15.0</v>
      </c>
      <c r="C24" s="228"/>
      <c r="D24" s="233" t="str">
        <f>+IF(EXACT('SP1'!AE32,"X"),"A","N")</f>
        <v>N</v>
      </c>
      <c r="E24" s="229"/>
      <c r="F24" s="229"/>
      <c r="G24" s="229"/>
      <c r="H24" s="229"/>
      <c r="I24" s="229"/>
      <c r="J24" s="229"/>
      <c r="K24" s="229"/>
      <c r="L24" s="229"/>
      <c r="M24" s="229"/>
      <c r="N24" s="229"/>
      <c r="O24" s="229"/>
      <c r="P24" s="227"/>
    </row>
    <row r="25" spans="1:16" ht="12.75">
      <c r="A25" s="220" t="s">
        <v>3310</v>
      </c>
      <c r="B25" s="228">
        <v>16.0</v>
      </c>
      <c r="C25" s="228"/>
      <c r="D25" s="233" t="str">
        <f>+IF(EXACT('SP1'!G34,"X"),"A","N")</f>
        <v>N</v>
      </c>
      <c r="E25" s="229"/>
      <c r="F25" s="229"/>
      <c r="G25" s="229"/>
      <c r="H25" s="229"/>
      <c r="I25" s="229"/>
      <c r="J25" s="229"/>
      <c r="K25" s="229"/>
      <c r="L25" s="229"/>
      <c r="M25" s="229"/>
      <c r="N25" s="229"/>
      <c r="O25" s="229"/>
      <c r="P25" s="227"/>
    </row>
    <row r="26" spans="1:16" ht="12.75">
      <c r="A26" s="220" t="s">
        <v>3310</v>
      </c>
      <c r="B26" s="228">
        <v>17.0</v>
      </c>
      <c r="C26" s="228"/>
      <c r="D26" s="233" t="str">
        <f>+IF(EXACT('SP1'!AE34,"X"),"A","N")</f>
        <v>N</v>
      </c>
      <c r="E26" s="229"/>
      <c r="F26" s="229"/>
      <c r="G26" s="229"/>
      <c r="H26" s="229"/>
      <c r="I26" s="229"/>
      <c r="J26" s="229"/>
      <c r="K26" s="229"/>
      <c r="L26" s="229"/>
      <c r="M26" s="229"/>
      <c r="N26" s="229"/>
      <c r="O26" s="229"/>
      <c r="P26" s="227"/>
    </row>
    <row r="27" spans="1:16" ht="12.75">
      <c r="A27" s="220" t="s">
        <v>3310</v>
      </c>
      <c r="B27" s="228">
        <v>18.0</v>
      </c>
      <c r="C27" s="228"/>
      <c r="D27" s="233" t="str">
        <f>+IF(EXACT('SP1'!G36,"X"),"A","N")</f>
        <v>N</v>
      </c>
      <c r="E27" s="229"/>
      <c r="F27" s="229"/>
      <c r="G27" s="229"/>
      <c r="H27" s="229"/>
      <c r="I27" s="229"/>
      <c r="J27" s="229"/>
      <c r="K27" s="229"/>
      <c r="L27" s="229"/>
      <c r="M27" s="229"/>
      <c r="N27" s="229"/>
      <c r="O27" s="229"/>
      <c r="P27" s="227"/>
    </row>
    <row r="28" spans="1:16" ht="12.75">
      <c r="A28" s="220" t="s">
        <v>3310</v>
      </c>
      <c r="B28" s="228">
        <v>19.0</v>
      </c>
      <c r="C28" s="228"/>
      <c r="D28" s="233" t="str">
        <f>+IF(EXACT('SP1'!AE36,"X"),"A","N")</f>
        <v>N</v>
      </c>
      <c r="E28" s="229"/>
      <c r="F28" s="229"/>
      <c r="G28" s="229"/>
      <c r="H28" s="229"/>
      <c r="I28" s="229"/>
      <c r="J28" s="229"/>
      <c r="K28" s="229"/>
      <c r="L28" s="229"/>
      <c r="M28" s="229"/>
      <c r="N28" s="229"/>
      <c r="O28" s="229"/>
      <c r="P28" s="227"/>
    </row>
    <row r="29" spans="1:16" ht="12.75">
      <c r="A29" s="221" t="s">
        <v>3311</v>
      </c>
      <c r="B29" s="228">
        <v>20.0</v>
      </c>
      <c r="C29" s="228"/>
      <c r="D29" s="233">
        <f>+'SP1'!H40</f>
        <v>0.0</v>
      </c>
      <c r="E29" s="229"/>
      <c r="F29" s="229"/>
      <c r="G29" s="229"/>
      <c r="H29" s="229"/>
      <c r="I29" s="229"/>
      <c r="J29" s="229"/>
      <c r="K29" s="229"/>
      <c r="L29" s="229"/>
      <c r="M29" s="229"/>
      <c r="N29" s="229"/>
      <c r="O29" s="229"/>
      <c r="P29" s="227"/>
    </row>
    <row r="30" spans="1:16" ht="12.75">
      <c r="A30" s="220" t="s">
        <v>3311</v>
      </c>
      <c r="B30" s="228">
        <v>21.0</v>
      </c>
      <c r="C30" s="228"/>
      <c r="D30" s="233">
        <f>+'SP1'!P42</f>
        <v>12.0</v>
      </c>
      <c r="E30" s="233">
        <f>+'SP1'!U42</f>
        <v>0.0</v>
      </c>
      <c r="F30" s="229"/>
      <c r="G30" s="229"/>
      <c r="H30" s="229"/>
      <c r="I30" s="229"/>
      <c r="J30" s="229"/>
      <c r="K30" s="229"/>
      <c r="L30" s="229"/>
      <c r="M30" s="229"/>
      <c r="N30" s="229"/>
      <c r="O30" s="229"/>
      <c r="P30" s="227"/>
    </row>
    <row r="31" spans="1:16" ht="12.75">
      <c r="A31" s="220" t="s">
        <v>3311</v>
      </c>
      <c r="B31" s="228">
        <v>22.0</v>
      </c>
      <c r="C31" s="228"/>
      <c r="D31" s="233">
        <f>+'SP1'!P44</f>
        <v>12.0</v>
      </c>
      <c r="E31" s="233">
        <f>+'SP1'!U44</f>
        <v>0.0</v>
      </c>
      <c r="F31" s="229"/>
      <c r="G31" s="229"/>
      <c r="H31" s="229"/>
      <c r="I31" s="229"/>
      <c r="J31" s="229"/>
      <c r="K31" s="229"/>
      <c r="L31" s="229"/>
      <c r="M31" s="229"/>
      <c r="N31" s="229"/>
      <c r="O31" s="229"/>
      <c r="P31" s="227"/>
    </row>
    <row r="32" spans="1:16" ht="12.75">
      <c r="A32" s="220" t="s">
        <v>3311</v>
      </c>
      <c r="B32" s="228">
        <v>23.0</v>
      </c>
      <c r="C32" s="228"/>
      <c r="D32" s="233">
        <f>+'SP1'!H46</f>
        <v>0.0</v>
      </c>
      <c r="E32" s="229"/>
      <c r="F32" s="229"/>
      <c r="G32" s="229"/>
      <c r="H32" s="229"/>
      <c r="I32" s="229"/>
      <c r="J32" s="229"/>
      <c r="K32" s="229"/>
      <c r="L32" s="229"/>
      <c r="M32" s="229"/>
      <c r="N32" s="229"/>
      <c r="O32" s="229"/>
      <c r="P32" s="227"/>
    </row>
    <row r="33" spans="1:16" ht="12.75">
      <c r="A33" s="220" t="s">
        <v>3311</v>
      </c>
      <c r="B33" s="228">
        <v>24.0</v>
      </c>
      <c r="C33" s="228"/>
      <c r="D33" s="233">
        <f>+'SP1'!H48</f>
        <v>0.0</v>
      </c>
      <c r="E33" s="233">
        <f>+'SP1'!P48</f>
        <v>0.0</v>
      </c>
      <c r="F33" s="229"/>
      <c r="G33" s="229"/>
      <c r="H33" s="229"/>
      <c r="I33" s="229"/>
      <c r="J33" s="229"/>
      <c r="K33" s="229"/>
      <c r="L33" s="229"/>
      <c r="M33" s="229"/>
      <c r="N33" s="229"/>
      <c r="O33" s="229"/>
      <c r="P33" s="227"/>
    </row>
    <row r="34" spans="1:16" ht="12.75">
      <c r="A34" s="220" t="s">
        <v>3311</v>
      </c>
      <c r="B34" s="228">
        <v>25.0</v>
      </c>
      <c r="C34" s="228"/>
      <c r="D34" s="233">
        <f>+'SP1'!H50</f>
        <v>0.0</v>
      </c>
      <c r="E34" s="233">
        <f>+'SP1'!P50</f>
        <v>0.0</v>
      </c>
      <c r="F34" s="229"/>
      <c r="G34" s="229"/>
      <c r="H34" s="229"/>
      <c r="I34" s="229"/>
      <c r="J34" s="229"/>
      <c r="K34" s="229"/>
      <c r="L34" s="229"/>
      <c r="M34" s="229"/>
      <c r="N34" s="229"/>
      <c r="O34" s="229"/>
      <c r="P34" s="227"/>
    </row>
    <row r="35" spans="1:16" ht="12.75">
      <c r="A35" s="220" t="s">
        <v>3311</v>
      </c>
      <c r="B35" s="228">
        <v>26.0</v>
      </c>
      <c r="C35" s="228"/>
      <c r="D35" s="233">
        <f>+'SP1'!H52</f>
        <v>0.0</v>
      </c>
      <c r="E35" s="233">
        <f>+'SP1'!P52</f>
        <v>0.0</v>
      </c>
      <c r="F35" s="229"/>
      <c r="G35" s="229"/>
      <c r="H35" s="229"/>
      <c r="I35" s="229"/>
      <c r="J35" s="229"/>
      <c r="K35" s="229"/>
      <c r="L35" s="229"/>
      <c r="M35" s="229"/>
      <c r="N35" s="229"/>
      <c r="O35" s="229"/>
      <c r="P35" s="227"/>
    </row>
    <row r="36" spans="1:16" ht="12.75">
      <c r="A36" s="220" t="s">
        <v>3311</v>
      </c>
      <c r="B36" s="228">
        <v>27.0</v>
      </c>
      <c r="C36" s="228"/>
      <c r="D36" s="233">
        <f>+'SP1'!H54</f>
        <v>0.0</v>
      </c>
      <c r="E36" s="229"/>
      <c r="F36" s="229"/>
      <c r="G36" s="229"/>
      <c r="H36" s="229"/>
      <c r="I36" s="229"/>
      <c r="J36" s="229"/>
      <c r="K36" s="229"/>
      <c r="L36" s="229"/>
      <c r="M36" s="229"/>
      <c r="N36" s="229"/>
      <c r="O36" s="229"/>
      <c r="P36" s="227"/>
    </row>
    <row r="37" spans="1:16" ht="12.75">
      <c r="A37" s="220" t="s">
        <v>3311</v>
      </c>
      <c r="B37" s="228">
        <v>28.0</v>
      </c>
      <c r="C37" s="228"/>
      <c r="D37" s="233">
        <f>+'SP1'!H56</f>
        <v>0.0</v>
      </c>
      <c r="E37" s="229"/>
      <c r="F37" s="229"/>
      <c r="G37" s="229"/>
      <c r="H37" s="229"/>
      <c r="I37" s="229"/>
      <c r="J37" s="229"/>
      <c r="K37" s="229"/>
      <c r="L37" s="229"/>
      <c r="M37" s="229"/>
      <c r="N37" s="229"/>
      <c r="O37" s="229"/>
      <c r="P37" s="227"/>
    </row>
    <row r="38" spans="1:16" ht="12.75">
      <c r="A38" s="220" t="s">
        <v>3311</v>
      </c>
      <c r="B38" s="228">
        <v>29.0</v>
      </c>
      <c r="C38" s="228"/>
      <c r="D38" s="233">
        <f>+'SP1'!H58</f>
        <v>0.0</v>
      </c>
      <c r="E38" s="229"/>
      <c r="F38" s="229"/>
      <c r="G38" s="229"/>
      <c r="H38" s="229"/>
      <c r="I38" s="229"/>
      <c r="J38" s="229"/>
      <c r="K38" s="229"/>
      <c r="L38" s="229"/>
      <c r="M38" s="229"/>
      <c r="N38" s="229"/>
      <c r="O38" s="229"/>
      <c r="P38" s="227"/>
    </row>
    <row r="39" spans="1:16" ht="12.75">
      <c r="A39" s="220" t="s">
        <v>3311</v>
      </c>
      <c r="B39" s="228">
        <v>30.0</v>
      </c>
      <c r="C39" s="228"/>
      <c r="D39" s="233">
        <f>+'SP1'!H60</f>
        <v>0.0</v>
      </c>
      <c r="E39" s="229"/>
      <c r="F39" s="229"/>
      <c r="G39" s="229"/>
      <c r="H39" s="229"/>
      <c r="I39" s="229"/>
      <c r="J39" s="229"/>
      <c r="K39" s="229"/>
      <c r="L39" s="229"/>
      <c r="M39" s="229"/>
      <c r="N39" s="229"/>
      <c r="O39" s="229"/>
      <c r="P39" s="227"/>
    </row>
    <row r="40" spans="1:16" ht="12.75">
      <c r="A40" s="220" t="s">
        <v>3311</v>
      </c>
      <c r="B40" s="228">
        <v>31.0</v>
      </c>
      <c r="C40" s="228"/>
      <c r="D40" s="233">
        <f>+'SP1'!H62</f>
        <v>0.0</v>
      </c>
      <c r="E40" s="229"/>
      <c r="F40" s="229"/>
      <c r="G40" s="229"/>
      <c r="H40" s="229"/>
      <c r="I40" s="229"/>
      <c r="J40" s="229"/>
      <c r="K40" s="229"/>
      <c r="L40" s="229"/>
      <c r="M40" s="229"/>
      <c r="N40" s="229"/>
      <c r="O40" s="229"/>
      <c r="P40" s="227"/>
    </row>
    <row r="41" spans="1:16" ht="12.75">
      <c r="A41" s="220" t="s">
        <v>3311</v>
      </c>
      <c r="B41" s="228" t="s">
        <v>3344</v>
      </c>
      <c r="C41" s="228"/>
      <c r="D41" s="233">
        <f>+'SP1'!H64</f>
        <v>0.0</v>
      </c>
      <c r="E41" s="229" t="s">
        <v>3345</v>
      </c>
      <c r="F41" s="233">
        <f>+'SP1'!P64</f>
        <v>0.0</v>
      </c>
      <c r="G41" s="229"/>
      <c r="H41" s="229"/>
      <c r="I41" s="229"/>
      <c r="J41" s="229"/>
      <c r="K41" s="229"/>
      <c r="L41" s="229"/>
      <c r="M41" s="229"/>
      <c r="N41" s="229"/>
      <c r="O41" s="229"/>
      <c r="P41" s="227"/>
    </row>
    <row r="42" spans="1:16" ht="12.75">
      <c r="A42" s="220" t="s">
        <v>3311</v>
      </c>
      <c r="B42" s="228" t="s">
        <v>3346</v>
      </c>
      <c r="C42" s="228"/>
      <c r="D42" s="233">
        <f>+'SP1'!H66</f>
        <v>0.0</v>
      </c>
      <c r="E42" s="229">
        <v>33.0</v>
      </c>
      <c r="F42" s="233">
        <f>+'SP1'!P66</f>
        <v>0.0</v>
      </c>
      <c r="G42" s="229"/>
      <c r="H42" s="229"/>
      <c r="I42" s="229"/>
      <c r="J42" s="229"/>
      <c r="K42" s="229"/>
      <c r="L42" s="229"/>
      <c r="M42" s="229"/>
      <c r="N42" s="229"/>
      <c r="O42" s="229"/>
      <c r="P42" s="227"/>
    </row>
    <row r="43" spans="1:16" ht="12.75">
      <c r="A43" s="220" t="s">
        <v>3311</v>
      </c>
      <c r="B43" s="228">
        <v>34.0</v>
      </c>
      <c r="C43" s="228"/>
      <c r="D43" s="233">
        <f>+'SP1'!H68</f>
        <v>0.0</v>
      </c>
      <c r="E43" s="229"/>
      <c r="F43" s="229"/>
      <c r="G43" s="229"/>
      <c r="H43" s="229"/>
      <c r="I43" s="229"/>
      <c r="J43" s="229"/>
      <c r="K43" s="229"/>
      <c r="L43" s="229"/>
      <c r="M43" s="229"/>
      <c r="N43" s="229"/>
      <c r="O43" s="229"/>
      <c r="P43" s="227"/>
    </row>
    <row r="44" spans="1:16" ht="12.75">
      <c r="A44" s="221" t="s">
        <v>3312</v>
      </c>
      <c r="B44" s="228"/>
      <c r="C44" s="228"/>
      <c r="D44" s="233" t="str">
        <f>+IF(EXACT('SP1'!AD71,"X"),"A","")</f>
        <v/>
      </c>
      <c r="E44" s="195">
        <f>+IF(EXACT('SP1'!AF71,"X"),1,0)</f>
        <v>0.0</v>
      </c>
      <c r="F44" s="229"/>
      <c r="G44" s="229"/>
      <c r="H44" s="229"/>
      <c r="I44" s="229"/>
      <c r="J44" s="229"/>
      <c r="K44" s="229"/>
      <c r="L44" s="229"/>
      <c r="M44" s="229"/>
      <c r="N44" s="229"/>
      <c r="O44" s="229"/>
      <c r="P44" s="227"/>
    </row>
    <row r="45" spans="1:16" ht="12.75">
      <c r="A45" s="221" t="s">
        <v>3313</v>
      </c>
      <c r="B45" s="228"/>
      <c r="C45" s="228"/>
      <c r="D45" s="195">
        <f>+IF(EXACT('SP2'!L7,"X"),1,0)</f>
        <v>0.0</v>
      </c>
      <c r="E45" s="195">
        <f>+IF(EXACT('SP2'!Q7,"X"),1,0)</f>
        <v>0.0</v>
      </c>
      <c r="F45" s="233" t="str">
        <f>+IF(EXACT('SP2'!AN7,"X"),"A","")</f>
        <v/>
      </c>
      <c r="G45" s="238" t="str">
        <f>IF(D45&gt;0,"H","V")</f>
        <v>V</v>
      </c>
      <c r="H45" s="229"/>
      <c r="I45" s="229"/>
      <c r="J45" s="229"/>
      <c r="K45" s="229"/>
      <c r="L45" s="229"/>
      <c r="M45" s="229"/>
      <c r="N45" s="229"/>
      <c r="O45" s="229"/>
      <c r="P45" s="227"/>
    </row>
    <row r="46" spans="1:16" ht="12.75">
      <c r="A46" s="221"/>
      <c r="B46" s="228"/>
      <c r="C46" s="228"/>
      <c r="D46" s="233" t="str">
        <f>+IF(EXACT('SP2'!R9,"X"),"A","")</f>
        <v/>
      </c>
      <c r="E46" s="233" t="str">
        <f>+IF(EXACT('SP2'!AN9,"X"),"A","")</f>
        <v/>
      </c>
      <c r="F46" s="229"/>
      <c r="G46" s="229"/>
      <c r="H46" s="229"/>
      <c r="I46" s="229"/>
      <c r="J46" s="229"/>
      <c r="K46" s="229"/>
      <c r="L46" s="229"/>
      <c r="M46" s="229"/>
      <c r="N46" s="229"/>
      <c r="O46" s="229"/>
      <c r="P46" s="227"/>
    </row>
    <row r="47" spans="1:16" ht="12.75">
      <c r="A47" s="221" t="s">
        <v>3313</v>
      </c>
      <c r="B47" s="228">
        <v>35.0</v>
      </c>
      <c r="C47" s="228"/>
      <c r="D47" s="233">
        <f>+'SP2'!D11</f>
        <v>0.0</v>
      </c>
      <c r="E47" s="229"/>
      <c r="F47" s="229"/>
      <c r="G47" s="229"/>
      <c r="H47" s="229"/>
      <c r="I47" s="229"/>
      <c r="J47" s="229"/>
      <c r="K47" s="229"/>
      <c r="L47" s="229"/>
      <c r="M47" s="229"/>
      <c r="N47" s="229"/>
      <c r="O47" s="229"/>
      <c r="P47" s="227"/>
    </row>
    <row r="48" spans="1:16" ht="12.75">
      <c r="A48" s="220" t="s">
        <v>3313</v>
      </c>
      <c r="B48" s="228">
        <v>36.0</v>
      </c>
      <c r="C48" s="228"/>
      <c r="D48" s="233">
        <f>+'SP2'!S11</f>
        <v>0.0</v>
      </c>
      <c r="E48" s="229"/>
      <c r="F48" s="229"/>
      <c r="G48" s="229"/>
      <c r="H48" s="229"/>
      <c r="I48" s="229"/>
      <c r="J48" s="229"/>
      <c r="K48" s="229"/>
      <c r="L48" s="229"/>
      <c r="M48" s="229"/>
      <c r="N48" s="229"/>
      <c r="O48" s="229"/>
      <c r="P48" s="227"/>
    </row>
    <row r="49" spans="1:16" ht="12.75">
      <c r="A49" s="220" t="s">
        <v>3313</v>
      </c>
      <c r="B49" s="228">
        <v>37.0</v>
      </c>
      <c r="C49" s="228"/>
      <c r="D49" s="233">
        <f>+'SP2'!AH11</f>
        <v>0.0</v>
      </c>
      <c r="E49" s="229"/>
      <c r="F49" s="229"/>
      <c r="G49" s="229"/>
      <c r="H49" s="229"/>
      <c r="I49" s="229"/>
      <c r="J49" s="229"/>
      <c r="K49" s="229"/>
      <c r="L49" s="229"/>
      <c r="M49" s="229"/>
      <c r="N49" s="229"/>
      <c r="O49" s="229"/>
      <c r="P49" s="227"/>
    </row>
    <row r="50" spans="1:16" ht="12.75">
      <c r="A50" s="221" t="s">
        <v>3314</v>
      </c>
      <c r="B50" s="228"/>
      <c r="C50" s="228"/>
      <c r="D50" s="233">
        <f>+'SP2'!G15</f>
        <v>0.0</v>
      </c>
      <c r="E50" s="195">
        <f>+IF(EXACT('SP2'!AN15,"X"),1,0)</f>
        <v>0.0</v>
      </c>
      <c r="F50" s="238" t="str">
        <f>IF(EXACT(E50,"X"),"A","")</f>
        <v/>
      </c>
      <c r="G50" s="229"/>
      <c r="H50" s="229"/>
      <c r="I50" s="229"/>
      <c r="J50" s="229"/>
      <c r="K50" s="229"/>
      <c r="L50" s="229"/>
      <c r="M50" s="229"/>
      <c r="N50" s="229"/>
      <c r="O50" s="229"/>
      <c r="P50" s="227"/>
    </row>
    <row r="51" spans="1:16" ht="12.75">
      <c r="A51" s="221" t="s">
        <v>3314</v>
      </c>
      <c r="B51" s="230" t="s">
        <v>32</v>
      </c>
      <c r="C51" s="228"/>
      <c r="D51" s="195">
        <f>+IF(EXACT('SP2'!B18,"X"),1,0)</f>
        <v>0.0</v>
      </c>
      <c r="E51" s="233" t="str">
        <f>CONCATENATE(+'SP2'!A20)</f>
        <v/>
      </c>
      <c r="F51" s="233" t="str">
        <f>CONCATENATE(+'SP2'!H20)</f>
        <v xml:space="preserve"> </v>
      </c>
      <c r="G51" s="233" t="str">
        <f>CONCATENATE(+'SP2'!M20)</f>
        <v>0</v>
      </c>
      <c r="H51" s="233" t="str">
        <f>CONCATENATE(+'SP2'!W20)</f>
        <v>0</v>
      </c>
      <c r="I51" s="233" t="str">
        <f>CONCATENATE(+'SP2'!AC20)</f>
        <v/>
      </c>
      <c r="J51" s="233" t="str">
        <f>CONCATENATE(+'SP2'!AJ20)</f>
        <v/>
      </c>
      <c r="K51" s="229"/>
      <c r="L51" s="229"/>
      <c r="M51" s="238" t="str">
        <f>IF(D51&gt;0,"U","S")</f>
        <v>S</v>
      </c>
      <c r="N51" s="229"/>
      <c r="O51" s="229"/>
      <c r="P51" s="227"/>
    </row>
    <row r="52" spans="1:16" ht="12.75">
      <c r="A52" s="221" t="s">
        <v>3314</v>
      </c>
      <c r="B52" s="230" t="s">
        <v>33</v>
      </c>
      <c r="C52" s="228"/>
      <c r="D52" s="195">
        <f>+IF(EXACT('SP2'!B22,"X"),1,0)</f>
        <v>0.0</v>
      </c>
      <c r="E52" s="233" t="str">
        <f>CONCATENATE(+'SP2'!A24)</f>
        <v/>
      </c>
      <c r="F52" s="233" t="str">
        <f>CONCATENATE(+'SP2'!F24)</f>
        <v/>
      </c>
      <c r="G52" s="233" t="str">
        <f>CONCATENATE(+'SP2'!K24)</f>
        <v/>
      </c>
      <c r="H52" s="233" t="str">
        <f>CONCATENATE(+'SP2'!AC24)</f>
        <v/>
      </c>
      <c r="I52" s="262" t="s">
        <v>3349</v>
      </c>
      <c r="J52" s="229"/>
      <c r="K52" s="229"/>
      <c r="L52" s="229"/>
      <c r="M52" s="229"/>
      <c r="N52" s="229"/>
      <c r="O52" s="229"/>
      <c r="P52" s="227"/>
    </row>
    <row r="53" spans="1:16" ht="12.75">
      <c r="A53" s="221" t="s">
        <v>3315</v>
      </c>
      <c r="B53" s="228">
        <v>38.0</v>
      </c>
      <c r="C53" s="228"/>
      <c r="D53" s="195">
        <f>+IF(EXACT('SP2'!S28,"X"),1,0)</f>
        <v>0.0</v>
      </c>
      <c r="E53" s="195">
        <f>+IF(EXACT('SP2'!V28,"X"),1,0)</f>
        <v>0.0</v>
      </c>
      <c r="F53" s="195">
        <f>+IF(EXACT('SP2'!Y28,"X"),1,0)</f>
        <v>0.0</v>
      </c>
      <c r="G53" s="195">
        <f>+IF(EXACT('SP2'!AB28,"X"),1,0)</f>
        <v>0.0</v>
      </c>
      <c r="H53" s="195">
        <f>+IF(EXACT('SP2'!AE28,"X"),1,0)</f>
        <v>0.0</v>
      </c>
      <c r="I53" s="195">
        <f>+IF(EXACT('SP2'!AH28,"X"),1,0)</f>
        <v>0.0</v>
      </c>
      <c r="J53" s="195">
        <f>+IF(EXACT('SP2'!AK28,"X"),1,0)</f>
        <v>0.0</v>
      </c>
      <c r="K53" s="195">
        <f>+IF(EXACT('SP2'!AN28,"X"),1,0)</f>
        <v>0.0</v>
      </c>
      <c r="L53" s="229"/>
      <c r="M53" s="238" t="str">
        <f>IF(D53&gt;0,"A",IF(E53&gt;0,"B",IF(F53&gt;0,"C",IF(G53&gt;0,"D",IF(H53&gt;0,"E",IF(I53&gt;0,"F",IF(J53&gt;0,"G",IF(K53&gt;0,"H",""))))))))</f>
        <v/>
      </c>
      <c r="N53" s="229"/>
      <c r="O53" s="229"/>
      <c r="P53" s="227"/>
    </row>
    <row r="54" spans="1:16" ht="12.75">
      <c r="A54" s="220" t="s">
        <v>3315</v>
      </c>
      <c r="B54" s="228" t="s">
        <v>3347</v>
      </c>
      <c r="C54" s="228"/>
      <c r="D54" s="233" t="str">
        <f>+IF(EXACT('SP2'!K30,"X"),"A","N")</f>
        <v>N</v>
      </c>
      <c r="E54" s="233" t="str">
        <f>+IF(EXACT('SP2'!AN30,"X"),"A","N")</f>
        <v>N</v>
      </c>
      <c r="F54" s="229"/>
      <c r="G54" s="229"/>
      <c r="H54" s="229"/>
      <c r="I54" s="229"/>
      <c r="J54" s="229"/>
      <c r="K54" s="229"/>
      <c r="L54" s="229"/>
      <c r="M54" s="229"/>
      <c r="N54" s="229"/>
      <c r="O54" s="229"/>
      <c r="P54" s="227"/>
    </row>
    <row r="55" spans="1:16" ht="12.75">
      <c r="A55" s="220" t="s">
        <v>3315</v>
      </c>
      <c r="B55" s="228" t="s">
        <v>3348</v>
      </c>
      <c r="C55" s="228"/>
      <c r="D55" s="233" t="str">
        <f>+IF(EXACT('SP2'!K32,"X"),"A","N")</f>
        <v>N</v>
      </c>
      <c r="E55" s="233" t="str">
        <f>CONCATENATE(+'SP2'!AH32)</f>
        <v/>
      </c>
      <c r="F55" s="229"/>
      <c r="G55" s="229"/>
      <c r="H55" s="229"/>
      <c r="I55" s="229"/>
      <c r="J55" s="229"/>
      <c r="K55" s="229"/>
      <c r="L55" s="229"/>
      <c r="M55" s="229"/>
      <c r="N55" s="229"/>
      <c r="O55" s="229"/>
      <c r="P55" s="227"/>
    </row>
    <row r="56" spans="1:16" ht="12.75">
      <c r="A56" s="221" t="s">
        <v>3316</v>
      </c>
      <c r="B56" s="228"/>
      <c r="C56" s="228"/>
      <c r="D56" s="233" t="str">
        <f>CONCATENATE(+'SP2'!A36)</f>
        <v/>
      </c>
      <c r="E56" s="233" t="str">
        <f>CONCATENATE(+'SP2'!L36)</f>
        <v/>
      </c>
      <c r="F56" s="229"/>
      <c r="G56" s="229"/>
      <c r="H56" s="229"/>
      <c r="I56" s="229"/>
      <c r="J56" s="229"/>
      <c r="K56" s="229"/>
      <c r="L56" s="229"/>
      <c r="M56" s="229"/>
      <c r="N56" s="229"/>
      <c r="O56" s="229"/>
      <c r="P56" s="227"/>
    </row>
    <row r="57" spans="1:16" ht="12.75">
      <c r="A57" s="221" t="s">
        <v>3317</v>
      </c>
      <c r="B57" s="228"/>
      <c r="C57" s="228"/>
      <c r="D57" s="240" t="str">
        <f>CONCATENATE(+'SP2'!A41)</f>
        <v/>
      </c>
      <c r="E57" s="233" t="str">
        <f>CONCATENATE(+'SP2'!M41)</f>
        <v/>
      </c>
      <c r="F57" s="233" t="str">
        <f>CONCATENATE(+'SP2'!W41)</f>
        <v/>
      </c>
      <c r="G57" s="233" t="str">
        <f>CONCATENATE(+'SP2'!AB41)</f>
        <v/>
      </c>
      <c r="H57" s="233" t="str">
        <f>CONCATENATE(+'SP2'!AI41)</f>
        <v/>
      </c>
      <c r="I57" s="229"/>
      <c r="J57" s="229"/>
      <c r="K57" s="229"/>
      <c r="L57" s="229"/>
      <c r="M57" s="229"/>
      <c r="N57" s="229"/>
      <c r="O57" s="229"/>
      <c r="P57" s="227"/>
    </row>
    <row r="58" spans="1:16" ht="12.75">
      <c r="A58" s="220"/>
      <c r="B58" s="228"/>
      <c r="C58" s="228"/>
      <c r="D58" s="239" t="str">
        <f>TRIM(CONCATENATE('SP2'!A43))</f>
        <v/>
      </c>
      <c r="E58" s="239" t="str">
        <f>TRIM(CONCATENATE('SP2'!M43))</f>
        <v/>
      </c>
      <c r="F58" s="239" t="str">
        <f>TRIM(CONCATENATE('SP2'!R43))</f>
        <v/>
      </c>
      <c r="G58" s="239" t="str">
        <f>TRIM(CONCATENATE('SP2'!AB43))</f>
        <v/>
      </c>
      <c r="H58" s="262" t="str">
        <f>TRIM(CONCATENATE('SP2'!AG43))</f>
        <v/>
      </c>
      <c r="I58" s="229"/>
      <c r="J58" s="229"/>
      <c r="K58" s="229"/>
      <c r="L58" s="229"/>
      <c r="M58" s="229"/>
      <c r="N58" s="229"/>
      <c r="O58" s="229"/>
      <c r="P58" s="227"/>
    </row>
    <row r="59" spans="1:16" ht="12.75">
      <c r="A59" s="221" t="s">
        <v>3318</v>
      </c>
      <c r="B59" s="230" t="s">
        <v>3319</v>
      </c>
      <c r="C59" s="228"/>
      <c r="D59" s="239" t="str">
        <f>+IF(EXACT('SP2'!D50,"X"),"A","N")</f>
        <v>N</v>
      </c>
      <c r="E59" s="229"/>
      <c r="F59" s="229"/>
      <c r="G59" s="229"/>
      <c r="H59" s="229"/>
      <c r="I59" s="229"/>
      <c r="J59" s="229"/>
      <c r="K59" s="229"/>
      <c r="L59" s="229"/>
      <c r="M59" s="229"/>
      <c r="N59" s="229"/>
      <c r="O59" s="229"/>
      <c r="P59" s="227"/>
    </row>
    <row r="60" spans="1:16" ht="12.75">
      <c r="A60" s="220"/>
      <c r="B60" s="230" t="s">
        <v>3265</v>
      </c>
      <c r="C60" s="228"/>
      <c r="D60" s="239" t="str">
        <f>+IF(EXACT('SP2'!W50,"X"),"A","N")</f>
        <v>N</v>
      </c>
      <c r="E60" s="229"/>
      <c r="F60" s="229"/>
      <c r="G60" s="229"/>
      <c r="H60" s="229"/>
      <c r="I60" s="229"/>
      <c r="J60" s="229"/>
      <c r="K60" s="229"/>
      <c r="L60" s="229"/>
      <c r="M60" s="229"/>
      <c r="N60" s="229"/>
      <c r="O60" s="229"/>
      <c r="P60" s="227"/>
    </row>
    <row r="61" spans="1:16" ht="12.75">
      <c r="A61" s="220"/>
      <c r="B61" s="230" t="s">
        <v>48</v>
      </c>
      <c r="C61" s="228"/>
      <c r="D61" s="239">
        <f>'SP2'!AI50</f>
        <v>0.0</v>
      </c>
      <c r="E61" s="229"/>
      <c r="F61" s="229"/>
      <c r="G61" s="229"/>
      <c r="H61" s="229"/>
      <c r="I61" s="229"/>
      <c r="J61" s="229"/>
      <c r="K61" s="229"/>
      <c r="L61" s="229"/>
      <c r="M61" s="229"/>
      <c r="N61" s="229"/>
      <c r="O61" s="229"/>
      <c r="P61" s="227"/>
    </row>
    <row r="62" spans="1:16" ht="13.5" thickBot="1">
      <c r="A62" s="222"/>
      <c r="B62" s="223" t="s">
        <v>4</v>
      </c>
      <c r="C62" s="224"/>
      <c r="D62" s="241" t="str">
        <f>TEXT('SP2'!A52,"rrrr-mm-dd")</f>
        <v>2026-02-05</v>
      </c>
      <c r="E62" s="231"/>
      <c r="F62" s="231"/>
      <c r="G62" s="231"/>
      <c r="H62" s="231"/>
      <c r="I62" s="231"/>
      <c r="J62" s="231"/>
      <c r="K62" s="231"/>
      <c r="L62" s="231"/>
      <c r="M62" s="231"/>
      <c r="N62" s="231"/>
      <c r="O62" s="231"/>
      <c r="P62" s="232" t="s">
        <v>39</v>
      </c>
    </row>
    <row r="63" spans="4:16" s="149" customFormat="1" ht="12.75">
      <c r="D63" s="214"/>
      <c r="E63" s="214"/>
      <c r="F63" s="214"/>
      <c r="G63" s="214"/>
      <c r="H63" s="214"/>
      <c r="I63" s="214"/>
      <c r="J63" s="214"/>
      <c r="K63" s="214"/>
      <c r="L63" s="214"/>
      <c r="M63" s="214"/>
      <c r="N63" s="214"/>
      <c r="O63" s="214"/>
      <c r="P63" s="214"/>
    </row>
    <row r="64" spans="4:16" s="149" customFormat="1" ht="12.75">
      <c r="D64" s="214"/>
      <c r="E64" s="214"/>
      <c r="F64" s="214"/>
      <c r="G64" s="214"/>
      <c r="H64" s="214"/>
      <c r="I64" s="214"/>
      <c r="J64" s="214"/>
      <c r="K64" s="214"/>
      <c r="L64" s="214"/>
      <c r="M64" s="214"/>
      <c r="N64" s="214"/>
      <c r="O64" s="214"/>
      <c r="P64" s="214"/>
    </row>
    <row r="65" spans="4:16" s="149" customFormat="1" ht="12.75">
      <c r="D65" s="214"/>
      <c r="E65" s="214"/>
      <c r="F65" s="214"/>
      <c r="G65" s="214"/>
      <c r="H65" s="214"/>
      <c r="I65" s="214"/>
      <c r="J65" s="214"/>
      <c r="K65" s="214"/>
      <c r="L65" s="214"/>
      <c r="M65" s="214"/>
      <c r="N65" s="214"/>
      <c r="O65" s="214"/>
      <c r="P65" s="214"/>
    </row>
    <row r="66" spans="4:16" s="149" customFormat="1" ht="12.75">
      <c r="D66" s="214"/>
      <c r="E66" s="214"/>
      <c r="F66" s="214"/>
      <c r="G66" s="214"/>
      <c r="H66" s="214"/>
      <c r="I66" s="214"/>
      <c r="J66" s="214"/>
      <c r="K66" s="214"/>
      <c r="L66" s="214"/>
      <c r="M66" s="214"/>
      <c r="N66" s="214"/>
      <c r="O66" s="214"/>
      <c r="P66" s="214"/>
    </row>
    <row r="67" spans="4:16" s="149" customFormat="1" ht="12.75">
      <c r="D67" s="214"/>
      <c r="E67" s="214"/>
      <c r="F67" s="214"/>
      <c r="G67" s="214"/>
      <c r="H67" s="214"/>
      <c r="I67" s="214"/>
      <c r="J67" s="214"/>
      <c r="K67" s="214"/>
      <c r="L67" s="214"/>
      <c r="M67" s="214"/>
      <c r="N67" s="214"/>
      <c r="O67" s="214"/>
      <c r="P67" s="214"/>
    </row>
    <row r="68" spans="4:16" s="149" customFormat="1" ht="12.75">
      <c r="D68" s="214"/>
      <c r="E68" s="214"/>
      <c r="F68" s="214"/>
      <c r="G68" s="214"/>
      <c r="H68" s="214"/>
      <c r="I68" s="214"/>
      <c r="J68" s="214"/>
      <c r="K68" s="214"/>
      <c r="L68" s="214"/>
      <c r="M68" s="214"/>
      <c r="N68" s="214"/>
      <c r="O68" s="214"/>
      <c r="P68" s="214"/>
    </row>
    <row r="69" spans="4:16" s="149" customFormat="1" ht="12.75">
      <c r="D69" s="214"/>
      <c r="E69" s="214"/>
      <c r="F69" s="214"/>
      <c r="G69" s="214"/>
      <c r="H69" s="214"/>
      <c r="I69" s="214"/>
      <c r="J69" s="214"/>
      <c r="K69" s="214"/>
      <c r="L69" s="214"/>
      <c r="M69" s="214"/>
      <c r="N69" s="214"/>
      <c r="O69" s="214"/>
      <c r="P69" s="214"/>
    </row>
    <row r="70" spans="4:16" s="149" customFormat="1" ht="12.75">
      <c r="D70" s="214"/>
      <c r="E70" s="214"/>
      <c r="F70" s="214"/>
      <c r="G70" s="214"/>
      <c r="H70" s="214"/>
      <c r="I70" s="214"/>
      <c r="J70" s="214"/>
      <c r="K70" s="214"/>
      <c r="L70" s="214"/>
      <c r="M70" s="214"/>
      <c r="N70" s="214"/>
      <c r="O70" s="214"/>
      <c r="P70" s="214"/>
    </row>
    <row r="71" spans="4:16" s="149" customFormat="1" ht="12.75">
      <c r="D71" s="214"/>
      <c r="E71" s="214"/>
      <c r="F71" s="214"/>
      <c r="G71" s="214"/>
      <c r="H71" s="214"/>
      <c r="I71" s="214"/>
      <c r="J71" s="214"/>
      <c r="K71" s="214"/>
      <c r="L71" s="214"/>
      <c r="M71" s="214"/>
      <c r="N71" s="214"/>
      <c r="O71" s="214"/>
      <c r="P71" s="214"/>
    </row>
    <row r="72" spans="4:16" s="149" customFormat="1" ht="12.75">
      <c r="D72" s="214"/>
      <c r="E72" s="214"/>
      <c r="F72" s="214"/>
      <c r="G72" s="214"/>
      <c r="H72" s="214"/>
      <c r="I72" s="214"/>
      <c r="J72" s="214"/>
      <c r="K72" s="214"/>
      <c r="L72" s="214"/>
      <c r="M72" s="214"/>
      <c r="N72" s="214"/>
      <c r="O72" s="214"/>
      <c r="P72" s="214"/>
    </row>
    <row r="73" spans="4:16" s="149" customFormat="1" ht="12.75">
      <c r="D73" s="214"/>
      <c r="E73" s="214"/>
      <c r="F73" s="214"/>
      <c r="G73" s="214"/>
      <c r="H73" s="214"/>
      <c r="I73" s="214"/>
      <c r="J73" s="214"/>
      <c r="K73" s="214"/>
      <c r="L73" s="214"/>
      <c r="M73" s="214"/>
      <c r="N73" s="214"/>
      <c r="O73" s="214"/>
      <c r="P73" s="214"/>
    </row>
    <row r="74" spans="4:16" s="149" customFormat="1" ht="12.75">
      <c r="D74" s="214"/>
      <c r="E74" s="214"/>
      <c r="F74" s="214"/>
      <c r="G74" s="214"/>
      <c r="H74" s="214"/>
      <c r="I74" s="214"/>
      <c r="J74" s="214"/>
      <c r="K74" s="214"/>
      <c r="L74" s="214"/>
      <c r="M74" s="214"/>
      <c r="N74" s="214"/>
      <c r="O74" s="214"/>
      <c r="P74" s="214"/>
    </row>
    <row r="75" spans="4:16" s="149" customFormat="1" ht="12.75">
      <c r="D75" s="214"/>
      <c r="E75" s="214"/>
      <c r="F75" s="214"/>
      <c r="G75" s="214"/>
      <c r="H75" s="214"/>
      <c r="I75" s="214"/>
      <c r="J75" s="214"/>
      <c r="K75" s="214"/>
      <c r="L75" s="214"/>
      <c r="M75" s="214"/>
      <c r="N75" s="214"/>
      <c r="O75" s="214"/>
      <c r="P75" s="214"/>
    </row>
    <row r="76" spans="4:16" s="149" customFormat="1" ht="12.75">
      <c r="D76" s="214"/>
      <c r="E76" s="214"/>
      <c r="F76" s="214"/>
      <c r="G76" s="214"/>
      <c r="H76" s="214"/>
      <c r="I76" s="214"/>
      <c r="J76" s="214"/>
      <c r="K76" s="214"/>
      <c r="L76" s="214"/>
      <c r="M76" s="214"/>
      <c r="N76" s="214"/>
      <c r="O76" s="214"/>
      <c r="P76" s="214"/>
    </row>
    <row r="77" spans="4:16" s="149" customFormat="1" ht="12.75">
      <c r="D77" s="214"/>
      <c r="E77" s="214"/>
      <c r="F77" s="214"/>
      <c r="G77" s="214"/>
      <c r="H77" s="214"/>
      <c r="I77" s="214"/>
      <c r="J77" s="214"/>
      <c r="K77" s="214"/>
      <c r="L77" s="214"/>
      <c r="M77" s="214"/>
      <c r="N77" s="214"/>
      <c r="O77" s="214"/>
      <c r="P77" s="214"/>
    </row>
    <row r="78" spans="4:16" s="149" customFormat="1" ht="12.75">
      <c r="D78" s="214"/>
      <c r="E78" s="214"/>
      <c r="F78" s="214"/>
      <c r="G78" s="214"/>
      <c r="H78" s="214"/>
      <c r="I78" s="214"/>
      <c r="J78" s="214"/>
      <c r="K78" s="214"/>
      <c r="L78" s="214"/>
      <c r="M78" s="214"/>
      <c r="N78" s="214"/>
      <c r="O78" s="214"/>
      <c r="P78" s="214"/>
    </row>
    <row r="79" spans="4:16" s="149" customFormat="1" ht="12.75">
      <c r="D79" s="214"/>
      <c r="E79" s="214"/>
      <c r="F79" s="214"/>
      <c r="G79" s="214"/>
      <c r="H79" s="214"/>
      <c r="I79" s="214"/>
      <c r="J79" s="214"/>
      <c r="K79" s="214"/>
      <c r="L79" s="214"/>
      <c r="M79" s="214"/>
      <c r="N79" s="214"/>
      <c r="O79" s="214"/>
      <c r="P79" s="214"/>
    </row>
    <row r="80" spans="4:16" s="149" customFormat="1" ht="12.75">
      <c r="D80" s="214"/>
      <c r="E80" s="214"/>
      <c r="F80" s="214"/>
      <c r="G80" s="214"/>
      <c r="H80" s="214"/>
      <c r="I80" s="214"/>
      <c r="J80" s="214"/>
      <c r="K80" s="214"/>
      <c r="L80" s="214"/>
      <c r="M80" s="214"/>
      <c r="N80" s="214"/>
      <c r="O80" s="214"/>
      <c r="P80" s="214"/>
    </row>
    <row r="81" spans="4:16" s="149" customFormat="1" ht="12.75">
      <c r="D81" s="214"/>
      <c r="E81" s="214"/>
      <c r="F81" s="214"/>
      <c r="G81" s="214"/>
      <c r="H81" s="214"/>
      <c r="I81" s="214"/>
      <c r="J81" s="214"/>
      <c r="K81" s="214"/>
      <c r="L81" s="214"/>
      <c r="M81" s="214"/>
      <c r="N81" s="214"/>
      <c r="O81" s="214"/>
      <c r="P81" s="214"/>
    </row>
    <row r="82" spans="4:16" s="149" customFormat="1" ht="12.75">
      <c r="D82" s="214"/>
      <c r="E82" s="214"/>
      <c r="F82" s="214"/>
      <c r="G82" s="214"/>
      <c r="H82" s="214"/>
      <c r="I82" s="214"/>
      <c r="J82" s="214"/>
      <c r="K82" s="214"/>
      <c r="L82" s="214"/>
      <c r="M82" s="214"/>
      <c r="N82" s="214"/>
      <c r="O82" s="214"/>
      <c r="P82" s="214"/>
    </row>
    <row r="83" spans="4:16" s="149" customFormat="1" ht="12.75">
      <c r="D83" s="214"/>
      <c r="E83" s="214"/>
      <c r="F83" s="214"/>
      <c r="G83" s="214"/>
      <c r="H83" s="214"/>
      <c r="I83" s="214"/>
      <c r="J83" s="214"/>
      <c r="K83" s="214"/>
      <c r="L83" s="214"/>
      <c r="M83" s="214"/>
      <c r="N83" s="214"/>
      <c r="O83" s="214"/>
      <c r="P83" s="214"/>
    </row>
    <row r="84" spans="4:16" s="149" customFormat="1" ht="12.75">
      <c r="D84" s="214"/>
      <c r="E84" s="214"/>
      <c r="F84" s="214"/>
      <c r="G84" s="214"/>
      <c r="H84" s="214"/>
      <c r="I84" s="214"/>
      <c r="J84" s="214"/>
      <c r="K84" s="214"/>
      <c r="L84" s="214"/>
      <c r="M84" s="214"/>
      <c r="N84" s="214"/>
      <c r="O84" s="214"/>
      <c r="P84" s="214"/>
    </row>
    <row r="85" spans="4:16" s="149" customFormat="1" ht="12.75">
      <c r="D85" s="214"/>
      <c r="E85" s="214"/>
      <c r="F85" s="214"/>
      <c r="G85" s="214"/>
      <c r="H85" s="214"/>
      <c r="I85" s="214"/>
      <c r="J85" s="214"/>
      <c r="K85" s="214"/>
      <c r="L85" s="214"/>
      <c r="M85" s="214"/>
      <c r="N85" s="214"/>
      <c r="O85" s="214"/>
      <c r="P85" s="214"/>
    </row>
    <row r="86" spans="4:16" s="149" customFormat="1" ht="12.75">
      <c r="D86" s="214"/>
      <c r="E86" s="214"/>
      <c r="F86" s="214"/>
      <c r="G86" s="214"/>
      <c r="H86" s="214"/>
      <c r="I86" s="214"/>
      <c r="J86" s="214"/>
      <c r="K86" s="214"/>
      <c r="L86" s="214"/>
      <c r="M86" s="214"/>
      <c r="N86" s="214"/>
      <c r="O86" s="214"/>
      <c r="P86" s="214"/>
    </row>
    <row r="87" spans="4:16" s="149" customFormat="1" ht="12.75">
      <c r="D87" s="214"/>
      <c r="E87" s="214"/>
      <c r="F87" s="214"/>
      <c r="G87" s="214"/>
      <c r="H87" s="214"/>
      <c r="I87" s="214"/>
      <c r="J87" s="214"/>
      <c r="K87" s="214"/>
      <c r="L87" s="214"/>
      <c r="M87" s="214"/>
      <c r="N87" s="214"/>
      <c r="O87" s="214"/>
      <c r="P87" s="214"/>
    </row>
    <row r="88" spans="4:16" s="149" customFormat="1" ht="12.75">
      <c r="D88" s="214"/>
      <c r="E88" s="214"/>
      <c r="F88" s="214"/>
      <c r="G88" s="214"/>
      <c r="H88" s="214"/>
      <c r="I88" s="214"/>
      <c r="J88" s="214"/>
      <c r="K88" s="214"/>
      <c r="L88" s="214"/>
      <c r="M88" s="214"/>
      <c r="N88" s="214"/>
      <c r="O88" s="214"/>
      <c r="P88" s="214"/>
    </row>
    <row r="89" spans="4:16" s="149" customFormat="1" ht="12.75">
      <c r="D89" s="214"/>
      <c r="E89" s="214"/>
      <c r="F89" s="214"/>
      <c r="G89" s="214"/>
      <c r="H89" s="214"/>
      <c r="I89" s="214"/>
      <c r="J89" s="214"/>
      <c r="K89" s="214"/>
      <c r="L89" s="214"/>
      <c r="M89" s="214"/>
      <c r="N89" s="214"/>
      <c r="O89" s="214"/>
      <c r="P89" s="214"/>
    </row>
    <row r="90" spans="4:16" s="149" customFormat="1" ht="12.75">
      <c r="D90" s="214"/>
      <c r="E90" s="214"/>
      <c r="F90" s="214"/>
      <c r="G90" s="214"/>
      <c r="H90" s="214"/>
      <c r="I90" s="214"/>
      <c r="J90" s="214"/>
      <c r="K90" s="214"/>
      <c r="L90" s="214"/>
      <c r="M90" s="214"/>
      <c r="N90" s="214"/>
      <c r="O90" s="214"/>
      <c r="P90" s="214"/>
    </row>
    <row r="91" spans="4:16" s="149" customFormat="1" ht="12.75">
      <c r="D91" s="214"/>
      <c r="E91" s="214"/>
      <c r="F91" s="214"/>
      <c r="G91" s="214"/>
      <c r="H91" s="214"/>
      <c r="I91" s="214"/>
      <c r="J91" s="214"/>
      <c r="K91" s="214"/>
      <c r="L91" s="214"/>
      <c r="M91" s="214"/>
      <c r="N91" s="214"/>
      <c r="O91" s="214"/>
      <c r="P91" s="214"/>
    </row>
    <row r="92" spans="4:16" s="149" customFormat="1" ht="12.75">
      <c r="D92" s="214"/>
      <c r="E92" s="214"/>
      <c r="F92" s="214"/>
      <c r="G92" s="214"/>
      <c r="H92" s="214"/>
      <c r="I92" s="214"/>
      <c r="J92" s="214"/>
      <c r="K92" s="214"/>
      <c r="L92" s="214"/>
      <c r="M92" s="214"/>
      <c r="N92" s="214"/>
      <c r="O92" s="214"/>
      <c r="P92" s="214"/>
    </row>
    <row r="93" spans="4:16" s="149" customFormat="1" ht="12.75">
      <c r="D93" s="214"/>
      <c r="E93" s="214"/>
      <c r="F93" s="214"/>
      <c r="G93" s="214"/>
      <c r="H93" s="214"/>
      <c r="I93" s="214"/>
      <c r="J93" s="214"/>
      <c r="K93" s="214"/>
      <c r="L93" s="214"/>
      <c r="M93" s="214"/>
      <c r="N93" s="214"/>
      <c r="O93" s="214"/>
      <c r="P93" s="214"/>
    </row>
    <row r="94" spans="4:16" s="149" customFormat="1" ht="12.75">
      <c r="D94" s="214"/>
      <c r="E94" s="214"/>
      <c r="F94" s="214"/>
      <c r="G94" s="214"/>
      <c r="H94" s="214"/>
      <c r="I94" s="214"/>
      <c r="J94" s="214"/>
      <c r="K94" s="214"/>
      <c r="L94" s="214"/>
      <c r="M94" s="214"/>
      <c r="N94" s="214"/>
      <c r="O94" s="214"/>
      <c r="P94" s="214"/>
    </row>
    <row r="95" spans="4:16" s="149" customFormat="1" ht="12.75">
      <c r="D95" s="214"/>
      <c r="E95" s="214"/>
      <c r="F95" s="214"/>
      <c r="G95" s="214"/>
      <c r="H95" s="214"/>
      <c r="I95" s="214"/>
      <c r="J95" s="214"/>
      <c r="K95" s="214"/>
      <c r="L95" s="214"/>
      <c r="M95" s="214"/>
      <c r="N95" s="214"/>
      <c r="O95" s="214"/>
      <c r="P95" s="214"/>
    </row>
    <row r="96" spans="4:16" s="149" customFormat="1" ht="12.75">
      <c r="D96" s="214"/>
      <c r="E96" s="214"/>
      <c r="F96" s="214"/>
      <c r="G96" s="214"/>
      <c r="H96" s="214"/>
      <c r="I96" s="214"/>
      <c r="J96" s="214"/>
      <c r="K96" s="214"/>
      <c r="L96" s="214"/>
      <c r="M96" s="214"/>
      <c r="N96" s="214"/>
      <c r="O96" s="214"/>
      <c r="P96" s="214"/>
    </row>
    <row r="97" spans="4:16" s="149" customFormat="1" ht="12.75">
      <c r="D97" s="214"/>
      <c r="E97" s="214"/>
      <c r="F97" s="214"/>
      <c r="G97" s="214"/>
      <c r="H97" s="214"/>
      <c r="I97" s="214"/>
      <c r="J97" s="214"/>
      <c r="K97" s="214"/>
      <c r="L97" s="214"/>
      <c r="M97" s="214"/>
      <c r="N97" s="214"/>
      <c r="O97" s="214"/>
      <c r="P97" s="214"/>
    </row>
    <row r="98" spans="4:16" s="149" customFormat="1" ht="12.75">
      <c r="D98" s="214"/>
      <c r="E98" s="214"/>
      <c r="F98" s="214"/>
      <c r="G98" s="214"/>
      <c r="H98" s="214"/>
      <c r="I98" s="214"/>
      <c r="J98" s="214"/>
      <c r="K98" s="214"/>
      <c r="L98" s="214"/>
      <c r="M98" s="214"/>
      <c r="N98" s="214"/>
      <c r="O98" s="214"/>
      <c r="P98" s="214"/>
    </row>
    <row r="99" spans="4:16" s="149" customFormat="1" ht="12.75">
      <c r="D99" s="214"/>
      <c r="E99" s="214"/>
      <c r="F99" s="214"/>
      <c r="G99" s="214"/>
      <c r="H99" s="214"/>
      <c r="I99" s="214"/>
      <c r="J99" s="214"/>
      <c r="K99" s="214"/>
      <c r="L99" s="214"/>
      <c r="M99" s="214"/>
      <c r="N99" s="214"/>
      <c r="O99" s="214"/>
      <c r="P99" s="214"/>
    </row>
    <row r="100" spans="4:16" s="149" customFormat="1" ht="12.75">
      <c r="D100" s="214"/>
      <c r="E100" s="214"/>
      <c r="F100" s="214"/>
      <c r="G100" s="214"/>
      <c r="H100" s="214"/>
      <c r="I100" s="214"/>
      <c r="J100" s="214"/>
      <c r="K100" s="214"/>
      <c r="L100" s="214"/>
      <c r="M100" s="214"/>
      <c r="N100" s="214"/>
      <c r="O100" s="214"/>
      <c r="P100" s="214"/>
    </row>
    <row r="101" spans="4:16" s="149" customFormat="1" ht="12.75">
      <c r="D101" s="214"/>
      <c r="E101" s="214"/>
      <c r="F101" s="214"/>
      <c r="G101" s="214"/>
      <c r="H101" s="214"/>
      <c r="I101" s="214"/>
      <c r="J101" s="214"/>
      <c r="K101" s="214"/>
      <c r="L101" s="214"/>
      <c r="M101" s="214"/>
      <c r="N101" s="214"/>
      <c r="O101" s="214"/>
      <c r="P101" s="214"/>
    </row>
    <row r="102" spans="4:16" s="149" customFormat="1" ht="12.75">
      <c r="D102" s="214"/>
      <c r="E102" s="214"/>
      <c r="F102" s="214"/>
      <c r="G102" s="214"/>
      <c r="H102" s="214"/>
      <c r="I102" s="214"/>
      <c r="J102" s="214"/>
      <c r="K102" s="214"/>
      <c r="L102" s="214"/>
      <c r="M102" s="214"/>
      <c r="N102" s="214"/>
      <c r="O102" s="214"/>
      <c r="P102" s="214"/>
    </row>
    <row r="103" spans="4:16" s="149" customFormat="1" ht="12.75">
      <c r="D103" s="214"/>
      <c r="E103" s="214"/>
      <c r="F103" s="214"/>
      <c r="G103" s="214"/>
      <c r="H103" s="214"/>
      <c r="I103" s="214"/>
      <c r="J103" s="214"/>
      <c r="K103" s="214"/>
      <c r="L103" s="214"/>
      <c r="M103" s="214"/>
      <c r="N103" s="214"/>
      <c r="O103" s="214"/>
      <c r="P103" s="214"/>
    </row>
    <row r="104" spans="4:16" s="149" customFormat="1" ht="12.75">
      <c r="D104" s="214"/>
      <c r="E104" s="214"/>
      <c r="F104" s="214"/>
      <c r="G104" s="214"/>
      <c r="H104" s="214"/>
      <c r="I104" s="214"/>
      <c r="J104" s="214"/>
      <c r="K104" s="214"/>
      <c r="L104" s="214"/>
      <c r="M104" s="214"/>
      <c r="N104" s="214"/>
      <c r="O104" s="214"/>
      <c r="P104" s="214"/>
    </row>
    <row r="105" spans="4:16" s="149" customFormat="1" ht="12.75">
      <c r="D105" s="214"/>
      <c r="E105" s="214"/>
      <c r="F105" s="214"/>
      <c r="G105" s="214"/>
      <c r="H105" s="214"/>
      <c r="I105" s="214"/>
      <c r="J105" s="214"/>
      <c r="K105" s="214"/>
      <c r="L105" s="214"/>
      <c r="M105" s="214"/>
      <c r="N105" s="214"/>
      <c r="O105" s="214"/>
      <c r="P105" s="214"/>
    </row>
    <row r="106" spans="4:16" s="149" customFormat="1" ht="12.75">
      <c r="D106" s="214"/>
      <c r="E106" s="214"/>
      <c r="F106" s="214"/>
      <c r="G106" s="214"/>
      <c r="H106" s="214"/>
      <c r="I106" s="214"/>
      <c r="J106" s="214"/>
      <c r="K106" s="214"/>
      <c r="L106" s="214"/>
      <c r="M106" s="214"/>
      <c r="N106" s="214"/>
      <c r="O106" s="214"/>
      <c r="P106" s="214"/>
    </row>
    <row r="107" spans="4:16" s="149" customFormat="1" ht="12.75">
      <c r="D107" s="214"/>
      <c r="E107" s="214"/>
      <c r="F107" s="214"/>
      <c r="G107" s="214"/>
      <c r="H107" s="214"/>
      <c r="I107" s="214"/>
      <c r="J107" s="214"/>
      <c r="K107" s="214"/>
      <c r="L107" s="214"/>
      <c r="M107" s="214"/>
      <c r="N107" s="214"/>
      <c r="O107" s="214"/>
      <c r="P107" s="214"/>
    </row>
    <row r="108" spans="4:16" s="149" customFormat="1" ht="12.75">
      <c r="D108" s="214"/>
      <c r="E108" s="214"/>
      <c r="F108" s="214"/>
      <c r="G108" s="214"/>
      <c r="H108" s="214"/>
      <c r="I108" s="214"/>
      <c r="J108" s="214"/>
      <c r="K108" s="214"/>
      <c r="L108" s="214"/>
      <c r="M108" s="214"/>
      <c r="N108" s="214"/>
      <c r="O108" s="214"/>
      <c r="P108" s="214"/>
    </row>
    <row r="109" spans="4:16" s="149" customFormat="1" ht="12.75">
      <c r="D109" s="214"/>
      <c r="E109" s="214"/>
      <c r="F109" s="214"/>
      <c r="G109" s="214"/>
      <c r="H109" s="214"/>
      <c r="I109" s="214"/>
      <c r="J109" s="214"/>
      <c r="K109" s="214"/>
      <c r="L109" s="214"/>
      <c r="M109" s="214"/>
      <c r="N109" s="214"/>
      <c r="O109" s="214"/>
      <c r="P109" s="214"/>
    </row>
    <row r="110" spans="4:16" s="149" customFormat="1" ht="12.75">
      <c r="D110" s="214"/>
      <c r="E110" s="214"/>
      <c r="F110" s="214"/>
      <c r="G110" s="214"/>
      <c r="H110" s="214"/>
      <c r="I110" s="214"/>
      <c r="J110" s="214"/>
      <c r="K110" s="214"/>
      <c r="L110" s="214"/>
      <c r="M110" s="214"/>
      <c r="N110" s="214"/>
      <c r="O110" s="214"/>
      <c r="P110" s="214"/>
    </row>
    <row r="111" spans="4:16" s="149" customFormat="1" ht="12.75">
      <c r="D111" s="214"/>
      <c r="E111" s="214"/>
      <c r="F111" s="214"/>
      <c r="G111" s="214"/>
      <c r="H111" s="214"/>
      <c r="I111" s="214"/>
      <c r="J111" s="214"/>
      <c r="K111" s="214"/>
      <c r="L111" s="214"/>
      <c r="M111" s="214"/>
      <c r="N111" s="214"/>
      <c r="O111" s="214"/>
      <c r="P111" s="214"/>
    </row>
    <row r="112" spans="4:16" s="149" customFormat="1" ht="12.75">
      <c r="D112" s="214"/>
      <c r="E112" s="214"/>
      <c r="F112" s="214"/>
      <c r="G112" s="214"/>
      <c r="H112" s="214"/>
      <c r="I112" s="214"/>
      <c r="J112" s="214"/>
      <c r="K112" s="214"/>
      <c r="L112" s="214"/>
      <c r="M112" s="214"/>
      <c r="N112" s="214"/>
      <c r="O112" s="214"/>
      <c r="P112" s="214"/>
    </row>
    <row r="113" spans="4:16" s="149" customFormat="1" ht="12.75">
      <c r="D113" s="214"/>
      <c r="E113" s="214"/>
      <c r="F113" s="214"/>
      <c r="G113" s="214"/>
      <c r="H113" s="214"/>
      <c r="I113" s="214"/>
      <c r="J113" s="214"/>
      <c r="K113" s="214"/>
      <c r="L113" s="214"/>
      <c r="M113" s="214"/>
      <c r="N113" s="214"/>
      <c r="O113" s="214"/>
      <c r="P113" s="214"/>
    </row>
    <row r="114" spans="4:16" s="149" customFormat="1" ht="12.75">
      <c r="D114" s="214"/>
      <c r="E114" s="214"/>
      <c r="F114" s="214"/>
      <c r="G114" s="214"/>
      <c r="H114" s="214"/>
      <c r="I114" s="214"/>
      <c r="J114" s="214"/>
      <c r="K114" s="214"/>
      <c r="L114" s="214"/>
      <c r="M114" s="214"/>
      <c r="N114" s="214"/>
      <c r="O114" s="214"/>
      <c r="P114" s="214"/>
    </row>
    <row r="115" spans="4:16" s="149" customFormat="1" ht="12.75">
      <c r="D115" s="214"/>
      <c r="E115" s="214"/>
      <c r="F115" s="214"/>
      <c r="G115" s="214"/>
      <c r="H115" s="214"/>
      <c r="I115" s="214"/>
      <c r="J115" s="214"/>
      <c r="K115" s="214"/>
      <c r="L115" s="214"/>
      <c r="M115" s="214"/>
      <c r="N115" s="214"/>
      <c r="O115" s="214"/>
      <c r="P115" s="214"/>
    </row>
    <row r="116" spans="4:16" s="149" customFormat="1" ht="12.75">
      <c r="D116" s="214"/>
      <c r="E116" s="214"/>
      <c r="F116" s="214"/>
      <c r="G116" s="214"/>
      <c r="H116" s="214"/>
      <c r="I116" s="214"/>
      <c r="J116" s="214"/>
      <c r="K116" s="214"/>
      <c r="L116" s="214"/>
      <c r="M116" s="214"/>
      <c r="N116" s="214"/>
      <c r="O116" s="214"/>
      <c r="P116" s="214"/>
    </row>
    <row r="117" spans="4:16" s="149" customFormat="1" ht="12.75">
      <c r="D117" s="214"/>
      <c r="E117" s="214"/>
      <c r="F117" s="214"/>
      <c r="G117" s="214"/>
      <c r="H117" s="214"/>
      <c r="I117" s="214"/>
      <c r="J117" s="214"/>
      <c r="K117" s="214"/>
      <c r="L117" s="214"/>
      <c r="M117" s="214"/>
      <c r="N117" s="214"/>
      <c r="O117" s="214"/>
      <c r="P117" s="214"/>
    </row>
    <row r="118" spans="4:16" s="149" customFormat="1" ht="12.75">
      <c r="D118" s="214"/>
      <c r="E118" s="214"/>
      <c r="F118" s="214"/>
      <c r="G118" s="214"/>
      <c r="H118" s="214"/>
      <c r="I118" s="214"/>
      <c r="J118" s="214"/>
      <c r="K118" s="214"/>
      <c r="L118" s="214"/>
      <c r="M118" s="214"/>
      <c r="N118" s="214"/>
      <c r="O118" s="214"/>
      <c r="P118" s="214"/>
    </row>
    <row r="119" spans="4:16" s="149" customFormat="1" ht="12.75">
      <c r="D119" s="214"/>
      <c r="E119" s="214"/>
      <c r="F119" s="214"/>
      <c r="G119" s="214"/>
      <c r="H119" s="214"/>
      <c r="I119" s="214"/>
      <c r="J119" s="214"/>
      <c r="K119" s="214"/>
      <c r="L119" s="214"/>
      <c r="M119" s="214"/>
      <c r="N119" s="214"/>
      <c r="O119" s="214"/>
      <c r="P119" s="214"/>
    </row>
    <row r="120" spans="4:16" s="149" customFormat="1" ht="12.75">
      <c r="D120" s="214"/>
      <c r="E120" s="214"/>
      <c r="F120" s="214"/>
      <c r="G120" s="214"/>
      <c r="H120" s="214"/>
      <c r="I120" s="214"/>
      <c r="J120" s="214"/>
      <c r="K120" s="214"/>
      <c r="L120" s="214"/>
      <c r="M120" s="214"/>
      <c r="N120" s="214"/>
      <c r="O120" s="214"/>
      <c r="P120" s="214"/>
    </row>
    <row r="121" spans="4:16" s="149" customFormat="1" ht="12.75">
      <c r="D121" s="214"/>
      <c r="E121" s="214"/>
      <c r="F121" s="214"/>
      <c r="G121" s="214"/>
      <c r="H121" s="214"/>
      <c r="I121" s="214"/>
      <c r="J121" s="214"/>
      <c r="K121" s="214"/>
      <c r="L121" s="214"/>
      <c r="M121" s="214"/>
      <c r="N121" s="214"/>
      <c r="O121" s="214"/>
      <c r="P121" s="214"/>
    </row>
    <row r="122" spans="4:16" s="149" customFormat="1" ht="12.75">
      <c r="D122" s="214"/>
      <c r="E122" s="214"/>
      <c r="F122" s="214"/>
      <c r="G122" s="214"/>
      <c r="H122" s="214"/>
      <c r="I122" s="214"/>
      <c r="J122" s="214"/>
      <c r="K122" s="214"/>
      <c r="L122" s="214"/>
      <c r="M122" s="214"/>
      <c r="N122" s="214"/>
      <c r="O122" s="214"/>
      <c r="P122" s="214"/>
    </row>
    <row r="123" spans="4:16" s="149" customFormat="1" ht="12.75">
      <c r="D123" s="214"/>
      <c r="E123" s="214"/>
      <c r="F123" s="214"/>
      <c r="G123" s="214"/>
      <c r="H123" s="214"/>
      <c r="I123" s="214"/>
      <c r="J123" s="214"/>
      <c r="K123" s="214"/>
      <c r="L123" s="214"/>
      <c r="M123" s="214"/>
      <c r="N123" s="214"/>
      <c r="O123" s="214"/>
      <c r="P123" s="214"/>
    </row>
    <row r="124" spans="4:16" s="149" customFormat="1" ht="12.75">
      <c r="D124" s="214"/>
      <c r="E124" s="214"/>
      <c r="F124" s="214"/>
      <c r="G124" s="214"/>
      <c r="H124" s="214"/>
      <c r="I124" s="214"/>
      <c r="J124" s="214"/>
      <c r="K124" s="214"/>
      <c r="L124" s="214"/>
      <c r="M124" s="214"/>
      <c r="N124" s="214"/>
      <c r="O124" s="214"/>
      <c r="P124" s="214"/>
    </row>
    <row r="125" spans="4:16" s="149" customFormat="1" ht="12.75">
      <c r="D125" s="214"/>
      <c r="E125" s="214"/>
      <c r="F125" s="214"/>
      <c r="G125" s="214"/>
      <c r="H125" s="214"/>
      <c r="I125" s="214"/>
      <c r="J125" s="214"/>
      <c r="K125" s="214"/>
      <c r="L125" s="214"/>
      <c r="M125" s="214"/>
      <c r="N125" s="214"/>
      <c r="O125" s="214"/>
      <c r="P125" s="214"/>
    </row>
    <row r="126" spans="4:16" s="149" customFormat="1" ht="12.75">
      <c r="D126" s="214"/>
      <c r="E126" s="214"/>
      <c r="F126" s="214"/>
      <c r="G126" s="214"/>
      <c r="H126" s="214"/>
      <c r="I126" s="214"/>
      <c r="J126" s="214"/>
      <c r="K126" s="214"/>
      <c r="L126" s="214"/>
      <c r="M126" s="214"/>
      <c r="N126" s="214"/>
      <c r="O126" s="214"/>
      <c r="P126" s="214"/>
    </row>
    <row r="127" spans="4:16" s="149" customFormat="1" ht="12.75">
      <c r="D127" s="214"/>
      <c r="E127" s="214"/>
      <c r="F127" s="214"/>
      <c r="G127" s="214"/>
      <c r="H127" s="214"/>
      <c r="I127" s="214"/>
      <c r="J127" s="214"/>
      <c r="K127" s="214"/>
      <c r="L127" s="214"/>
      <c r="M127" s="214"/>
      <c r="N127" s="214"/>
      <c r="O127" s="214"/>
      <c r="P127" s="214"/>
    </row>
    <row r="128" spans="4:16" s="149" customFormat="1" ht="12.75">
      <c r="D128" s="214"/>
      <c r="E128" s="214"/>
      <c r="F128" s="214"/>
      <c r="G128" s="214"/>
      <c r="H128" s="214"/>
      <c r="I128" s="214"/>
      <c r="J128" s="214"/>
      <c r="K128" s="214"/>
      <c r="L128" s="214"/>
      <c r="M128" s="214"/>
      <c r="N128" s="214"/>
      <c r="O128" s="214"/>
      <c r="P128" s="214"/>
    </row>
    <row r="129" spans="4:16" s="149" customFormat="1" ht="12.75">
      <c r="D129" s="214"/>
      <c r="E129" s="214"/>
      <c r="F129" s="214"/>
      <c r="G129" s="214"/>
      <c r="H129" s="214"/>
      <c r="I129" s="214"/>
      <c r="J129" s="214"/>
      <c r="K129" s="214"/>
      <c r="L129" s="214"/>
      <c r="M129" s="214"/>
      <c r="N129" s="214"/>
      <c r="O129" s="214"/>
      <c r="P129" s="214"/>
    </row>
    <row r="130" spans="4:16" s="149" customFormat="1" ht="12.75">
      <c r="D130" s="214"/>
      <c r="E130" s="214"/>
      <c r="F130" s="214"/>
      <c r="G130" s="214"/>
      <c r="H130" s="214"/>
      <c r="I130" s="214"/>
      <c r="J130" s="214"/>
      <c r="K130" s="214"/>
      <c r="L130" s="214"/>
      <c r="M130" s="214"/>
      <c r="N130" s="214"/>
      <c r="O130" s="214"/>
      <c r="P130" s="214"/>
    </row>
    <row r="131" spans="4:16" s="149" customFormat="1" ht="12.75">
      <c r="D131" s="214"/>
      <c r="E131" s="214"/>
      <c r="F131" s="214"/>
      <c r="G131" s="214"/>
      <c r="H131" s="214"/>
      <c r="I131" s="214"/>
      <c r="J131" s="214"/>
      <c r="K131" s="214"/>
      <c r="L131" s="214"/>
      <c r="M131" s="214"/>
      <c r="N131" s="214"/>
      <c r="O131" s="214"/>
      <c r="P131" s="214"/>
    </row>
    <row r="132" spans="4:16" s="149" customFormat="1" ht="12.75">
      <c r="D132" s="214"/>
      <c r="E132" s="214"/>
      <c r="F132" s="214"/>
      <c r="G132" s="214"/>
      <c r="H132" s="214"/>
      <c r="I132" s="214"/>
      <c r="J132" s="214"/>
      <c r="K132" s="214"/>
      <c r="L132" s="214"/>
      <c r="M132" s="214"/>
      <c r="N132" s="214"/>
      <c r="O132" s="214"/>
      <c r="P132" s="214"/>
    </row>
    <row r="133" spans="4:16" s="149" customFormat="1" ht="12.75">
      <c r="D133" s="214"/>
      <c r="E133" s="214"/>
      <c r="F133" s="214"/>
      <c r="G133" s="214"/>
      <c r="H133" s="214"/>
      <c r="I133" s="214"/>
      <c r="J133" s="214"/>
      <c r="K133" s="214"/>
      <c r="L133" s="214"/>
      <c r="M133" s="214"/>
      <c r="N133" s="214"/>
      <c r="O133" s="214"/>
      <c r="P133" s="214"/>
    </row>
    <row r="134" spans="4:16" s="149" customFormat="1" ht="12.75">
      <c r="D134" s="214"/>
      <c r="E134" s="214"/>
      <c r="F134" s="214"/>
      <c r="G134" s="214"/>
      <c r="H134" s="214"/>
      <c r="I134" s="214"/>
      <c r="J134" s="214"/>
      <c r="K134" s="214"/>
      <c r="L134" s="214"/>
      <c r="M134" s="214"/>
      <c r="N134" s="214"/>
      <c r="O134" s="214"/>
      <c r="P134" s="214"/>
    </row>
    <row r="135" spans="4:16" s="149" customFormat="1" ht="12.75">
      <c r="D135" s="214"/>
      <c r="E135" s="214"/>
      <c r="F135" s="214"/>
      <c r="G135" s="214"/>
      <c r="H135" s="214"/>
      <c r="I135" s="214"/>
      <c r="J135" s="214"/>
      <c r="K135" s="214"/>
      <c r="L135" s="214"/>
      <c r="M135" s="214"/>
      <c r="N135" s="214"/>
      <c r="O135" s="214"/>
      <c r="P135" s="214"/>
    </row>
    <row r="136" spans="4:16" s="149" customFormat="1" ht="12.75">
      <c r="D136" s="214"/>
      <c r="E136" s="214"/>
      <c r="F136" s="214"/>
      <c r="G136" s="214"/>
      <c r="H136" s="214"/>
      <c r="I136" s="214"/>
      <c r="J136" s="214"/>
      <c r="K136" s="214"/>
      <c r="L136" s="214"/>
      <c r="M136" s="214"/>
      <c r="N136" s="214"/>
      <c r="O136" s="214"/>
      <c r="P136" s="214"/>
    </row>
    <row r="137" spans="4:16" s="149" customFormat="1" ht="12.75">
      <c r="D137" s="214"/>
      <c r="E137" s="214"/>
      <c r="F137" s="214"/>
      <c r="G137" s="214"/>
      <c r="H137" s="214"/>
      <c r="I137" s="214"/>
      <c r="J137" s="214"/>
      <c r="K137" s="214"/>
      <c r="L137" s="214"/>
      <c r="M137" s="214"/>
      <c r="N137" s="214"/>
      <c r="O137" s="214"/>
      <c r="P137" s="214"/>
    </row>
    <row r="138" spans="4:16" s="149" customFormat="1" ht="12.75">
      <c r="D138" s="214"/>
      <c r="E138" s="214"/>
      <c r="F138" s="214"/>
      <c r="G138" s="214"/>
      <c r="H138" s="214"/>
      <c r="I138" s="214"/>
      <c r="J138" s="214"/>
      <c r="K138" s="214"/>
      <c r="L138" s="214"/>
      <c r="M138" s="214"/>
      <c r="N138" s="214"/>
      <c r="O138" s="214"/>
      <c r="P138" s="214"/>
    </row>
    <row r="139" spans="4:16" s="149" customFormat="1" ht="12.75">
      <c r="D139" s="214"/>
      <c r="E139" s="214"/>
      <c r="F139" s="214"/>
      <c r="G139" s="214"/>
      <c r="H139" s="214"/>
      <c r="I139" s="214"/>
      <c r="J139" s="214"/>
      <c r="K139" s="214"/>
      <c r="L139" s="214"/>
      <c r="M139" s="214"/>
      <c r="N139" s="214"/>
      <c r="O139" s="214"/>
      <c r="P139" s="214"/>
    </row>
    <row r="140" spans="4:16" s="149" customFormat="1" ht="12.75">
      <c r="D140" s="214"/>
      <c r="E140" s="214"/>
      <c r="F140" s="214"/>
      <c r="G140" s="214"/>
      <c r="H140" s="214"/>
      <c r="I140" s="214"/>
      <c r="J140" s="214"/>
      <c r="K140" s="214"/>
      <c r="L140" s="214"/>
      <c r="M140" s="214"/>
      <c r="N140" s="214"/>
      <c r="O140" s="214"/>
      <c r="P140" s="214"/>
    </row>
    <row r="141" spans="4:16" s="149" customFormat="1" ht="12.75">
      <c r="D141" s="214"/>
      <c r="E141" s="214"/>
      <c r="F141" s="214"/>
      <c r="G141" s="214"/>
      <c r="H141" s="214"/>
      <c r="I141" s="214"/>
      <c r="J141" s="214"/>
      <c r="K141" s="214"/>
      <c r="L141" s="214"/>
      <c r="M141" s="214"/>
      <c r="N141" s="214"/>
      <c r="O141" s="214"/>
      <c r="P141" s="214"/>
    </row>
    <row r="142" spans="4:16" s="149" customFormat="1" ht="12.75">
      <c r="D142" s="214"/>
      <c r="E142" s="214"/>
      <c r="F142" s="214"/>
      <c r="G142" s="214"/>
      <c r="H142" s="214"/>
      <c r="I142" s="214"/>
      <c r="J142" s="214"/>
      <c r="K142" s="214"/>
      <c r="L142" s="214"/>
      <c r="M142" s="214"/>
      <c r="N142" s="214"/>
      <c r="O142" s="214"/>
      <c r="P142" s="214"/>
    </row>
    <row r="143" spans="4:16" s="149" customFormat="1" ht="12.75">
      <c r="D143" s="214"/>
      <c r="E143" s="214"/>
      <c r="F143" s="214"/>
      <c r="G143" s="214"/>
      <c r="H143" s="214"/>
      <c r="I143" s="214"/>
      <c r="J143" s="214"/>
      <c r="K143" s="214"/>
      <c r="L143" s="214"/>
      <c r="M143" s="214"/>
      <c r="N143" s="214"/>
      <c r="O143" s="214"/>
      <c r="P143" s="214"/>
    </row>
    <row r="144" spans="4:16" s="149" customFormat="1" ht="12.75">
      <c r="D144" s="214"/>
      <c r="E144" s="214"/>
      <c r="F144" s="214"/>
      <c r="G144" s="214"/>
      <c r="H144" s="214"/>
      <c r="I144" s="214"/>
      <c r="J144" s="214"/>
      <c r="K144" s="214"/>
      <c r="L144" s="214"/>
      <c r="M144" s="214"/>
      <c r="N144" s="214"/>
      <c r="O144" s="214"/>
      <c r="P144" s="214"/>
    </row>
    <row r="145" spans="4:16" s="149" customFormat="1" ht="12.75">
      <c r="D145" s="214"/>
      <c r="E145" s="214"/>
      <c r="F145" s="214"/>
      <c r="G145" s="214"/>
      <c r="H145" s="214"/>
      <c r="I145" s="214"/>
      <c r="J145" s="214"/>
      <c r="K145" s="214"/>
      <c r="L145" s="214"/>
      <c r="M145" s="214"/>
      <c r="N145" s="214"/>
      <c r="O145" s="214"/>
      <c r="P145" s="214"/>
    </row>
    <row r="146" spans="4:16" s="149" customFormat="1" ht="12.75">
      <c r="D146" s="214"/>
      <c r="E146" s="214"/>
      <c r="F146" s="214"/>
      <c r="G146" s="214"/>
      <c r="H146" s="214"/>
      <c r="I146" s="214"/>
      <c r="J146" s="214"/>
      <c r="K146" s="214"/>
      <c r="L146" s="214"/>
      <c r="M146" s="214"/>
      <c r="N146" s="214"/>
      <c r="O146" s="214"/>
      <c r="P146" s="214"/>
    </row>
    <row r="147" spans="4:16" s="149" customFormat="1" ht="12.75">
      <c r="D147" s="214"/>
      <c r="E147" s="214"/>
      <c r="F147" s="214"/>
      <c r="G147" s="214"/>
      <c r="H147" s="214"/>
      <c r="I147" s="214"/>
      <c r="J147" s="214"/>
      <c r="K147" s="214"/>
      <c r="L147" s="214"/>
      <c r="M147" s="214"/>
      <c r="N147" s="214"/>
      <c r="O147" s="214"/>
      <c r="P147" s="214"/>
    </row>
    <row r="148" spans="4:16" s="149" customFormat="1" ht="12.75">
      <c r="D148" s="214"/>
      <c r="E148" s="214"/>
      <c r="F148" s="214"/>
      <c r="G148" s="214"/>
      <c r="H148" s="214"/>
      <c r="I148" s="214"/>
      <c r="J148" s="214"/>
      <c r="K148" s="214"/>
      <c r="L148" s="214"/>
      <c r="M148" s="214"/>
      <c r="N148" s="214"/>
      <c r="O148" s="214"/>
      <c r="P148" s="214"/>
    </row>
    <row r="149" spans="4:16" s="149" customFormat="1" ht="12.75">
      <c r="D149" s="214"/>
      <c r="E149" s="214"/>
      <c r="F149" s="214"/>
      <c r="G149" s="214"/>
      <c r="H149" s="214"/>
      <c r="I149" s="214"/>
      <c r="J149" s="214"/>
      <c r="K149" s="214"/>
      <c r="L149" s="214"/>
      <c r="M149" s="214"/>
      <c r="N149" s="214"/>
      <c r="O149" s="214"/>
      <c r="P149" s="214"/>
    </row>
    <row r="150" spans="4:16" s="149" customFormat="1" ht="12.75">
      <c r="D150" s="214"/>
      <c r="E150" s="214"/>
      <c r="F150" s="214"/>
      <c r="G150" s="214"/>
      <c r="H150" s="214"/>
      <c r="I150" s="214"/>
      <c r="J150" s="214"/>
      <c r="K150" s="214"/>
      <c r="L150" s="214"/>
      <c r="M150" s="214"/>
      <c r="N150" s="214"/>
      <c r="O150" s="214"/>
      <c r="P150" s="214"/>
    </row>
    <row r="151" spans="4:16" s="149" customFormat="1" ht="12.75">
      <c r="D151" s="214"/>
      <c r="E151" s="214"/>
      <c r="F151" s="214"/>
      <c r="G151" s="214"/>
      <c r="H151" s="214"/>
      <c r="I151" s="214"/>
      <c r="J151" s="214"/>
      <c r="K151" s="214"/>
      <c r="L151" s="214"/>
      <c r="M151" s="214"/>
      <c r="N151" s="214"/>
      <c r="O151" s="214"/>
      <c r="P151" s="214"/>
    </row>
    <row r="152" spans="4:16" s="149" customFormat="1" ht="12.75">
      <c r="D152" s="214"/>
      <c r="E152" s="214"/>
      <c r="F152" s="214"/>
      <c r="G152" s="214"/>
      <c r="H152" s="214"/>
      <c r="I152" s="214"/>
      <c r="J152" s="214"/>
      <c r="K152" s="214"/>
      <c r="L152" s="214"/>
      <c r="M152" s="214"/>
      <c r="N152" s="214"/>
      <c r="O152" s="214"/>
      <c r="P152" s="214"/>
    </row>
    <row r="153" spans="4:16" s="149" customFormat="1" ht="12.75">
      <c r="D153" s="214"/>
      <c r="E153" s="214"/>
      <c r="F153" s="214"/>
      <c r="G153" s="214"/>
      <c r="H153" s="214"/>
      <c r="I153" s="214"/>
      <c r="J153" s="214"/>
      <c r="K153" s="214"/>
      <c r="L153" s="214"/>
      <c r="M153" s="214"/>
      <c r="N153" s="214"/>
      <c r="O153" s="214"/>
      <c r="P153" s="214"/>
    </row>
    <row r="154" spans="4:16" s="149" customFormat="1" ht="12.75">
      <c r="D154" s="214"/>
      <c r="E154" s="214"/>
      <c r="F154" s="214"/>
      <c r="G154" s="214"/>
      <c r="H154" s="214"/>
      <c r="I154" s="214"/>
      <c r="J154" s="214"/>
      <c r="K154" s="214"/>
      <c r="L154" s="214"/>
      <c r="M154" s="214"/>
      <c r="N154" s="214"/>
      <c r="O154" s="214"/>
      <c r="P154" s="214"/>
    </row>
    <row r="155" spans="4:16" s="149" customFormat="1" ht="12.75">
      <c r="D155" s="214"/>
      <c r="E155" s="214"/>
      <c r="F155" s="214"/>
      <c r="G155" s="214"/>
      <c r="H155" s="214"/>
      <c r="I155" s="214"/>
      <c r="J155" s="214"/>
      <c r="K155" s="214"/>
      <c r="L155" s="214"/>
      <c r="M155" s="214"/>
      <c r="N155" s="214"/>
      <c r="O155" s="214"/>
      <c r="P155" s="214"/>
    </row>
    <row r="156" spans="4:16" s="149" customFormat="1" ht="12.75">
      <c r="D156" s="214"/>
      <c r="E156" s="214"/>
      <c r="F156" s="214"/>
      <c r="G156" s="214"/>
      <c r="H156" s="214"/>
      <c r="I156" s="214"/>
      <c r="J156" s="214"/>
      <c r="K156" s="214"/>
      <c r="L156" s="214"/>
      <c r="M156" s="214"/>
      <c r="N156" s="214"/>
      <c r="O156" s="214"/>
      <c r="P156" s="214"/>
    </row>
    <row r="157" spans="4:16" s="149" customFormat="1" ht="12.75">
      <c r="D157" s="214"/>
      <c r="E157" s="214"/>
      <c r="F157" s="214"/>
      <c r="G157" s="214"/>
      <c r="H157" s="214"/>
      <c r="I157" s="214"/>
      <c r="J157" s="214"/>
      <c r="K157" s="214"/>
      <c r="L157" s="214"/>
      <c r="M157" s="214"/>
      <c r="N157" s="214"/>
      <c r="O157" s="214"/>
      <c r="P157" s="214"/>
    </row>
    <row r="158" spans="4:16" s="149" customFormat="1" ht="12.75">
      <c r="D158" s="214"/>
      <c r="E158" s="214"/>
      <c r="F158" s="214"/>
      <c r="G158" s="214"/>
      <c r="H158" s="214"/>
      <c r="I158" s="214"/>
      <c r="J158" s="214"/>
      <c r="K158" s="214"/>
      <c r="L158" s="214"/>
      <c r="M158" s="214"/>
      <c r="N158" s="214"/>
      <c r="O158" s="214"/>
      <c r="P158" s="214"/>
    </row>
    <row r="159" spans="4:16" s="149" customFormat="1" ht="12.75">
      <c r="D159" s="214"/>
      <c r="E159" s="214"/>
      <c r="F159" s="214"/>
      <c r="G159" s="214"/>
      <c r="H159" s="214"/>
      <c r="I159" s="214"/>
      <c r="J159" s="214"/>
      <c r="K159" s="214"/>
      <c r="L159" s="214"/>
      <c r="M159" s="214"/>
      <c r="N159" s="214"/>
      <c r="O159" s="214"/>
      <c r="P159" s="214"/>
    </row>
    <row r="160" spans="4:16" s="149" customFormat="1" ht="12.75">
      <c r="D160" s="214"/>
      <c r="E160" s="214"/>
      <c r="F160" s="214"/>
      <c r="G160" s="214"/>
      <c r="H160" s="214"/>
      <c r="I160" s="214"/>
      <c r="J160" s="214"/>
      <c r="K160" s="214"/>
      <c r="L160" s="214"/>
      <c r="M160" s="214"/>
      <c r="N160" s="214"/>
      <c r="O160" s="214"/>
      <c r="P160" s="214"/>
    </row>
    <row r="161" spans="4:16" s="149" customFormat="1" ht="12.75">
      <c r="D161" s="214"/>
      <c r="E161" s="214"/>
      <c r="F161" s="214"/>
      <c r="G161" s="214"/>
      <c r="H161" s="214"/>
      <c r="I161" s="214"/>
      <c r="J161" s="214"/>
      <c r="K161" s="214"/>
      <c r="L161" s="214"/>
      <c r="M161" s="214"/>
      <c r="N161" s="214"/>
      <c r="O161" s="214"/>
      <c r="P161" s="214"/>
    </row>
    <row r="162" spans="4:16" s="149" customFormat="1" ht="12.75">
      <c r="D162" s="214"/>
      <c r="E162" s="214"/>
      <c r="F162" s="214"/>
      <c r="G162" s="214"/>
      <c r="H162" s="214"/>
      <c r="I162" s="214"/>
      <c r="J162" s="214"/>
      <c r="K162" s="214"/>
      <c r="L162" s="214"/>
      <c r="M162" s="214"/>
      <c r="N162" s="214"/>
      <c r="O162" s="214"/>
      <c r="P162" s="214"/>
    </row>
    <row r="163" spans="4:16" s="149" customFormat="1" ht="12.75">
      <c r="D163" s="214"/>
      <c r="E163" s="214"/>
      <c r="F163" s="214"/>
      <c r="G163" s="214"/>
      <c r="H163" s="214"/>
      <c r="I163" s="214"/>
      <c r="J163" s="214"/>
      <c r="K163" s="214"/>
      <c r="L163" s="214"/>
      <c r="M163" s="214"/>
      <c r="N163" s="214"/>
      <c r="O163" s="214"/>
      <c r="P163" s="214"/>
    </row>
    <row r="164" spans="4:16" s="149" customFormat="1" ht="12.75">
      <c r="D164" s="214"/>
      <c r="E164" s="214"/>
      <c r="F164" s="214"/>
      <c r="G164" s="214"/>
      <c r="H164" s="214"/>
      <c r="I164" s="214"/>
      <c r="J164" s="214"/>
      <c r="K164" s="214"/>
      <c r="L164" s="214"/>
      <c r="M164" s="214"/>
      <c r="N164" s="214"/>
      <c r="O164" s="214"/>
      <c r="P164" s="214"/>
    </row>
    <row r="165" spans="4:16" s="149" customFormat="1" ht="12.75">
      <c r="D165" s="214"/>
      <c r="E165" s="214"/>
      <c r="F165" s="214"/>
      <c r="G165" s="214"/>
      <c r="H165" s="214"/>
      <c r="I165" s="214"/>
      <c r="J165" s="214"/>
      <c r="K165" s="214"/>
      <c r="L165" s="214"/>
      <c r="M165" s="214"/>
      <c r="N165" s="214"/>
      <c r="O165" s="214"/>
      <c r="P165" s="214"/>
    </row>
    <row r="166" spans="4:16" s="149" customFormat="1" ht="12.75">
      <c r="D166" s="214"/>
      <c r="E166" s="214"/>
      <c r="F166" s="214"/>
      <c r="G166" s="214"/>
      <c r="H166" s="214"/>
      <c r="I166" s="214"/>
      <c r="J166" s="214"/>
      <c r="K166" s="214"/>
      <c r="L166" s="214"/>
      <c r="M166" s="214"/>
      <c r="N166" s="214"/>
      <c r="O166" s="214"/>
      <c r="P166" s="214"/>
    </row>
    <row r="167" spans="4:16" s="149" customFormat="1" ht="12.75">
      <c r="D167" s="214"/>
      <c r="E167" s="214"/>
      <c r="F167" s="214"/>
      <c r="G167" s="214"/>
      <c r="H167" s="214"/>
      <c r="I167" s="214"/>
      <c r="J167" s="214"/>
      <c r="K167" s="214"/>
      <c r="L167" s="214"/>
      <c r="M167" s="214"/>
      <c r="N167" s="214"/>
      <c r="O167" s="214"/>
      <c r="P167" s="214"/>
    </row>
    <row r="168" spans="4:16" s="149" customFormat="1" ht="12.75">
      <c r="D168" s="214"/>
      <c r="E168" s="214"/>
      <c r="F168" s="214"/>
      <c r="G168" s="214"/>
      <c r="H168" s="214"/>
      <c r="I168" s="214"/>
      <c r="J168" s="214"/>
      <c r="K168" s="214"/>
      <c r="L168" s="214"/>
      <c r="M168" s="214"/>
      <c r="N168" s="214"/>
      <c r="O168" s="214"/>
      <c r="P168" s="214"/>
    </row>
    <row r="169" spans="4:16" s="149" customFormat="1" ht="12.75">
      <c r="D169" s="214"/>
      <c r="E169" s="214"/>
      <c r="F169" s="214"/>
      <c r="G169" s="214"/>
      <c r="H169" s="214"/>
      <c r="I169" s="214"/>
      <c r="J169" s="214"/>
      <c r="K169" s="214"/>
      <c r="L169" s="214"/>
      <c r="M169" s="214"/>
      <c r="N169" s="214"/>
      <c r="O169" s="214"/>
      <c r="P169" s="214"/>
    </row>
    <row r="170" spans="4:16" s="149" customFormat="1" ht="12.75">
      <c r="D170" s="214"/>
      <c r="E170" s="214"/>
      <c r="F170" s="214"/>
      <c r="G170" s="214"/>
      <c r="H170" s="214"/>
      <c r="I170" s="214"/>
      <c r="J170" s="214"/>
      <c r="K170" s="214"/>
      <c r="L170" s="214"/>
      <c r="M170" s="214"/>
      <c r="N170" s="214"/>
      <c r="O170" s="214"/>
      <c r="P170" s="214"/>
    </row>
    <row r="171" spans="4:16" s="149" customFormat="1" ht="12.75">
      <c r="D171" s="214"/>
      <c r="E171" s="214"/>
      <c r="F171" s="214"/>
      <c r="G171" s="214"/>
      <c r="H171" s="214"/>
      <c r="I171" s="214"/>
      <c r="J171" s="214"/>
      <c r="K171" s="214"/>
      <c r="L171" s="214"/>
      <c r="M171" s="214"/>
      <c r="N171" s="214"/>
      <c r="O171" s="214"/>
      <c r="P171" s="214"/>
    </row>
    <row r="172" spans="4:16" s="149" customFormat="1" ht="12.75">
      <c r="D172" s="214"/>
      <c r="E172" s="214"/>
      <c r="F172" s="214"/>
      <c r="G172" s="214"/>
      <c r="H172" s="214"/>
      <c r="I172" s="214"/>
      <c r="J172" s="214"/>
      <c r="K172" s="214"/>
      <c r="L172" s="214"/>
      <c r="M172" s="214"/>
      <c r="N172" s="214"/>
      <c r="O172" s="214"/>
      <c r="P172" s="214"/>
    </row>
    <row r="173" spans="4:16" s="149" customFormat="1" ht="12.75">
      <c r="D173" s="214"/>
      <c r="E173" s="214"/>
      <c r="F173" s="214"/>
      <c r="G173" s="214"/>
      <c r="H173" s="214"/>
      <c r="I173" s="214"/>
      <c r="J173" s="214"/>
      <c r="K173" s="214"/>
      <c r="L173" s="214"/>
      <c r="M173" s="214"/>
      <c r="N173" s="214"/>
      <c r="O173" s="214"/>
      <c r="P173" s="214"/>
    </row>
    <row r="174" spans="4:16" s="149" customFormat="1" ht="12.75">
      <c r="D174" s="214"/>
      <c r="E174" s="214"/>
      <c r="F174" s="214"/>
      <c r="G174" s="214"/>
      <c r="H174" s="214"/>
      <c r="I174" s="214"/>
      <c r="J174" s="214"/>
      <c r="K174" s="214"/>
      <c r="L174" s="214"/>
      <c r="M174" s="214"/>
      <c r="N174" s="214"/>
      <c r="O174" s="214"/>
      <c r="P174" s="214"/>
    </row>
    <row r="175" spans="4:16" s="149" customFormat="1" ht="12.75">
      <c r="D175" s="214"/>
      <c r="E175" s="214"/>
      <c r="F175" s="214"/>
      <c r="G175" s="214"/>
      <c r="H175" s="214"/>
      <c r="I175" s="214"/>
      <c r="J175" s="214"/>
      <c r="K175" s="214"/>
      <c r="L175" s="214"/>
      <c r="M175" s="214"/>
      <c r="N175" s="214"/>
      <c r="O175" s="214"/>
      <c r="P175" s="214"/>
    </row>
    <row r="176" spans="4:16" s="149" customFormat="1" ht="12.75">
      <c r="D176" s="214"/>
      <c r="E176" s="214"/>
      <c r="F176" s="214"/>
      <c r="G176" s="214"/>
      <c r="H176" s="214"/>
      <c r="I176" s="214"/>
      <c r="J176" s="214"/>
      <c r="K176" s="214"/>
      <c r="L176" s="214"/>
      <c r="M176" s="214"/>
      <c r="N176" s="214"/>
      <c r="O176" s="214"/>
      <c r="P176" s="214"/>
    </row>
    <row r="177" spans="4:16" s="149" customFormat="1" ht="12.75">
      <c r="D177" s="214"/>
      <c r="E177" s="214"/>
      <c r="F177" s="214"/>
      <c r="G177" s="214"/>
      <c r="H177" s="214"/>
      <c r="I177" s="214"/>
      <c r="J177" s="214"/>
      <c r="K177" s="214"/>
      <c r="L177" s="214"/>
      <c r="M177" s="214"/>
      <c r="N177" s="214"/>
      <c r="O177" s="214"/>
      <c r="P177" s="214"/>
    </row>
    <row r="178" spans="4:16" s="149" customFormat="1" ht="12.75">
      <c r="D178" s="214"/>
      <c r="E178" s="214"/>
      <c r="F178" s="214"/>
      <c r="G178" s="214"/>
      <c r="H178" s="214"/>
      <c r="I178" s="214"/>
      <c r="J178" s="214"/>
      <c r="K178" s="214"/>
      <c r="L178" s="214"/>
      <c r="M178" s="214"/>
      <c r="N178" s="214"/>
      <c r="O178" s="214"/>
      <c r="P178" s="214"/>
    </row>
    <row r="179" spans="4:16" s="149" customFormat="1" ht="12.75">
      <c r="D179" s="214"/>
      <c r="E179" s="214"/>
      <c r="F179" s="214"/>
      <c r="G179" s="214"/>
      <c r="H179" s="214"/>
      <c r="I179" s="214"/>
      <c r="J179" s="214"/>
      <c r="K179" s="214"/>
      <c r="L179" s="214"/>
      <c r="M179" s="214"/>
      <c r="N179" s="214"/>
      <c r="O179" s="214"/>
      <c r="P179" s="214"/>
    </row>
    <row r="180" spans="4:16" s="149" customFormat="1" ht="12.75">
      <c r="D180" s="214"/>
      <c r="E180" s="214"/>
      <c r="F180" s="214"/>
      <c r="G180" s="214"/>
      <c r="H180" s="214"/>
      <c r="I180" s="214"/>
      <c r="J180" s="214"/>
      <c r="K180" s="214"/>
      <c r="L180" s="214"/>
      <c r="M180" s="214"/>
      <c r="N180" s="214"/>
      <c r="O180" s="214"/>
      <c r="P180" s="214"/>
    </row>
    <row r="181" spans="4:16" s="149" customFormat="1" ht="12.75">
      <c r="D181" s="214"/>
      <c r="E181" s="214"/>
      <c r="F181" s="214"/>
      <c r="G181" s="214"/>
      <c r="H181" s="214"/>
      <c r="I181" s="214"/>
      <c r="J181" s="214"/>
      <c r="K181" s="214"/>
      <c r="L181" s="214"/>
      <c r="M181" s="214"/>
      <c r="N181" s="214"/>
      <c r="O181" s="214"/>
      <c r="P181" s="214"/>
    </row>
    <row r="182" spans="4:16" s="149" customFormat="1" ht="12.75">
      <c r="D182" s="214"/>
      <c r="E182" s="214"/>
      <c r="F182" s="214"/>
      <c r="G182" s="214"/>
      <c r="H182" s="214"/>
      <c r="I182" s="214"/>
      <c r="J182" s="214"/>
      <c r="K182" s="214"/>
      <c r="L182" s="214"/>
      <c r="M182" s="214"/>
      <c r="N182" s="214"/>
      <c r="O182" s="214"/>
      <c r="P182" s="214"/>
    </row>
    <row r="183" spans="4:16" s="149" customFormat="1" ht="12.75">
      <c r="D183" s="214"/>
      <c r="E183" s="214"/>
      <c r="F183" s="214"/>
      <c r="G183" s="214"/>
      <c r="H183" s="214"/>
      <c r="I183" s="214"/>
      <c r="J183" s="214"/>
      <c r="K183" s="214"/>
      <c r="L183" s="214"/>
      <c r="M183" s="214"/>
      <c r="N183" s="214"/>
      <c r="O183" s="214"/>
      <c r="P183" s="214"/>
    </row>
    <row r="184" spans="4:16" s="149" customFormat="1" ht="12.75">
      <c r="D184" s="214"/>
      <c r="E184" s="214"/>
      <c r="F184" s="214"/>
      <c r="G184" s="214"/>
      <c r="H184" s="214"/>
      <c r="I184" s="214"/>
      <c r="J184" s="214"/>
      <c r="K184" s="214"/>
      <c r="L184" s="214"/>
      <c r="M184" s="214"/>
      <c r="N184" s="214"/>
      <c r="O184" s="214"/>
      <c r="P184" s="214"/>
    </row>
    <row r="185" spans="4:16" s="149" customFormat="1" ht="12.75">
      <c r="D185" s="214"/>
      <c r="E185" s="214"/>
      <c r="F185" s="214"/>
      <c r="G185" s="214"/>
      <c r="H185" s="214"/>
      <c r="I185" s="214"/>
      <c r="J185" s="214"/>
      <c r="K185" s="214"/>
      <c r="L185" s="214"/>
      <c r="M185" s="214"/>
      <c r="N185" s="214"/>
      <c r="O185" s="214"/>
      <c r="P185" s="214"/>
    </row>
    <row r="186" spans="4:16" s="149" customFormat="1" ht="12.75">
      <c r="D186" s="214"/>
      <c r="E186" s="214"/>
      <c r="F186" s="214"/>
      <c r="G186" s="214"/>
      <c r="H186" s="214"/>
      <c r="I186" s="214"/>
      <c r="J186" s="214"/>
      <c r="K186" s="214"/>
      <c r="L186" s="214"/>
      <c r="M186" s="214"/>
      <c r="N186" s="214"/>
      <c r="O186" s="214"/>
      <c r="P186" s="214"/>
    </row>
    <row r="187" spans="4:16" s="149" customFormat="1" ht="12.75">
      <c r="D187" s="214"/>
      <c r="E187" s="214"/>
      <c r="F187" s="214"/>
      <c r="G187" s="214"/>
      <c r="H187" s="214"/>
      <c r="I187" s="214"/>
      <c r="J187" s="214"/>
      <c r="K187" s="214"/>
      <c r="L187" s="214"/>
      <c r="M187" s="214"/>
      <c r="N187" s="214"/>
      <c r="O187" s="214"/>
      <c r="P187" s="214"/>
    </row>
    <row r="188" spans="4:16" s="149" customFormat="1" ht="12.75">
      <c r="D188" s="214"/>
      <c r="E188" s="214"/>
      <c r="F188" s="214"/>
      <c r="G188" s="214"/>
      <c r="H188" s="214"/>
      <c r="I188" s="214"/>
      <c r="J188" s="214"/>
      <c r="K188" s="214"/>
      <c r="L188" s="214"/>
      <c r="M188" s="214"/>
      <c r="N188" s="214"/>
      <c r="O188" s="214"/>
      <c r="P188" s="214"/>
    </row>
    <row r="189" spans="4:16" s="149" customFormat="1" ht="12.75">
      <c r="D189" s="214"/>
      <c r="E189" s="214"/>
      <c r="F189" s="214"/>
      <c r="G189" s="214"/>
      <c r="H189" s="214"/>
      <c r="I189" s="214"/>
      <c r="J189" s="214"/>
      <c r="K189" s="214"/>
      <c r="L189" s="214"/>
      <c r="M189" s="214"/>
      <c r="N189" s="214"/>
      <c r="O189" s="214"/>
      <c r="P189" s="214"/>
    </row>
    <row r="190" spans="4:16" s="149" customFormat="1" ht="12.75">
      <c r="D190" s="214"/>
      <c r="E190" s="214"/>
      <c r="F190" s="214"/>
      <c r="G190" s="214"/>
      <c r="H190" s="214"/>
      <c r="I190" s="214"/>
      <c r="J190" s="214"/>
      <c r="K190" s="214"/>
      <c r="L190" s="214"/>
      <c r="M190" s="214"/>
      <c r="N190" s="214"/>
      <c r="O190" s="214"/>
      <c r="P190" s="214"/>
    </row>
    <row r="191" spans="4:16" s="149" customFormat="1" ht="12.75">
      <c r="D191" s="214"/>
      <c r="E191" s="214"/>
      <c r="F191" s="214"/>
      <c r="G191" s="214"/>
      <c r="H191" s="214"/>
      <c r="I191" s="214"/>
      <c r="J191" s="214"/>
      <c r="K191" s="214"/>
      <c r="L191" s="214"/>
      <c r="M191" s="214"/>
      <c r="N191" s="214"/>
      <c r="O191" s="214"/>
      <c r="P191" s="214"/>
    </row>
    <row r="192" spans="4:16" s="149" customFormat="1" ht="12.75">
      <c r="D192" s="214"/>
      <c r="E192" s="214"/>
      <c r="F192" s="214"/>
      <c r="G192" s="214"/>
      <c r="H192" s="214"/>
      <c r="I192" s="214"/>
      <c r="J192" s="214"/>
      <c r="K192" s="214"/>
      <c r="L192" s="214"/>
      <c r="M192" s="214"/>
      <c r="N192" s="214"/>
      <c r="O192" s="214"/>
      <c r="P192" s="214"/>
    </row>
    <row r="193" spans="4:16" s="149" customFormat="1" ht="12.75">
      <c r="D193" s="214"/>
      <c r="E193" s="214"/>
      <c r="F193" s="214"/>
      <c r="G193" s="214"/>
      <c r="H193" s="214"/>
      <c r="I193" s="214"/>
      <c r="J193" s="214"/>
      <c r="K193" s="214"/>
      <c r="L193" s="214"/>
      <c r="M193" s="214"/>
      <c r="N193" s="214"/>
      <c r="O193" s="214"/>
      <c r="P193" s="214"/>
    </row>
    <row r="194" spans="4:16" s="149" customFormat="1" ht="12.75">
      <c r="D194" s="214"/>
      <c r="E194" s="214"/>
      <c r="F194" s="214"/>
      <c r="G194" s="214"/>
      <c r="H194" s="214"/>
      <c r="I194" s="214"/>
      <c r="J194" s="214"/>
      <c r="K194" s="214"/>
      <c r="L194" s="214"/>
      <c r="M194" s="214"/>
      <c r="N194" s="214"/>
      <c r="O194" s="214"/>
      <c r="P194" s="214"/>
    </row>
    <row r="195" spans="4:16" s="149" customFormat="1" ht="12.75">
      <c r="D195" s="214"/>
      <c r="E195" s="214"/>
      <c r="F195" s="214"/>
      <c r="G195" s="214"/>
      <c r="H195" s="214"/>
      <c r="I195" s="214"/>
      <c r="J195" s="214"/>
      <c r="K195" s="214"/>
      <c r="L195" s="214"/>
      <c r="M195" s="214"/>
      <c r="N195" s="214"/>
      <c r="O195" s="214"/>
      <c r="P195" s="214"/>
    </row>
    <row r="196" spans="4:16" s="149" customFormat="1" ht="12.75">
      <c r="D196" s="214"/>
      <c r="E196" s="214"/>
      <c r="F196" s="214"/>
      <c r="G196" s="214"/>
      <c r="H196" s="214"/>
      <c r="I196" s="214"/>
      <c r="J196" s="214"/>
      <c r="K196" s="214"/>
      <c r="L196" s="214"/>
      <c r="M196" s="214"/>
      <c r="N196" s="214"/>
      <c r="O196" s="214"/>
      <c r="P196" s="214"/>
    </row>
    <row r="197" spans="4:16" s="149" customFormat="1" ht="12.75">
      <c r="D197" s="214"/>
      <c r="E197" s="214"/>
      <c r="F197" s="214"/>
      <c r="G197" s="214"/>
      <c r="H197" s="214"/>
      <c r="I197" s="214"/>
      <c r="J197" s="214"/>
      <c r="K197" s="214"/>
      <c r="L197" s="214"/>
      <c r="M197" s="214"/>
      <c r="N197" s="214"/>
      <c r="O197" s="214"/>
      <c r="P197" s="214"/>
    </row>
    <row r="198" spans="4:16" s="149" customFormat="1" ht="12.75">
      <c r="D198" s="214"/>
      <c r="E198" s="214"/>
      <c r="F198" s="214"/>
      <c r="G198" s="214"/>
      <c r="H198" s="214"/>
      <c r="I198" s="214"/>
      <c r="J198" s="214"/>
      <c r="K198" s="214"/>
      <c r="L198" s="214"/>
      <c r="M198" s="214"/>
      <c r="N198" s="214"/>
      <c r="O198" s="214"/>
      <c r="P198" s="214"/>
    </row>
    <row r="199" spans="4:16" s="149" customFormat="1" ht="12.75">
      <c r="D199" s="214"/>
      <c r="E199" s="214"/>
      <c r="F199" s="214"/>
      <c r="G199" s="214"/>
      <c r="H199" s="214"/>
      <c r="I199" s="214"/>
      <c r="J199" s="214"/>
      <c r="K199" s="214"/>
      <c r="L199" s="214"/>
      <c r="M199" s="214"/>
      <c r="N199" s="214"/>
      <c r="O199" s="214"/>
      <c r="P199" s="214"/>
    </row>
    <row r="200" spans="4:16" s="149" customFormat="1" ht="12.75">
      <c r="D200" s="214"/>
      <c r="E200" s="214"/>
      <c r="F200" s="214"/>
      <c r="G200" s="214"/>
      <c r="H200" s="214"/>
      <c r="I200" s="214"/>
      <c r="J200" s="214"/>
      <c r="K200" s="214"/>
      <c r="L200" s="214"/>
      <c r="M200" s="214"/>
      <c r="N200" s="214"/>
      <c r="O200" s="214"/>
      <c r="P200" s="214"/>
    </row>
    <row r="201" spans="4:16" s="149" customFormat="1" ht="12.75">
      <c r="D201" s="214"/>
      <c r="E201" s="214"/>
      <c r="F201" s="214"/>
      <c r="G201" s="214"/>
      <c r="H201" s="214"/>
      <c r="I201" s="214"/>
      <c r="J201" s="214"/>
      <c r="K201" s="214"/>
      <c r="L201" s="214"/>
      <c r="M201" s="214"/>
      <c r="N201" s="214"/>
      <c r="O201" s="214"/>
      <c r="P201" s="214"/>
    </row>
    <row r="202" spans="4:16" s="149" customFormat="1" ht="12.75">
      <c r="D202" s="214"/>
      <c r="E202" s="214"/>
      <c r="F202" s="214"/>
      <c r="G202" s="214"/>
      <c r="H202" s="214"/>
      <c r="I202" s="214"/>
      <c r="J202" s="214"/>
      <c r="K202" s="214"/>
      <c r="L202" s="214"/>
      <c r="M202" s="214"/>
      <c r="N202" s="214"/>
      <c r="O202" s="214"/>
      <c r="P202" s="214"/>
    </row>
    <row r="203" spans="4:16" s="149" customFormat="1" ht="12.75">
      <c r="D203" s="214"/>
      <c r="E203" s="214"/>
      <c r="F203" s="214"/>
      <c r="G203" s="214"/>
      <c r="H203" s="214"/>
      <c r="I203" s="214"/>
      <c r="J203" s="214"/>
      <c r="K203" s="214"/>
      <c r="L203" s="214"/>
      <c r="M203" s="214"/>
      <c r="N203" s="214"/>
      <c r="O203" s="214"/>
      <c r="P203" s="214"/>
    </row>
    <row r="204" spans="4:16" s="149" customFormat="1" ht="12.75">
      <c r="D204" s="214"/>
      <c r="E204" s="214"/>
      <c r="F204" s="214"/>
      <c r="G204" s="214"/>
      <c r="H204" s="214"/>
      <c r="I204" s="214"/>
      <c r="J204" s="214"/>
      <c r="K204" s="214"/>
      <c r="L204" s="214"/>
      <c r="M204" s="214"/>
      <c r="N204" s="214"/>
      <c r="O204" s="214"/>
      <c r="P204" s="214"/>
    </row>
    <row r="205" spans="4:16" s="149" customFormat="1" ht="12.75">
      <c r="D205" s="214"/>
      <c r="E205" s="214"/>
      <c r="F205" s="214"/>
      <c r="G205" s="214"/>
      <c r="H205" s="214"/>
      <c r="I205" s="214"/>
      <c r="J205" s="214"/>
      <c r="K205" s="214"/>
      <c r="L205" s="214"/>
      <c r="M205" s="214"/>
      <c r="N205" s="214"/>
      <c r="O205" s="214"/>
      <c r="P205" s="214"/>
    </row>
    <row r="206" spans="4:16" s="149" customFormat="1" ht="12.75">
      <c r="D206" s="214"/>
      <c r="E206" s="214"/>
      <c r="F206" s="214"/>
      <c r="G206" s="214"/>
      <c r="H206" s="214"/>
      <c r="I206" s="214"/>
      <c r="J206" s="214"/>
      <c r="K206" s="214"/>
      <c r="L206" s="214"/>
      <c r="M206" s="214"/>
      <c r="N206" s="214"/>
      <c r="O206" s="214"/>
      <c r="P206" s="214"/>
    </row>
    <row r="207" spans="4:16" s="149" customFormat="1" ht="12.75">
      <c r="D207" s="214"/>
      <c r="E207" s="214"/>
      <c r="F207" s="214"/>
      <c r="G207" s="214"/>
      <c r="H207" s="214"/>
      <c r="I207" s="214"/>
      <c r="J207" s="214"/>
      <c r="K207" s="214"/>
      <c r="L207" s="214"/>
      <c r="M207" s="214"/>
      <c r="N207" s="214"/>
      <c r="O207" s="214"/>
      <c r="P207" s="214"/>
    </row>
    <row r="208" spans="4:16" s="149" customFormat="1" ht="12.75">
      <c r="D208" s="214"/>
      <c r="E208" s="214"/>
      <c r="F208" s="214"/>
      <c r="G208" s="214"/>
      <c r="H208" s="214"/>
      <c r="I208" s="214"/>
      <c r="J208" s="214"/>
      <c r="K208" s="214"/>
      <c r="L208" s="214"/>
      <c r="M208" s="214"/>
      <c r="N208" s="214"/>
      <c r="O208" s="214"/>
      <c r="P208" s="214"/>
    </row>
    <row r="209" spans="4:16" s="149" customFormat="1" ht="12.75">
      <c r="D209" s="214"/>
      <c r="E209" s="214"/>
      <c r="F209" s="214"/>
      <c r="G209" s="214"/>
      <c r="H209" s="214"/>
      <c r="I209" s="214"/>
      <c r="J209" s="214"/>
      <c r="K209" s="214"/>
      <c r="L209" s="214"/>
      <c r="M209" s="214"/>
      <c r="N209" s="214"/>
      <c r="O209" s="214"/>
      <c r="P209" s="214"/>
    </row>
    <row r="210" spans="4:16" s="149" customFormat="1" ht="12.75">
      <c r="D210" s="214"/>
      <c r="E210" s="214"/>
      <c r="F210" s="214"/>
      <c r="G210" s="214"/>
      <c r="H210" s="214"/>
      <c r="I210" s="214"/>
      <c r="J210" s="214"/>
      <c r="K210" s="214"/>
      <c r="L210" s="214"/>
      <c r="M210" s="214"/>
      <c r="N210" s="214"/>
      <c r="O210" s="214"/>
      <c r="P210" s="214"/>
    </row>
    <row r="211" spans="4:16" s="149" customFormat="1" ht="12.75">
      <c r="D211" s="214"/>
      <c r="E211" s="214"/>
      <c r="F211" s="214"/>
      <c r="G211" s="214"/>
      <c r="H211" s="214"/>
      <c r="I211" s="214"/>
      <c r="J211" s="214"/>
      <c r="K211" s="214"/>
      <c r="L211" s="214"/>
      <c r="M211" s="214"/>
      <c r="N211" s="214"/>
      <c r="O211" s="214"/>
      <c r="P211" s="214"/>
    </row>
    <row r="212" spans="4:16" s="149" customFormat="1" ht="12.75">
      <c r="D212" s="214"/>
      <c r="E212" s="214"/>
      <c r="F212" s="214"/>
      <c r="G212" s="214"/>
      <c r="H212" s="214"/>
      <c r="I212" s="214"/>
      <c r="J212" s="214"/>
      <c r="K212" s="214"/>
      <c r="L212" s="214"/>
      <c r="M212" s="214"/>
      <c r="N212" s="214"/>
      <c r="O212" s="214"/>
      <c r="P212" s="214"/>
    </row>
    <row r="213" spans="4:16" s="149" customFormat="1" ht="12.75">
      <c r="D213" s="214"/>
      <c r="E213" s="214"/>
      <c r="F213" s="214"/>
      <c r="G213" s="214"/>
      <c r="H213" s="214"/>
      <c r="I213" s="214"/>
      <c r="J213" s="214"/>
      <c r="K213" s="214"/>
      <c r="L213" s="214"/>
      <c r="M213" s="214"/>
      <c r="N213" s="214"/>
      <c r="O213" s="214"/>
      <c r="P213" s="214"/>
    </row>
    <row r="214" spans="4:16" s="149" customFormat="1" ht="12.75">
      <c r="D214" s="214"/>
      <c r="E214" s="214"/>
      <c r="F214" s="214"/>
      <c r="G214" s="214"/>
      <c r="H214" s="214"/>
      <c r="I214" s="214"/>
      <c r="J214" s="214"/>
      <c r="K214" s="214"/>
      <c r="L214" s="214"/>
      <c r="M214" s="214"/>
      <c r="N214" s="214"/>
      <c r="O214" s="214"/>
      <c r="P214" s="214"/>
    </row>
    <row r="215" spans="4:16" s="149" customFormat="1" ht="12.75">
      <c r="D215" s="214"/>
      <c r="E215" s="214"/>
      <c r="F215" s="214"/>
      <c r="G215" s="214"/>
      <c r="H215" s="214"/>
      <c r="I215" s="214"/>
      <c r="J215" s="214"/>
      <c r="K215" s="214"/>
      <c r="L215" s="214"/>
      <c r="M215" s="214"/>
      <c r="N215" s="214"/>
      <c r="O215" s="214"/>
      <c r="P215" s="214"/>
    </row>
    <row r="216" spans="4:16" s="149" customFormat="1" ht="12.75">
      <c r="D216" s="214"/>
      <c r="E216" s="214"/>
      <c r="F216" s="214"/>
      <c r="G216" s="214"/>
      <c r="H216" s="214"/>
      <c r="I216" s="214"/>
      <c r="J216" s="214"/>
      <c r="K216" s="214"/>
      <c r="L216" s="214"/>
      <c r="M216" s="214"/>
      <c r="N216" s="214"/>
      <c r="O216" s="214"/>
      <c r="P216" s="214"/>
    </row>
    <row r="217" spans="4:16" s="149" customFormat="1" ht="12.75">
      <c r="D217" s="214"/>
      <c r="E217" s="214"/>
      <c r="F217" s="214"/>
      <c r="G217" s="214"/>
      <c r="H217" s="214"/>
      <c r="I217" s="214"/>
      <c r="J217" s="214"/>
      <c r="K217" s="214"/>
      <c r="L217" s="214"/>
      <c r="M217" s="214"/>
      <c r="N217" s="214"/>
      <c r="O217" s="214"/>
      <c r="P217" s="214"/>
    </row>
    <row r="218" spans="4:16" s="149" customFormat="1" ht="12.75">
      <c r="D218" s="214"/>
      <c r="E218" s="214"/>
      <c r="F218" s="214"/>
      <c r="G218" s="214"/>
      <c r="H218" s="214"/>
      <c r="I218" s="214"/>
      <c r="J218" s="214"/>
      <c r="K218" s="214"/>
      <c r="L218" s="214"/>
      <c r="M218" s="214"/>
      <c r="N218" s="214"/>
      <c r="O218" s="214"/>
      <c r="P218" s="214"/>
    </row>
    <row r="219" spans="4:16" s="149" customFormat="1" ht="12.75">
      <c r="D219" s="214"/>
      <c r="E219" s="214"/>
      <c r="F219" s="214"/>
      <c r="G219" s="214"/>
      <c r="H219" s="214"/>
      <c r="I219" s="214"/>
      <c r="J219" s="214"/>
      <c r="K219" s="214"/>
      <c r="L219" s="214"/>
      <c r="M219" s="214"/>
      <c r="N219" s="214"/>
      <c r="O219" s="214"/>
      <c r="P219" s="214"/>
    </row>
    <row r="220" spans="4:16" s="149" customFormat="1" ht="12.75">
      <c r="D220" s="214"/>
      <c r="E220" s="214"/>
      <c r="F220" s="214"/>
      <c r="G220" s="214"/>
      <c r="H220" s="214"/>
      <c r="I220" s="214"/>
      <c r="J220" s="214"/>
      <c r="K220" s="214"/>
      <c r="L220" s="214"/>
      <c r="M220" s="214"/>
      <c r="N220" s="214"/>
      <c r="O220" s="214"/>
      <c r="P220" s="214"/>
    </row>
    <row r="221" spans="4:16" s="149" customFormat="1" ht="12.75">
      <c r="D221" s="214"/>
      <c r="E221" s="214"/>
      <c r="F221" s="214"/>
      <c r="G221" s="214"/>
      <c r="H221" s="214"/>
      <c r="I221" s="214"/>
      <c r="J221" s="214"/>
      <c r="K221" s="214"/>
      <c r="L221" s="214"/>
      <c r="M221" s="214"/>
      <c r="N221" s="214"/>
      <c r="O221" s="214"/>
      <c r="P221" s="214"/>
    </row>
    <row r="222" spans="4:16" s="149" customFormat="1" ht="12.75">
      <c r="D222" s="214"/>
      <c r="E222" s="214"/>
      <c r="F222" s="214"/>
      <c r="G222" s="214"/>
      <c r="H222" s="214"/>
      <c r="I222" s="214"/>
      <c r="J222" s="214"/>
      <c r="K222" s="214"/>
      <c r="L222" s="214"/>
      <c r="M222" s="214"/>
      <c r="N222" s="214"/>
      <c r="O222" s="214"/>
      <c r="P222" s="214"/>
    </row>
    <row r="223" spans="4:16" s="149" customFormat="1" ht="12.75">
      <c r="D223" s="214"/>
      <c r="E223" s="214"/>
      <c r="F223" s="214"/>
      <c r="G223" s="214"/>
      <c r="H223" s="214"/>
      <c r="I223" s="214"/>
      <c r="J223" s="214"/>
      <c r="K223" s="214"/>
      <c r="L223" s="214"/>
      <c r="M223" s="214"/>
      <c r="N223" s="214"/>
      <c r="O223" s="214"/>
      <c r="P223" s="214"/>
    </row>
    <row r="224" spans="4:16" s="149" customFormat="1" ht="12.75">
      <c r="D224" s="214"/>
      <c r="E224" s="214"/>
      <c r="F224" s="214"/>
      <c r="G224" s="214"/>
      <c r="H224" s="214"/>
      <c r="I224" s="214"/>
      <c r="J224" s="214"/>
      <c r="K224" s="214"/>
      <c r="L224" s="214"/>
      <c r="M224" s="214"/>
      <c r="N224" s="214"/>
      <c r="O224" s="214"/>
      <c r="P224" s="214"/>
    </row>
    <row r="225" spans="4:16" s="149" customFormat="1" ht="12.75">
      <c r="D225" s="214"/>
      <c r="E225" s="214"/>
      <c r="F225" s="214"/>
      <c r="G225" s="214"/>
      <c r="H225" s="214"/>
      <c r="I225" s="214"/>
      <c r="J225" s="214"/>
      <c r="K225" s="214"/>
      <c r="L225" s="214"/>
      <c r="M225" s="214"/>
      <c r="N225" s="214"/>
      <c r="O225" s="214"/>
      <c r="P225" s="214"/>
    </row>
    <row r="226" spans="4:16" s="149" customFormat="1" ht="12.75">
      <c r="D226" s="214"/>
      <c r="E226" s="214"/>
      <c r="F226" s="214"/>
      <c r="G226" s="214"/>
      <c r="H226" s="214"/>
      <c r="I226" s="214"/>
      <c r="J226" s="214"/>
      <c r="K226" s="214"/>
      <c r="L226" s="214"/>
      <c r="M226" s="214"/>
      <c r="N226" s="214"/>
      <c r="O226" s="214"/>
      <c r="P226" s="214"/>
    </row>
    <row r="227" spans="4:16" s="149" customFormat="1" ht="12.75">
      <c r="D227" s="214"/>
      <c r="E227" s="214"/>
      <c r="F227" s="214"/>
      <c r="G227" s="214"/>
      <c r="H227" s="214"/>
      <c r="I227" s="214"/>
      <c r="J227" s="214"/>
      <c r="K227" s="214"/>
      <c r="L227" s="214"/>
      <c r="M227" s="214"/>
      <c r="N227" s="214"/>
      <c r="O227" s="214"/>
      <c r="P227" s="214"/>
    </row>
    <row r="228" spans="4:16" s="149" customFormat="1" ht="12.75">
      <c r="D228" s="214"/>
      <c r="E228" s="214"/>
      <c r="F228" s="214"/>
      <c r="G228" s="214"/>
      <c r="H228" s="214"/>
      <c r="I228" s="214"/>
      <c r="J228" s="214"/>
      <c r="K228" s="214"/>
      <c r="L228" s="214"/>
      <c r="M228" s="214"/>
      <c r="N228" s="214"/>
      <c r="O228" s="214"/>
      <c r="P228" s="214"/>
    </row>
    <row r="229" spans="4:16" s="149" customFormat="1" ht="12.75">
      <c r="D229" s="214"/>
      <c r="E229" s="214"/>
      <c r="F229" s="214"/>
      <c r="G229" s="214"/>
      <c r="H229" s="214"/>
      <c r="I229" s="214"/>
      <c r="J229" s="214"/>
      <c r="K229" s="214"/>
      <c r="L229" s="214"/>
      <c r="M229" s="214"/>
      <c r="N229" s="214"/>
      <c r="O229" s="214"/>
      <c r="P229" s="214"/>
    </row>
    <row r="230" spans="4:16" s="149" customFormat="1" ht="12.75">
      <c r="D230" s="214"/>
      <c r="E230" s="214"/>
      <c r="F230" s="214"/>
      <c r="G230" s="214"/>
      <c r="H230" s="214"/>
      <c r="I230" s="214"/>
      <c r="J230" s="214"/>
      <c r="K230" s="214"/>
      <c r="L230" s="214"/>
      <c r="M230" s="214"/>
      <c r="N230" s="214"/>
      <c r="O230" s="214"/>
      <c r="P230" s="214"/>
    </row>
    <row r="231" spans="4:16" s="149" customFormat="1" ht="12.75">
      <c r="D231" s="214"/>
      <c r="E231" s="214"/>
      <c r="F231" s="214"/>
      <c r="G231" s="214"/>
      <c r="H231" s="214"/>
      <c r="I231" s="214"/>
      <c r="J231" s="214"/>
      <c r="K231" s="214"/>
      <c r="L231" s="214"/>
      <c r="M231" s="214"/>
      <c r="N231" s="214"/>
      <c r="O231" s="214"/>
      <c r="P231" s="214"/>
    </row>
    <row r="232" spans="4:16" s="149" customFormat="1" ht="12.75">
      <c r="D232" s="214"/>
      <c r="E232" s="214"/>
      <c r="F232" s="214"/>
      <c r="G232" s="214"/>
      <c r="H232" s="214"/>
      <c r="I232" s="214"/>
      <c r="J232" s="214"/>
      <c r="K232" s="214"/>
      <c r="L232" s="214"/>
      <c r="M232" s="214"/>
      <c r="N232" s="214"/>
      <c r="O232" s="214"/>
      <c r="P232" s="214"/>
    </row>
    <row r="233" spans="4:16" s="149" customFormat="1" ht="12.75">
      <c r="D233" s="214"/>
      <c r="E233" s="214"/>
      <c r="F233" s="214"/>
      <c r="G233" s="214"/>
      <c r="H233" s="214"/>
      <c r="I233" s="214"/>
      <c r="J233" s="214"/>
      <c r="K233" s="214"/>
      <c r="L233" s="214"/>
      <c r="M233" s="214"/>
      <c r="N233" s="214"/>
      <c r="O233" s="214"/>
      <c r="P233" s="214"/>
    </row>
    <row r="234" spans="4:16" s="149" customFormat="1" ht="12.75">
      <c r="D234" s="214"/>
      <c r="E234" s="214"/>
      <c r="F234" s="214"/>
      <c r="G234" s="214"/>
      <c r="H234" s="214"/>
      <c r="I234" s="214"/>
      <c r="J234" s="214"/>
      <c r="K234" s="214"/>
      <c r="L234" s="214"/>
      <c r="M234" s="214"/>
      <c r="N234" s="214"/>
      <c r="O234" s="214"/>
      <c r="P234" s="214"/>
    </row>
    <row r="235" spans="4:16" s="149" customFormat="1" ht="12.75">
      <c r="D235" s="214"/>
      <c r="E235" s="214"/>
      <c r="F235" s="214"/>
      <c r="G235" s="214"/>
      <c r="H235" s="214"/>
      <c r="I235" s="214"/>
      <c r="J235" s="214"/>
      <c r="K235" s="214"/>
      <c r="L235" s="214"/>
      <c r="M235" s="214"/>
      <c r="N235" s="214"/>
      <c r="O235" s="214"/>
      <c r="P235" s="214"/>
    </row>
    <row r="236" spans="4:16" s="149" customFormat="1" ht="12.75">
      <c r="D236" s="214"/>
      <c r="E236" s="214"/>
      <c r="F236" s="214"/>
      <c r="G236" s="214"/>
      <c r="H236" s="214"/>
      <c r="I236" s="214"/>
      <c r="J236" s="214"/>
      <c r="K236" s="214"/>
      <c r="L236" s="214"/>
      <c r="M236" s="214"/>
      <c r="N236" s="214"/>
      <c r="O236" s="214"/>
      <c r="P236" s="214"/>
    </row>
    <row r="237" spans="4:16" s="149" customFormat="1" ht="12.75">
      <c r="D237" s="214"/>
      <c r="E237" s="214"/>
      <c r="F237" s="214"/>
      <c r="G237" s="214"/>
      <c r="H237" s="214"/>
      <c r="I237" s="214"/>
      <c r="J237" s="214"/>
      <c r="K237" s="214"/>
      <c r="L237" s="214"/>
      <c r="M237" s="214"/>
      <c r="N237" s="214"/>
      <c r="O237" s="214"/>
      <c r="P237" s="214"/>
    </row>
    <row r="238" spans="4:16" s="149" customFormat="1" ht="12.75">
      <c r="D238" s="214"/>
      <c r="E238" s="214"/>
      <c r="F238" s="214"/>
      <c r="G238" s="214"/>
      <c r="H238" s="214"/>
      <c r="I238" s="214"/>
      <c r="J238" s="214"/>
      <c r="K238" s="214"/>
      <c r="L238" s="214"/>
      <c r="M238" s="214"/>
      <c r="N238" s="214"/>
      <c r="O238" s="214"/>
      <c r="P238" s="214"/>
    </row>
    <row r="239" spans="4:16" s="149" customFormat="1" ht="12.75">
      <c r="D239" s="214"/>
      <c r="E239" s="214"/>
      <c r="F239" s="214"/>
      <c r="G239" s="214"/>
      <c r="H239" s="214"/>
      <c r="I239" s="214"/>
      <c r="J239" s="214"/>
      <c r="K239" s="214"/>
      <c r="L239" s="214"/>
      <c r="M239" s="214"/>
      <c r="N239" s="214"/>
      <c r="O239" s="214"/>
      <c r="P239" s="214"/>
    </row>
    <row r="240" spans="4:16" s="149" customFormat="1" ht="12.75">
      <c r="D240" s="214"/>
      <c r="E240" s="214"/>
      <c r="F240" s="214"/>
      <c r="G240" s="214"/>
      <c r="H240" s="214"/>
      <c r="I240" s="214"/>
      <c r="J240" s="214"/>
      <c r="K240" s="214"/>
      <c r="L240" s="214"/>
      <c r="M240" s="214"/>
      <c r="N240" s="214"/>
      <c r="O240" s="214"/>
      <c r="P240" s="214"/>
    </row>
    <row r="241" spans="4:16" s="149" customFormat="1" ht="12.75">
      <c r="D241" s="214"/>
      <c r="E241" s="214"/>
      <c r="F241" s="214"/>
      <c r="G241" s="214"/>
      <c r="H241" s="214"/>
      <c r="I241" s="214"/>
      <c r="J241" s="214"/>
      <c r="K241" s="214"/>
      <c r="L241" s="214"/>
      <c r="M241" s="214"/>
      <c r="N241" s="214"/>
      <c r="O241" s="214"/>
      <c r="P241" s="214"/>
    </row>
    <row r="242" spans="4:16" s="149" customFormat="1" ht="12.75">
      <c r="D242" s="214"/>
      <c r="E242" s="214"/>
      <c r="F242" s="214"/>
      <c r="G242" s="214"/>
      <c r="H242" s="214"/>
      <c r="I242" s="214"/>
      <c r="J242" s="214"/>
      <c r="K242" s="214"/>
      <c r="L242" s="214"/>
      <c r="M242" s="214"/>
      <c r="N242" s="214"/>
      <c r="O242" s="214"/>
      <c r="P242" s="214"/>
    </row>
    <row r="243" spans="4:16" s="149" customFormat="1" ht="12.75">
      <c r="D243" s="214"/>
      <c r="E243" s="214"/>
      <c r="F243" s="214"/>
      <c r="G243" s="214"/>
      <c r="H243" s="214"/>
      <c r="I243" s="214"/>
      <c r="J243" s="214"/>
      <c r="K243" s="214"/>
      <c r="L243" s="214"/>
      <c r="M243" s="214"/>
      <c r="N243" s="214"/>
      <c r="O243" s="214"/>
      <c r="P243" s="214"/>
    </row>
    <row r="244" spans="4:16" s="149" customFormat="1" ht="12.75">
      <c r="D244" s="214"/>
      <c r="E244" s="214"/>
      <c r="F244" s="214"/>
      <c r="G244" s="214"/>
      <c r="H244" s="214"/>
      <c r="I244" s="214"/>
      <c r="J244" s="214"/>
      <c r="K244" s="214"/>
      <c r="L244" s="214"/>
      <c r="M244" s="214"/>
      <c r="N244" s="214"/>
      <c r="O244" s="214"/>
      <c r="P244" s="214"/>
    </row>
    <row r="245" spans="4:16" s="149" customFormat="1" ht="12.75">
      <c r="D245" s="214"/>
      <c r="E245" s="214"/>
      <c r="F245" s="214"/>
      <c r="G245" s="214"/>
      <c r="H245" s="214"/>
      <c r="I245" s="214"/>
      <c r="J245" s="214"/>
      <c r="K245" s="214"/>
      <c r="L245" s="214"/>
      <c r="M245" s="214"/>
      <c r="N245" s="214"/>
      <c r="O245" s="214"/>
      <c r="P245" s="214"/>
    </row>
    <row r="246" spans="4:16" s="149" customFormat="1" ht="12.75">
      <c r="D246" s="214"/>
      <c r="E246" s="214"/>
      <c r="F246" s="214"/>
      <c r="G246" s="214"/>
      <c r="H246" s="214"/>
      <c r="I246" s="214"/>
      <c r="J246" s="214"/>
      <c r="K246" s="214"/>
      <c r="L246" s="214"/>
      <c r="M246" s="214"/>
      <c r="N246" s="214"/>
      <c r="O246" s="214"/>
      <c r="P246" s="214"/>
    </row>
    <row r="247" spans="4:16" s="149" customFormat="1" ht="12.75">
      <c r="D247" s="214"/>
      <c r="E247" s="214"/>
      <c r="F247" s="214"/>
      <c r="G247" s="214"/>
      <c r="H247" s="214"/>
      <c r="I247" s="214"/>
      <c r="J247" s="214"/>
      <c r="K247" s="214"/>
      <c r="L247" s="214"/>
      <c r="M247" s="214"/>
      <c r="N247" s="214"/>
      <c r="O247" s="214"/>
      <c r="P247" s="214"/>
    </row>
    <row r="248" spans="4:16" s="149" customFormat="1" ht="12.75">
      <c r="D248" s="214"/>
      <c r="E248" s="214"/>
      <c r="F248" s="214"/>
      <c r="G248" s="214"/>
      <c r="H248" s="214"/>
      <c r="I248" s="214"/>
      <c r="J248" s="214"/>
      <c r="K248" s="214"/>
      <c r="L248" s="214"/>
      <c r="M248" s="214"/>
      <c r="N248" s="214"/>
      <c r="O248" s="214"/>
      <c r="P248" s="214"/>
    </row>
    <row r="249" spans="4:16" s="149" customFormat="1" ht="12.75">
      <c r="D249" s="214"/>
      <c r="E249" s="214"/>
      <c r="F249" s="214"/>
      <c r="G249" s="214"/>
      <c r="H249" s="214"/>
      <c r="I249" s="214"/>
      <c r="J249" s="214"/>
      <c r="K249" s="214"/>
      <c r="L249" s="214"/>
      <c r="M249" s="214"/>
      <c r="N249" s="214"/>
      <c r="O249" s="214"/>
      <c r="P249" s="214"/>
    </row>
    <row r="250" spans="4:16" s="149" customFormat="1" ht="12.75">
      <c r="D250" s="214"/>
      <c r="E250" s="214"/>
      <c r="F250" s="214"/>
      <c r="G250" s="214"/>
      <c r="H250" s="214"/>
      <c r="I250" s="214"/>
      <c r="J250" s="214"/>
      <c r="K250" s="214"/>
      <c r="L250" s="214"/>
      <c r="M250" s="214"/>
      <c r="N250" s="214"/>
      <c r="O250" s="214"/>
      <c r="P250" s="214"/>
    </row>
    <row r="251" spans="4:16" s="149" customFormat="1" ht="12.75">
      <c r="D251" s="214"/>
      <c r="E251" s="214"/>
      <c r="F251" s="214"/>
      <c r="G251" s="214"/>
      <c r="H251" s="214"/>
      <c r="I251" s="214"/>
      <c r="J251" s="214"/>
      <c r="K251" s="214"/>
      <c r="L251" s="214"/>
      <c r="M251" s="214"/>
      <c r="N251" s="214"/>
      <c r="O251" s="214"/>
      <c r="P251" s="214"/>
    </row>
    <row r="252" spans="4:16" s="149" customFormat="1" ht="12.75">
      <c r="D252" s="214"/>
      <c r="E252" s="214"/>
      <c r="F252" s="214"/>
      <c r="G252" s="214"/>
      <c r="H252" s="214"/>
      <c r="I252" s="214"/>
      <c r="J252" s="214"/>
      <c r="K252" s="214"/>
      <c r="L252" s="214"/>
      <c r="M252" s="214"/>
      <c r="N252" s="214"/>
      <c r="O252" s="214"/>
      <c r="P252" s="214"/>
    </row>
    <row r="253" spans="4:16" s="149" customFormat="1" ht="12.75">
      <c r="D253" s="214"/>
      <c r="E253" s="214"/>
      <c r="F253" s="214"/>
      <c r="G253" s="214"/>
      <c r="H253" s="214"/>
      <c r="I253" s="214"/>
      <c r="J253" s="214"/>
      <c r="K253" s="214"/>
      <c r="L253" s="214"/>
      <c r="M253" s="214"/>
      <c r="N253" s="214"/>
      <c r="O253" s="214"/>
      <c r="P253" s="214"/>
    </row>
    <row r="254" spans="4:16" s="149" customFormat="1" ht="12.75">
      <c r="D254" s="214"/>
      <c r="E254" s="214"/>
      <c r="F254" s="214"/>
      <c r="G254" s="214"/>
      <c r="H254" s="214"/>
      <c r="I254" s="214"/>
      <c r="J254" s="214"/>
      <c r="K254" s="214"/>
      <c r="L254" s="214"/>
      <c r="M254" s="214"/>
      <c r="N254" s="214"/>
      <c r="O254" s="214"/>
      <c r="P254" s="214"/>
    </row>
    <row r="255" spans="4:16" s="149" customFormat="1" ht="12.75">
      <c r="D255" s="214"/>
      <c r="E255" s="214"/>
      <c r="F255" s="214"/>
      <c r="G255" s="214"/>
      <c r="H255" s="214"/>
      <c r="I255" s="214"/>
      <c r="J255" s="214"/>
      <c r="K255" s="214"/>
      <c r="L255" s="214"/>
      <c r="M255" s="214"/>
      <c r="N255" s="214"/>
      <c r="O255" s="214"/>
      <c r="P255" s="214"/>
    </row>
    <row r="256" spans="4:16" s="149" customFormat="1" ht="12.75">
      <c r="D256" s="214"/>
      <c r="E256" s="214"/>
      <c r="F256" s="214"/>
      <c r="G256" s="214"/>
      <c r="H256" s="214"/>
      <c r="I256" s="214"/>
      <c r="J256" s="214"/>
      <c r="K256" s="214"/>
      <c r="L256" s="214"/>
      <c r="M256" s="214"/>
      <c r="N256" s="214"/>
      <c r="O256" s="214"/>
      <c r="P256" s="214"/>
    </row>
    <row r="257" spans="4:16" s="149" customFormat="1" ht="12.75">
      <c r="D257" s="214"/>
      <c r="E257" s="214"/>
      <c r="F257" s="214"/>
      <c r="G257" s="214"/>
      <c r="H257" s="214"/>
      <c r="I257" s="214"/>
      <c r="J257" s="214"/>
      <c r="K257" s="214"/>
      <c r="L257" s="214"/>
      <c r="M257" s="214"/>
      <c r="N257" s="214"/>
      <c r="O257" s="214"/>
      <c r="P257" s="214"/>
    </row>
    <row r="258" spans="4:16" s="149" customFormat="1" ht="12.75">
      <c r="D258" s="214"/>
      <c r="E258" s="214"/>
      <c r="F258" s="214"/>
      <c r="G258" s="214"/>
      <c r="H258" s="214"/>
      <c r="I258" s="214"/>
      <c r="J258" s="214"/>
      <c r="K258" s="214"/>
      <c r="L258" s="214"/>
      <c r="M258" s="214"/>
      <c r="N258" s="214"/>
      <c r="O258" s="214"/>
      <c r="P258" s="214"/>
    </row>
    <row r="259" spans="4:16" s="149" customFormat="1" ht="12.75">
      <c r="D259" s="214"/>
      <c r="E259" s="214"/>
      <c r="F259" s="214"/>
      <c r="G259" s="214"/>
      <c r="H259" s="214"/>
      <c r="I259" s="214"/>
      <c r="J259" s="214"/>
      <c r="K259" s="214"/>
      <c r="L259" s="214"/>
      <c r="M259" s="214"/>
      <c r="N259" s="214"/>
      <c r="O259" s="214"/>
      <c r="P259" s="214"/>
    </row>
    <row r="260" spans="4:16" s="149" customFormat="1" ht="12.75">
      <c r="D260" s="214"/>
      <c r="E260" s="214"/>
      <c r="F260" s="214"/>
      <c r="G260" s="214"/>
      <c r="H260" s="214"/>
      <c r="I260" s="214"/>
      <c r="J260" s="214"/>
      <c r="K260" s="214"/>
      <c r="L260" s="214"/>
      <c r="M260" s="214"/>
      <c r="N260" s="214"/>
      <c r="O260" s="214"/>
      <c r="P260" s="214"/>
    </row>
    <row r="261" spans="4:16" s="149" customFormat="1" ht="12.75">
      <c r="D261" s="214"/>
      <c r="E261" s="214"/>
      <c r="F261" s="214"/>
      <c r="G261" s="214"/>
      <c r="H261" s="214"/>
      <c r="I261" s="214"/>
      <c r="J261" s="214"/>
      <c r="K261" s="214"/>
      <c r="L261" s="214"/>
      <c r="M261" s="214"/>
      <c r="N261" s="214"/>
      <c r="O261" s="214"/>
      <c r="P261" s="214"/>
    </row>
    <row r="262" spans="4:16" s="149" customFormat="1" ht="12.75">
      <c r="D262" s="214"/>
      <c r="E262" s="214"/>
      <c r="F262" s="214"/>
      <c r="G262" s="214"/>
      <c r="H262" s="214"/>
      <c r="I262" s="214"/>
      <c r="J262" s="214"/>
      <c r="K262" s="214"/>
      <c r="L262" s="214"/>
      <c r="M262" s="214"/>
      <c r="N262" s="214"/>
      <c r="O262" s="214"/>
      <c r="P262" s="214"/>
    </row>
    <row r="263" spans="4:16" s="149" customFormat="1" ht="12.75">
      <c r="D263" s="214"/>
      <c r="E263" s="214"/>
      <c r="F263" s="214"/>
      <c r="G263" s="214"/>
      <c r="H263" s="214"/>
      <c r="I263" s="214"/>
      <c r="J263" s="214"/>
      <c r="K263" s="214"/>
      <c r="L263" s="214"/>
      <c r="M263" s="214"/>
      <c r="N263" s="214"/>
      <c r="O263" s="214"/>
      <c r="P263" s="214"/>
    </row>
    <row r="264" spans="4:16" s="149" customFormat="1" ht="12.75">
      <c r="D264" s="214"/>
      <c r="E264" s="214"/>
      <c r="F264" s="214"/>
      <c r="G264" s="214"/>
      <c r="H264" s="214"/>
      <c r="I264" s="214"/>
      <c r="J264" s="214"/>
      <c r="K264" s="214"/>
      <c r="L264" s="214"/>
      <c r="M264" s="214"/>
      <c r="N264" s="214"/>
      <c r="O264" s="214"/>
      <c r="P264" s="214"/>
    </row>
    <row r="265" spans="4:16" s="149" customFormat="1" ht="12.75">
      <c r="D265" s="214"/>
      <c r="E265" s="214"/>
      <c r="F265" s="214"/>
      <c r="G265" s="214"/>
      <c r="H265" s="214"/>
      <c r="I265" s="214"/>
      <c r="J265" s="214"/>
      <c r="K265" s="214"/>
      <c r="L265" s="214"/>
      <c r="M265" s="214"/>
      <c r="N265" s="214"/>
      <c r="O265" s="214"/>
      <c r="P265" s="214"/>
    </row>
    <row r="266" spans="4:16" s="149" customFormat="1" ht="12.75">
      <c r="D266" s="214"/>
      <c r="E266" s="214"/>
      <c r="F266" s="214"/>
      <c r="G266" s="214"/>
      <c r="H266" s="214"/>
      <c r="I266" s="214"/>
      <c r="J266" s="214"/>
      <c r="K266" s="214"/>
      <c r="L266" s="214"/>
      <c r="M266" s="214"/>
      <c r="N266" s="214"/>
      <c r="O266" s="214"/>
      <c r="P266" s="214"/>
    </row>
    <row r="267" spans="4:16" s="149" customFormat="1" ht="12.75">
      <c r="D267" s="214"/>
      <c r="E267" s="214"/>
      <c r="F267" s="214"/>
      <c r="G267" s="214"/>
      <c r="H267" s="214"/>
      <c r="I267" s="214"/>
      <c r="J267" s="214"/>
      <c r="K267" s="214"/>
      <c r="L267" s="214"/>
      <c r="M267" s="214"/>
      <c r="N267" s="214"/>
      <c r="O267" s="214"/>
      <c r="P267" s="214"/>
    </row>
    <row r="268" spans="4:16" s="149" customFormat="1" ht="12.75">
      <c r="D268" s="214"/>
      <c r="E268" s="214"/>
      <c r="F268" s="214"/>
      <c r="G268" s="214"/>
      <c r="H268" s="214"/>
      <c r="I268" s="214"/>
      <c r="J268" s="214"/>
      <c r="K268" s="214"/>
      <c r="L268" s="214"/>
      <c r="M268" s="214"/>
      <c r="N268" s="214"/>
      <c r="O268" s="214"/>
      <c r="P268" s="214"/>
    </row>
    <row r="269" spans="4:16" s="149" customFormat="1" ht="12.75">
      <c r="D269" s="214"/>
      <c r="E269" s="214"/>
      <c r="F269" s="214"/>
      <c r="G269" s="214"/>
      <c r="H269" s="214"/>
      <c r="I269" s="214"/>
      <c r="J269" s="214"/>
      <c r="K269" s="214"/>
      <c r="L269" s="214"/>
      <c r="M269" s="214"/>
      <c r="N269" s="214"/>
      <c r="O269" s="214"/>
      <c r="P269" s="214"/>
    </row>
    <row r="270" spans="4:16" s="149" customFormat="1" ht="12.75">
      <c r="D270" s="214"/>
      <c r="E270" s="214"/>
      <c r="F270" s="214"/>
      <c r="G270" s="214"/>
      <c r="H270" s="214"/>
      <c r="I270" s="214"/>
      <c r="J270" s="214"/>
      <c r="K270" s="214"/>
      <c r="L270" s="214"/>
      <c r="M270" s="214"/>
      <c r="N270" s="214"/>
      <c r="O270" s="214"/>
      <c r="P270" s="214"/>
    </row>
    <row r="271" spans="4:16" s="149" customFormat="1" ht="12.75">
      <c r="D271" s="214"/>
      <c r="E271" s="214"/>
      <c r="F271" s="214"/>
      <c r="G271" s="214"/>
      <c r="H271" s="214"/>
      <c r="I271" s="214"/>
      <c r="J271" s="214"/>
      <c r="K271" s="214"/>
      <c r="L271" s="214"/>
      <c r="M271" s="214"/>
      <c r="N271" s="214"/>
      <c r="O271" s="214"/>
      <c r="P271" s="214"/>
    </row>
    <row r="272" spans="4:16" s="149" customFormat="1" ht="12.75">
      <c r="D272" s="214"/>
      <c r="E272" s="214"/>
      <c r="F272" s="214"/>
      <c r="G272" s="214"/>
      <c r="H272" s="214"/>
      <c r="I272" s="214"/>
      <c r="J272" s="214"/>
      <c r="K272" s="214"/>
      <c r="L272" s="214"/>
      <c r="M272" s="214"/>
      <c r="N272" s="214"/>
      <c r="O272" s="214"/>
      <c r="P272" s="214"/>
    </row>
    <row r="273" spans="4:16" s="149" customFormat="1" ht="12.75">
      <c r="D273" s="214"/>
      <c r="E273" s="214"/>
      <c r="F273" s="214"/>
      <c r="G273" s="214"/>
      <c r="H273" s="214"/>
      <c r="I273" s="214"/>
      <c r="J273" s="214"/>
      <c r="K273" s="214"/>
      <c r="L273" s="214"/>
      <c r="M273" s="214"/>
      <c r="N273" s="214"/>
      <c r="O273" s="214"/>
      <c r="P273" s="214"/>
    </row>
    <row r="274" spans="4:16" s="149" customFormat="1" ht="12.75">
      <c r="D274" s="214"/>
      <c r="E274" s="214"/>
      <c r="F274" s="214"/>
      <c r="G274" s="214"/>
      <c r="H274" s="214"/>
      <c r="I274" s="214"/>
      <c r="J274" s="214"/>
      <c r="K274" s="214"/>
      <c r="L274" s="214"/>
      <c r="M274" s="214"/>
      <c r="N274" s="214"/>
      <c r="O274" s="214"/>
      <c r="P274" s="214"/>
    </row>
    <row r="275" spans="4:16" s="149" customFormat="1" ht="12.75">
      <c r="D275" s="214"/>
      <c r="E275" s="214"/>
      <c r="F275" s="214"/>
      <c r="G275" s="214"/>
      <c r="H275" s="214"/>
      <c r="I275" s="214"/>
      <c r="J275" s="214"/>
      <c r="K275" s="214"/>
      <c r="L275" s="214"/>
      <c r="M275" s="214"/>
      <c r="N275" s="214"/>
      <c r="O275" s="214"/>
      <c r="P275" s="214"/>
    </row>
    <row r="276" spans="4:16" s="149" customFormat="1" ht="12.75">
      <c r="D276" s="214"/>
      <c r="E276" s="214"/>
      <c r="F276" s="214"/>
      <c r="G276" s="214"/>
      <c r="H276" s="214"/>
      <c r="I276" s="214"/>
      <c r="J276" s="214"/>
      <c r="K276" s="214"/>
      <c r="L276" s="214"/>
      <c r="M276" s="214"/>
      <c r="N276" s="214"/>
      <c r="O276" s="214"/>
      <c r="P276" s="214"/>
    </row>
    <row r="277" spans="4:16" s="149" customFormat="1" ht="12.75">
      <c r="D277" s="214"/>
      <c r="E277" s="214"/>
      <c r="F277" s="214"/>
      <c r="G277" s="214"/>
      <c r="H277" s="214"/>
      <c r="I277" s="214"/>
      <c r="J277" s="214"/>
      <c r="K277" s="214"/>
      <c r="L277" s="214"/>
      <c r="M277" s="214"/>
      <c r="N277" s="214"/>
      <c r="O277" s="214"/>
      <c r="P277" s="214"/>
    </row>
    <row r="278" spans="4:16" s="149" customFormat="1" ht="12.75">
      <c r="D278" s="214"/>
      <c r="E278" s="214"/>
      <c r="F278" s="214"/>
      <c r="G278" s="214"/>
      <c r="H278" s="214"/>
      <c r="I278" s="214"/>
      <c r="J278" s="214"/>
      <c r="K278" s="214"/>
      <c r="L278" s="214"/>
      <c r="M278" s="214"/>
      <c r="N278" s="214"/>
      <c r="O278" s="214"/>
      <c r="P278" s="214"/>
    </row>
    <row r="279" spans="4:16" s="149" customFormat="1" ht="12.75">
      <c r="D279" s="214"/>
      <c r="E279" s="214"/>
      <c r="F279" s="214"/>
      <c r="G279" s="214"/>
      <c r="H279" s="214"/>
      <c r="I279" s="214"/>
      <c r="J279" s="214"/>
      <c r="K279" s="214"/>
      <c r="L279" s="214"/>
      <c r="M279" s="214"/>
      <c r="N279" s="214"/>
      <c r="O279" s="214"/>
      <c r="P279" s="214"/>
    </row>
    <row r="280" spans="4:16" s="149" customFormat="1" ht="12.75">
      <c r="D280" s="214"/>
      <c r="E280" s="214"/>
      <c r="F280" s="214"/>
      <c r="G280" s="214"/>
      <c r="H280" s="214"/>
      <c r="I280" s="214"/>
      <c r="J280" s="214"/>
      <c r="K280" s="214"/>
      <c r="L280" s="214"/>
      <c r="M280" s="214"/>
      <c r="N280" s="214"/>
      <c r="O280" s="214"/>
      <c r="P280" s="214"/>
    </row>
    <row r="281" spans="4:16" s="149" customFormat="1" ht="12.75">
      <c r="D281" s="214"/>
      <c r="E281" s="214"/>
      <c r="F281" s="214"/>
      <c r="G281" s="214"/>
      <c r="H281" s="214"/>
      <c r="I281" s="214"/>
      <c r="J281" s="214"/>
      <c r="K281" s="214"/>
      <c r="L281" s="214"/>
      <c r="M281" s="214"/>
      <c r="N281" s="214"/>
      <c r="O281" s="214"/>
      <c r="P281" s="214"/>
    </row>
    <row r="282" spans="4:16" s="149" customFormat="1" ht="12.75">
      <c r="D282" s="214"/>
      <c r="E282" s="214"/>
      <c r="F282" s="214"/>
      <c r="G282" s="214"/>
      <c r="H282" s="214"/>
      <c r="I282" s="214"/>
      <c r="J282" s="214"/>
      <c r="K282" s="214"/>
      <c r="L282" s="214"/>
      <c r="M282" s="214"/>
      <c r="N282" s="214"/>
      <c r="O282" s="214"/>
      <c r="P282" s="214"/>
    </row>
    <row r="283" spans="4:16" s="149" customFormat="1" ht="12.75">
      <c r="D283" s="214"/>
      <c r="E283" s="214"/>
      <c r="F283" s="214"/>
      <c r="G283" s="214"/>
      <c r="H283" s="214"/>
      <c r="I283" s="214"/>
      <c r="J283" s="214"/>
      <c r="K283" s="214"/>
      <c r="L283" s="214"/>
      <c r="M283" s="214"/>
      <c r="N283" s="214"/>
      <c r="O283" s="214"/>
      <c r="P283" s="214"/>
    </row>
    <row r="284" spans="4:16" s="149" customFormat="1" ht="12.75">
      <c r="D284" s="214"/>
      <c r="E284" s="214"/>
      <c r="F284" s="214"/>
      <c r="G284" s="214"/>
      <c r="H284" s="214"/>
      <c r="I284" s="214"/>
      <c r="J284" s="214"/>
      <c r="K284" s="214"/>
      <c r="L284" s="214"/>
      <c r="M284" s="214"/>
      <c r="N284" s="214"/>
      <c r="O284" s="214"/>
      <c r="P284" s="214"/>
    </row>
    <row r="285" spans="4:16" s="149" customFormat="1" ht="12.75">
      <c r="D285" s="214"/>
      <c r="E285" s="214"/>
      <c r="F285" s="214"/>
      <c r="G285" s="214"/>
      <c r="H285" s="214"/>
      <c r="I285" s="214"/>
      <c r="J285" s="214"/>
      <c r="K285" s="214"/>
      <c r="L285" s="214"/>
      <c r="M285" s="214"/>
      <c r="N285" s="214"/>
      <c r="O285" s="214"/>
      <c r="P285" s="214"/>
    </row>
    <row r="286" spans="4:16" s="149" customFormat="1" ht="12.75">
      <c r="D286" s="214"/>
      <c r="E286" s="214"/>
      <c r="F286" s="214"/>
      <c r="G286" s="214"/>
      <c r="H286" s="214"/>
      <c r="I286" s="214"/>
      <c r="J286" s="214"/>
      <c r="K286" s="214"/>
      <c r="L286" s="214"/>
      <c r="M286" s="214"/>
      <c r="N286" s="214"/>
      <c r="O286" s="214"/>
      <c r="P286" s="214"/>
    </row>
    <row r="287" spans="4:16" s="149" customFormat="1" ht="12.75">
      <c r="D287" s="214"/>
      <c r="E287" s="214"/>
      <c r="F287" s="214"/>
      <c r="G287" s="214"/>
      <c r="H287" s="214"/>
      <c r="I287" s="214"/>
      <c r="J287" s="214"/>
      <c r="K287" s="214"/>
      <c r="L287" s="214"/>
      <c r="M287" s="214"/>
      <c r="N287" s="214"/>
      <c r="O287" s="214"/>
      <c r="P287" s="214"/>
    </row>
    <row r="288" spans="4:16" s="149" customFormat="1" ht="12.75">
      <c r="D288" s="214"/>
      <c r="E288" s="214"/>
      <c r="F288" s="214"/>
      <c r="G288" s="214"/>
      <c r="H288" s="214"/>
      <c r="I288" s="214"/>
      <c r="J288" s="214"/>
      <c r="K288" s="214"/>
      <c r="L288" s="214"/>
      <c r="M288" s="214"/>
      <c r="N288" s="214"/>
      <c r="O288" s="214"/>
      <c r="P288" s="214"/>
    </row>
    <row r="289" spans="4:16" s="149" customFormat="1" ht="12.75">
      <c r="D289" s="214"/>
      <c r="E289" s="214"/>
      <c r="F289" s="214"/>
      <c r="G289" s="214"/>
      <c r="H289" s="214"/>
      <c r="I289" s="214"/>
      <c r="J289" s="214"/>
      <c r="K289" s="214"/>
      <c r="L289" s="214"/>
      <c r="M289" s="214"/>
      <c r="N289" s="214"/>
      <c r="O289" s="214"/>
      <c r="P289" s="214"/>
    </row>
    <row r="290" spans="4:16" s="149" customFormat="1" ht="12.75">
      <c r="D290" s="214"/>
      <c r="E290" s="214"/>
      <c r="F290" s="214"/>
      <c r="G290" s="214"/>
      <c r="H290" s="214"/>
      <c r="I290" s="214"/>
      <c r="J290" s="214"/>
      <c r="K290" s="214"/>
      <c r="L290" s="214"/>
      <c r="M290" s="214"/>
      <c r="N290" s="214"/>
      <c r="O290" s="214"/>
      <c r="P290" s="214"/>
    </row>
    <row r="291" spans="4:16" s="149" customFormat="1" ht="12.75">
      <c r="D291" s="214"/>
      <c r="E291" s="214"/>
      <c r="F291" s="214"/>
      <c r="G291" s="214"/>
      <c r="H291" s="214"/>
      <c r="I291" s="214"/>
      <c r="J291" s="214"/>
      <c r="K291" s="214"/>
      <c r="L291" s="214"/>
      <c r="M291" s="214"/>
      <c r="N291" s="214"/>
      <c r="O291" s="214"/>
      <c r="P291" s="214"/>
    </row>
    <row r="292" spans="4:16" s="149" customFormat="1" ht="12.75">
      <c r="D292" s="214"/>
      <c r="E292" s="214"/>
      <c r="F292" s="214"/>
      <c r="G292" s="214"/>
      <c r="H292" s="214"/>
      <c r="I292" s="214"/>
      <c r="J292" s="214"/>
      <c r="K292" s="214"/>
      <c r="L292" s="214"/>
      <c r="M292" s="214"/>
      <c r="N292" s="214"/>
      <c r="O292" s="214"/>
      <c r="P292" s="214"/>
    </row>
    <row r="293" spans="4:16" s="149" customFormat="1" ht="12.75">
      <c r="D293" s="214"/>
      <c r="E293" s="214"/>
      <c r="F293" s="214"/>
      <c r="G293" s="214"/>
      <c r="H293" s="214"/>
      <c r="I293" s="214"/>
      <c r="J293" s="214"/>
      <c r="K293" s="214"/>
      <c r="L293" s="214"/>
      <c r="M293" s="214"/>
      <c r="N293" s="214"/>
      <c r="O293" s="214"/>
      <c r="P293" s="214"/>
    </row>
    <row r="294" spans="4:16" s="149" customFormat="1" ht="12.75">
      <c r="D294" s="214"/>
      <c r="E294" s="214"/>
      <c r="F294" s="214"/>
      <c r="G294" s="214"/>
      <c r="H294" s="214"/>
      <c r="I294" s="214"/>
      <c r="J294" s="214"/>
      <c r="K294" s="214"/>
      <c r="L294" s="214"/>
      <c r="M294" s="214"/>
      <c r="N294" s="214"/>
      <c r="O294" s="214"/>
      <c r="P294" s="214"/>
    </row>
    <row r="295" spans="4:16" s="149" customFormat="1" ht="12.75">
      <c r="D295" s="214"/>
      <c r="E295" s="214"/>
      <c r="F295" s="214"/>
      <c r="G295" s="214"/>
      <c r="H295" s="214"/>
      <c r="I295" s="214"/>
      <c r="J295" s="214"/>
      <c r="K295" s="214"/>
      <c r="L295" s="214"/>
      <c r="M295" s="214"/>
      <c r="N295" s="214"/>
      <c r="O295" s="214"/>
      <c r="P295" s="214"/>
    </row>
    <row r="296" spans="4:16" s="149" customFormat="1" ht="12.75">
      <c r="D296" s="214"/>
      <c r="E296" s="214"/>
      <c r="F296" s="214"/>
      <c r="G296" s="214"/>
      <c r="H296" s="214"/>
      <c r="I296" s="214"/>
      <c r="J296" s="214"/>
      <c r="K296" s="214"/>
      <c r="L296" s="214"/>
      <c r="M296" s="214"/>
      <c r="N296" s="214"/>
      <c r="O296" s="214"/>
      <c r="P296" s="214"/>
    </row>
    <row r="297" spans="4:16" s="149" customFormat="1" ht="12.75">
      <c r="D297" s="214"/>
      <c r="E297" s="214"/>
      <c r="F297" s="214"/>
      <c r="G297" s="214"/>
      <c r="H297" s="214"/>
      <c r="I297" s="214"/>
      <c r="J297" s="214"/>
      <c r="K297" s="214"/>
      <c r="L297" s="214"/>
      <c r="M297" s="214"/>
      <c r="N297" s="214"/>
      <c r="O297" s="214"/>
      <c r="P297" s="214"/>
    </row>
    <row r="298" spans="4:16" s="149" customFormat="1" ht="12.75">
      <c r="D298" s="214"/>
      <c r="E298" s="214"/>
      <c r="F298" s="214"/>
      <c r="G298" s="214"/>
      <c r="H298" s="214"/>
      <c r="I298" s="214"/>
      <c r="J298" s="214"/>
      <c r="K298" s="214"/>
      <c r="L298" s="214"/>
      <c r="M298" s="214"/>
      <c r="N298" s="214"/>
      <c r="O298" s="214"/>
      <c r="P298" s="214"/>
    </row>
    <row r="299" spans="4:16" s="149" customFormat="1" ht="12.75">
      <c r="D299" s="214"/>
      <c r="E299" s="214"/>
      <c r="F299" s="214"/>
      <c r="G299" s="214"/>
      <c r="H299" s="214"/>
      <c r="I299" s="214"/>
      <c r="J299" s="214"/>
      <c r="K299" s="214"/>
      <c r="L299" s="214"/>
      <c r="M299" s="214"/>
      <c r="N299" s="214"/>
      <c r="O299" s="214"/>
      <c r="P299" s="214"/>
    </row>
    <row r="300" spans="4:16" s="149" customFormat="1" ht="12.75">
      <c r="D300" s="214"/>
      <c r="E300" s="214"/>
      <c r="F300" s="214"/>
      <c r="G300" s="214"/>
      <c r="H300" s="214"/>
      <c r="I300" s="214"/>
      <c r="J300" s="214"/>
      <c r="K300" s="214"/>
      <c r="L300" s="214"/>
      <c r="M300" s="214"/>
      <c r="N300" s="214"/>
      <c r="O300" s="214"/>
      <c r="P300" s="214"/>
    </row>
    <row r="301" spans="4:16" s="149" customFormat="1" ht="12.75">
      <c r="D301" s="214"/>
      <c r="E301" s="214"/>
      <c r="F301" s="214"/>
      <c r="G301" s="214"/>
      <c r="H301" s="214"/>
      <c r="I301" s="214"/>
      <c r="J301" s="214"/>
      <c r="K301" s="214"/>
      <c r="L301" s="214"/>
      <c r="M301" s="214"/>
      <c r="N301" s="214"/>
      <c r="O301" s="214"/>
      <c r="P301" s="214"/>
    </row>
    <row r="302" spans="4:16" s="149" customFormat="1" ht="12.75">
      <c r="D302" s="214"/>
      <c r="E302" s="214"/>
      <c r="F302" s="214"/>
      <c r="G302" s="214"/>
      <c r="H302" s="214"/>
      <c r="I302" s="214"/>
      <c r="J302" s="214"/>
      <c r="K302" s="214"/>
      <c r="L302" s="214"/>
      <c r="M302" s="214"/>
      <c r="N302" s="214"/>
      <c r="O302" s="214"/>
      <c r="P302" s="214"/>
    </row>
    <row r="303" spans="4:16" s="149" customFormat="1" ht="12.75">
      <c r="D303" s="214"/>
      <c r="E303" s="214"/>
      <c r="F303" s="214"/>
      <c r="G303" s="214"/>
      <c r="H303" s="214"/>
      <c r="I303" s="214"/>
      <c r="J303" s="214"/>
      <c r="K303" s="214"/>
      <c r="L303" s="214"/>
      <c r="M303" s="214"/>
      <c r="N303" s="214"/>
      <c r="O303" s="214"/>
      <c r="P303" s="214"/>
    </row>
    <row r="304" spans="4:16" s="149" customFormat="1" ht="12.75">
      <c r="D304" s="214"/>
      <c r="E304" s="214"/>
      <c r="F304" s="214"/>
      <c r="G304" s="214"/>
      <c r="H304" s="214"/>
      <c r="I304" s="214"/>
      <c r="J304" s="214"/>
      <c r="K304" s="214"/>
      <c r="L304" s="214"/>
      <c r="M304" s="214"/>
      <c r="N304" s="214"/>
      <c r="O304" s="214"/>
      <c r="P304" s="214"/>
    </row>
    <row r="305" spans="4:16" s="149" customFormat="1" ht="12.75">
      <c r="D305" s="214"/>
      <c r="E305" s="214"/>
      <c r="F305" s="214"/>
      <c r="G305" s="214"/>
      <c r="H305" s="214"/>
      <c r="I305" s="214"/>
      <c r="J305" s="214"/>
      <c r="K305" s="214"/>
      <c r="L305" s="214"/>
      <c r="M305" s="214"/>
      <c r="N305" s="214"/>
      <c r="O305" s="214"/>
      <c r="P305" s="214"/>
    </row>
    <row r="306" spans="4:16" s="149" customFormat="1" ht="12.75">
      <c r="D306" s="214"/>
      <c r="E306" s="214"/>
      <c r="F306" s="214"/>
      <c r="G306" s="214"/>
      <c r="H306" s="214"/>
      <c r="I306" s="214"/>
      <c r="J306" s="214"/>
      <c r="K306" s="214"/>
      <c r="L306" s="214"/>
      <c r="M306" s="214"/>
      <c r="N306" s="214"/>
      <c r="O306" s="214"/>
      <c r="P306" s="214"/>
    </row>
    <row r="307" spans="4:16" s="149" customFormat="1" ht="12.75">
      <c r="D307" s="214"/>
      <c r="E307" s="214"/>
      <c r="F307" s="214"/>
      <c r="G307" s="214"/>
      <c r="H307" s="214"/>
      <c r="I307" s="214"/>
      <c r="J307" s="214"/>
      <c r="K307" s="214"/>
      <c r="L307" s="214"/>
      <c r="M307" s="214"/>
      <c r="N307" s="214"/>
      <c r="O307" s="214"/>
      <c r="P307" s="214"/>
    </row>
    <row r="308" spans="4:16" s="149" customFormat="1" ht="12.75">
      <c r="D308" s="214"/>
      <c r="E308" s="214"/>
      <c r="F308" s="214"/>
      <c r="G308" s="214"/>
      <c r="H308" s="214"/>
      <c r="I308" s="214"/>
      <c r="J308" s="214"/>
      <c r="K308" s="214"/>
      <c r="L308" s="214"/>
      <c r="M308" s="214"/>
      <c r="N308" s="214"/>
      <c r="O308" s="214"/>
      <c r="P308" s="214"/>
    </row>
    <row r="309" spans="4:16" s="149" customFormat="1" ht="12.75">
      <c r="D309" s="214"/>
      <c r="E309" s="214"/>
      <c r="F309" s="214"/>
      <c r="G309" s="214"/>
      <c r="H309" s="214"/>
      <c r="I309" s="214"/>
      <c r="J309" s="214"/>
      <c r="K309" s="214"/>
      <c r="L309" s="214"/>
      <c r="M309" s="214"/>
      <c r="N309" s="214"/>
      <c r="O309" s="214"/>
      <c r="P309" s="214"/>
    </row>
    <row r="310" spans="4:16" s="149" customFormat="1" ht="12.75">
      <c r="D310" s="214"/>
      <c r="E310" s="214"/>
      <c r="F310" s="214"/>
      <c r="G310" s="214"/>
      <c r="H310" s="214"/>
      <c r="I310" s="214"/>
      <c r="J310" s="214"/>
      <c r="K310" s="214"/>
      <c r="L310" s="214"/>
      <c r="M310" s="214"/>
      <c r="N310" s="214"/>
      <c r="O310" s="214"/>
      <c r="P310" s="214"/>
    </row>
    <row r="311" spans="4:16" s="149" customFormat="1" ht="12.75">
      <c r="D311" s="214"/>
      <c r="E311" s="214"/>
      <c r="F311" s="214"/>
      <c r="G311" s="214"/>
      <c r="H311" s="214"/>
      <c r="I311" s="214"/>
      <c r="J311" s="214"/>
      <c r="K311" s="214"/>
      <c r="L311" s="214"/>
      <c r="M311" s="214"/>
      <c r="N311" s="214"/>
      <c r="O311" s="214"/>
      <c r="P311" s="214"/>
    </row>
    <row r="312" spans="4:16" s="149" customFormat="1" ht="12.75">
      <c r="D312" s="214"/>
      <c r="E312" s="214"/>
      <c r="F312" s="214"/>
      <c r="G312" s="214"/>
      <c r="H312" s="214"/>
      <c r="I312" s="214"/>
      <c r="J312" s="214"/>
      <c r="K312" s="214"/>
      <c r="L312" s="214"/>
      <c r="M312" s="214"/>
      <c r="N312" s="214"/>
      <c r="O312" s="214"/>
      <c r="P312" s="214"/>
    </row>
    <row r="313" spans="4:16" s="149" customFormat="1" ht="12.75">
      <c r="D313" s="214"/>
      <c r="E313" s="214"/>
      <c r="F313" s="214"/>
      <c r="G313" s="214"/>
      <c r="H313" s="214"/>
      <c r="I313" s="214"/>
      <c r="J313" s="214"/>
      <c r="K313" s="214"/>
      <c r="L313" s="214"/>
      <c r="M313" s="214"/>
      <c r="N313" s="214"/>
      <c r="O313" s="214"/>
      <c r="P313" s="214"/>
    </row>
    <row r="314" spans="4:16" s="149" customFormat="1" ht="12.75">
      <c r="D314" s="214"/>
      <c r="E314" s="214"/>
      <c r="F314" s="214"/>
      <c r="G314" s="214"/>
      <c r="H314" s="214"/>
      <c r="I314" s="214"/>
      <c r="J314" s="214"/>
      <c r="K314" s="214"/>
      <c r="L314" s="214"/>
      <c r="M314" s="214"/>
      <c r="N314" s="214"/>
      <c r="O314" s="214"/>
      <c r="P314" s="214"/>
    </row>
    <row r="315" spans="4:16" s="149" customFormat="1" ht="12.75">
      <c r="D315" s="214"/>
      <c r="E315" s="214"/>
      <c r="F315" s="214"/>
      <c r="G315" s="214"/>
      <c r="H315" s="214"/>
      <c r="I315" s="214"/>
      <c r="J315" s="214"/>
      <c r="K315" s="214"/>
      <c r="L315" s="214"/>
      <c r="M315" s="214"/>
      <c r="N315" s="214"/>
      <c r="O315" s="214"/>
      <c r="P315" s="214"/>
    </row>
    <row r="316" spans="4:16" s="149" customFormat="1" ht="12.75">
      <c r="D316" s="214"/>
      <c r="E316" s="214"/>
      <c r="F316" s="214"/>
      <c r="G316" s="214"/>
      <c r="H316" s="214"/>
      <c r="I316" s="214"/>
      <c r="J316" s="214"/>
      <c r="K316" s="214"/>
      <c r="L316" s="214"/>
      <c r="M316" s="214"/>
      <c r="N316" s="214"/>
      <c r="O316" s="214"/>
      <c r="P316" s="214"/>
    </row>
    <row r="317" spans="4:16" s="149" customFormat="1" ht="12.75">
      <c r="D317" s="214"/>
      <c r="E317" s="214"/>
      <c r="F317" s="214"/>
      <c r="G317" s="214"/>
      <c r="H317" s="214"/>
      <c r="I317" s="214"/>
      <c r="J317" s="214"/>
      <c r="K317" s="214"/>
      <c r="L317" s="214"/>
      <c r="M317" s="214"/>
      <c r="N317" s="214"/>
      <c r="O317" s="214"/>
      <c r="P317" s="214"/>
    </row>
    <row r="318" spans="4:16" s="149" customFormat="1" ht="12.75">
      <c r="D318" s="214"/>
      <c r="E318" s="214"/>
      <c r="F318" s="214"/>
      <c r="G318" s="214"/>
      <c r="H318" s="214"/>
      <c r="I318" s="214"/>
      <c r="J318" s="214"/>
      <c r="K318" s="214"/>
      <c r="L318" s="214"/>
      <c r="M318" s="214"/>
      <c r="N318" s="214"/>
      <c r="O318" s="214"/>
      <c r="P318" s="214"/>
    </row>
    <row r="319" spans="4:16" s="149" customFormat="1" ht="12.75">
      <c r="D319" s="214"/>
      <c r="E319" s="214"/>
      <c r="F319" s="214"/>
      <c r="G319" s="214"/>
      <c r="H319" s="214"/>
      <c r="I319" s="214"/>
      <c r="J319" s="214"/>
      <c r="K319" s="214"/>
      <c r="L319" s="214"/>
      <c r="M319" s="214"/>
      <c r="N319" s="214"/>
      <c r="O319" s="214"/>
      <c r="P319" s="214"/>
    </row>
    <row r="320" spans="4:16" s="149" customFormat="1" ht="12.75">
      <c r="D320" s="214"/>
      <c r="E320" s="214"/>
      <c r="F320" s="214"/>
      <c r="G320" s="214"/>
      <c r="H320" s="214"/>
      <c r="I320" s="214"/>
      <c r="J320" s="214"/>
      <c r="K320" s="214"/>
      <c r="L320" s="214"/>
      <c r="M320" s="214"/>
      <c r="N320" s="214"/>
      <c r="O320" s="214"/>
      <c r="P320" s="214"/>
    </row>
    <row r="321" spans="4:16" s="149" customFormat="1" ht="12.75">
      <c r="D321" s="214"/>
      <c r="E321" s="214"/>
      <c r="F321" s="214"/>
      <c r="G321" s="214"/>
      <c r="H321" s="214"/>
      <c r="I321" s="214"/>
      <c r="J321" s="214"/>
      <c r="K321" s="214"/>
      <c r="L321" s="214"/>
      <c r="M321" s="214"/>
      <c r="N321" s="214"/>
      <c r="O321" s="214"/>
      <c r="P321" s="214"/>
    </row>
    <row r="322" spans="4:16" s="149" customFormat="1" ht="12.75">
      <c r="D322" s="214"/>
      <c r="E322" s="214"/>
      <c r="F322" s="214"/>
      <c r="G322" s="214"/>
      <c r="H322" s="214"/>
      <c r="I322" s="214"/>
      <c r="J322" s="214"/>
      <c r="K322" s="214"/>
      <c r="L322" s="214"/>
      <c r="M322" s="214"/>
      <c r="N322" s="214"/>
      <c r="O322" s="214"/>
      <c r="P322" s="214"/>
    </row>
    <row r="323" spans="4:16" s="149" customFormat="1" ht="12.75">
      <c r="D323" s="214"/>
      <c r="E323" s="214"/>
      <c r="F323" s="214"/>
      <c r="G323" s="214"/>
      <c r="H323" s="214"/>
      <c r="I323" s="214"/>
      <c r="J323" s="214"/>
      <c r="K323" s="214"/>
      <c r="L323" s="214"/>
      <c r="M323" s="214"/>
      <c r="N323" s="214"/>
      <c r="O323" s="214"/>
      <c r="P323" s="214"/>
    </row>
    <row r="324" spans="4:16" s="149" customFormat="1" ht="12.75">
      <c r="D324" s="214"/>
      <c r="E324" s="214"/>
      <c r="F324" s="214"/>
      <c r="G324" s="214"/>
      <c r="H324" s="214"/>
      <c r="I324" s="214"/>
      <c r="J324" s="214"/>
      <c r="K324" s="214"/>
      <c r="L324" s="214"/>
      <c r="M324" s="214"/>
      <c r="N324" s="214"/>
      <c r="O324" s="214"/>
      <c r="P324" s="214"/>
    </row>
    <row r="325" spans="4:16" s="149" customFormat="1" ht="12.75">
      <c r="D325" s="214"/>
      <c r="E325" s="214"/>
      <c r="F325" s="214"/>
      <c r="G325" s="214"/>
      <c r="H325" s="214"/>
      <c r="I325" s="214"/>
      <c r="J325" s="214"/>
      <c r="K325" s="214"/>
      <c r="L325" s="214"/>
      <c r="M325" s="214"/>
      <c r="N325" s="214"/>
      <c r="O325" s="214"/>
      <c r="P325" s="214"/>
    </row>
    <row r="326" spans="4:16" s="149" customFormat="1" ht="12.75">
      <c r="D326" s="214"/>
      <c r="E326" s="214"/>
      <c r="F326" s="214"/>
      <c r="G326" s="214"/>
      <c r="H326" s="214"/>
      <c r="I326" s="214"/>
      <c r="J326" s="214"/>
      <c r="K326" s="214"/>
      <c r="L326" s="214"/>
      <c r="M326" s="214"/>
      <c r="N326" s="214"/>
      <c r="O326" s="214"/>
      <c r="P326" s="214"/>
    </row>
    <row r="327" spans="4:16" s="149" customFormat="1" ht="12.75">
      <c r="D327" s="214"/>
      <c r="E327" s="214"/>
      <c r="F327" s="214"/>
      <c r="G327" s="214"/>
      <c r="H327" s="214"/>
      <c r="I327" s="214"/>
      <c r="J327" s="214"/>
      <c r="K327" s="214"/>
      <c r="L327" s="214"/>
      <c r="M327" s="214"/>
      <c r="N327" s="214"/>
      <c r="O327" s="214"/>
      <c r="P327" s="214"/>
    </row>
    <row r="328" spans="4:16" s="149" customFormat="1" ht="12.75">
      <c r="D328" s="214"/>
      <c r="E328" s="214"/>
      <c r="F328" s="214"/>
      <c r="G328" s="214"/>
      <c r="H328" s="214"/>
      <c r="I328" s="214"/>
      <c r="J328" s="214"/>
      <c r="K328" s="214"/>
      <c r="L328" s="214"/>
      <c r="M328" s="214"/>
      <c r="N328" s="214"/>
      <c r="O328" s="214"/>
      <c r="P328" s="214"/>
    </row>
    <row r="329" spans="4:16" s="149" customFormat="1" ht="12.75">
      <c r="D329" s="214"/>
      <c r="E329" s="214"/>
      <c r="F329" s="214"/>
      <c r="G329" s="214"/>
      <c r="H329" s="214"/>
      <c r="I329" s="214"/>
      <c r="J329" s="214"/>
      <c r="K329" s="214"/>
      <c r="L329" s="214"/>
      <c r="M329" s="214"/>
      <c r="N329" s="214"/>
      <c r="O329" s="214"/>
      <c r="P329" s="214"/>
    </row>
    <row r="330" spans="4:16" s="149" customFormat="1" ht="12.75">
      <c r="D330" s="214"/>
      <c r="E330" s="214"/>
      <c r="F330" s="214"/>
      <c r="G330" s="214"/>
      <c r="H330" s="214"/>
      <c r="I330" s="214"/>
      <c r="J330" s="214"/>
      <c r="K330" s="214"/>
      <c r="L330" s="214"/>
      <c r="M330" s="214"/>
      <c r="N330" s="214"/>
      <c r="O330" s="214"/>
      <c r="P330" s="214"/>
    </row>
    <row r="331" spans="4:16" s="149" customFormat="1" ht="12.75">
      <c r="D331" s="214"/>
      <c r="E331" s="214"/>
      <c r="F331" s="214"/>
      <c r="G331" s="214"/>
      <c r="H331" s="214"/>
      <c r="I331" s="214"/>
      <c r="J331" s="214"/>
      <c r="K331" s="214"/>
      <c r="L331" s="214"/>
      <c r="M331" s="214"/>
      <c r="N331" s="214"/>
      <c r="O331" s="214"/>
      <c r="P331" s="214"/>
    </row>
    <row r="332" spans="4:16" s="149" customFormat="1" ht="12.75">
      <c r="D332" s="214"/>
      <c r="E332" s="214"/>
      <c r="F332" s="214"/>
      <c r="G332" s="214"/>
      <c r="H332" s="214"/>
      <c r="I332" s="214"/>
      <c r="J332" s="214"/>
      <c r="K332" s="214"/>
      <c r="L332" s="214"/>
      <c r="M332" s="214"/>
      <c r="N332" s="214"/>
      <c r="O332" s="214"/>
      <c r="P332" s="214"/>
    </row>
    <row r="333" spans="4:16" s="149" customFormat="1" ht="12.75">
      <c r="D333" s="214"/>
      <c r="E333" s="214"/>
      <c r="F333" s="214"/>
      <c r="G333" s="214"/>
      <c r="H333" s="214"/>
      <c r="I333" s="214"/>
      <c r="J333" s="214"/>
      <c r="K333" s="214"/>
      <c r="L333" s="214"/>
      <c r="M333" s="214"/>
      <c r="N333" s="214"/>
      <c r="O333" s="214"/>
      <c r="P333" s="214"/>
    </row>
    <row r="334" spans="4:16" s="149" customFormat="1" ht="12.75">
      <c r="D334" s="214"/>
      <c r="E334" s="214"/>
      <c r="F334" s="214"/>
      <c r="G334" s="214"/>
      <c r="H334" s="214"/>
      <c r="I334" s="214"/>
      <c r="J334" s="214"/>
      <c r="K334" s="214"/>
      <c r="L334" s="214"/>
      <c r="M334" s="214"/>
      <c r="N334" s="214"/>
      <c r="O334" s="214"/>
      <c r="P334" s="214"/>
    </row>
    <row r="335" spans="4:16" s="149" customFormat="1" ht="12.75">
      <c r="D335" s="214"/>
      <c r="E335" s="214"/>
      <c r="F335" s="214"/>
      <c r="G335" s="214"/>
      <c r="H335" s="214"/>
      <c r="I335" s="214"/>
      <c r="J335" s="214"/>
      <c r="K335" s="214"/>
      <c r="L335" s="214"/>
      <c r="M335" s="214"/>
      <c r="N335" s="214"/>
      <c r="O335" s="214"/>
      <c r="P335" s="214"/>
    </row>
    <row r="336" spans="4:16" s="149" customFormat="1" ht="12.75">
      <c r="D336" s="214"/>
      <c r="E336" s="214"/>
      <c r="F336" s="214"/>
      <c r="G336" s="214"/>
      <c r="H336" s="214"/>
      <c r="I336" s="214"/>
      <c r="J336" s="214"/>
      <c r="K336" s="214"/>
      <c r="L336" s="214"/>
      <c r="M336" s="214"/>
      <c r="N336" s="214"/>
      <c r="O336" s="214"/>
      <c r="P336" s="214"/>
    </row>
    <row r="337" spans="4:16" s="149" customFormat="1" ht="12.75">
      <c r="D337" s="214"/>
      <c r="E337" s="214"/>
      <c r="F337" s="214"/>
      <c r="G337" s="214"/>
      <c r="H337" s="214"/>
      <c r="I337" s="214"/>
      <c r="J337" s="214"/>
      <c r="K337" s="214"/>
      <c r="L337" s="214"/>
      <c r="M337" s="214"/>
      <c r="N337" s="214"/>
      <c r="O337" s="214"/>
      <c r="P337" s="214"/>
    </row>
    <row r="338" spans="4:16" s="149" customFormat="1" ht="12.75">
      <c r="D338" s="214"/>
      <c r="E338" s="214"/>
      <c r="F338" s="214"/>
      <c r="G338" s="214"/>
      <c r="H338" s="214"/>
      <c r="I338" s="214"/>
      <c r="J338" s="214"/>
      <c r="K338" s="214"/>
      <c r="L338" s="214"/>
      <c r="M338" s="214"/>
      <c r="N338" s="214"/>
      <c r="O338" s="214"/>
      <c r="P338" s="214"/>
    </row>
    <row r="339" spans="4:16" s="149" customFormat="1" ht="12.75">
      <c r="D339" s="214"/>
      <c r="E339" s="214"/>
      <c r="F339" s="214"/>
      <c r="G339" s="214"/>
      <c r="H339" s="214"/>
      <c r="I339" s="214"/>
      <c r="J339" s="214"/>
      <c r="K339" s="214"/>
      <c r="L339" s="214"/>
      <c r="M339" s="214"/>
      <c r="N339" s="214"/>
      <c r="O339" s="214"/>
      <c r="P339" s="214"/>
    </row>
    <row r="340" spans="4:16" s="149" customFormat="1" ht="12.75">
      <c r="D340" s="214"/>
      <c r="E340" s="214"/>
      <c r="F340" s="214"/>
      <c r="G340" s="214"/>
      <c r="H340" s="214"/>
      <c r="I340" s="214"/>
      <c r="J340" s="214"/>
      <c r="K340" s="214"/>
      <c r="L340" s="214"/>
      <c r="M340" s="214"/>
      <c r="N340" s="214"/>
      <c r="O340" s="214"/>
      <c r="P340" s="214"/>
    </row>
    <row r="341" spans="4:16" s="149" customFormat="1" ht="12.75">
      <c r="D341" s="214"/>
      <c r="E341" s="214"/>
      <c r="F341" s="214"/>
      <c r="G341" s="214"/>
      <c r="H341" s="214"/>
      <c r="I341" s="214"/>
      <c r="J341" s="214"/>
      <c r="K341" s="214"/>
      <c r="L341" s="214"/>
      <c r="M341" s="214"/>
      <c r="N341" s="214"/>
      <c r="O341" s="214"/>
      <c r="P341" s="214"/>
    </row>
    <row r="342" spans="4:16" s="149" customFormat="1" ht="12.75">
      <c r="D342" s="214"/>
      <c r="E342" s="214"/>
      <c r="F342" s="214"/>
      <c r="G342" s="214"/>
      <c r="H342" s="214"/>
      <c r="I342" s="214"/>
      <c r="J342" s="214"/>
      <c r="K342" s="214"/>
      <c r="L342" s="214"/>
      <c r="M342" s="214"/>
      <c r="N342" s="214"/>
      <c r="O342" s="214"/>
      <c r="P342" s="214"/>
    </row>
    <row r="343" spans="4:16" s="149" customFormat="1" ht="12.75">
      <c r="D343" s="214"/>
      <c r="E343" s="214"/>
      <c r="F343" s="214"/>
      <c r="G343" s="214"/>
      <c r="H343" s="214"/>
      <c r="I343" s="214"/>
      <c r="J343" s="214"/>
      <c r="K343" s="214"/>
      <c r="L343" s="214"/>
      <c r="M343" s="214"/>
      <c r="N343" s="214"/>
      <c r="O343" s="214"/>
      <c r="P343" s="214"/>
    </row>
    <row r="344" spans="4:16" s="149" customFormat="1" ht="12.75">
      <c r="D344" s="214"/>
      <c r="E344" s="214"/>
      <c r="F344" s="214"/>
      <c r="G344" s="214"/>
      <c r="H344" s="214"/>
      <c r="I344" s="214"/>
      <c r="J344" s="214"/>
      <c r="K344" s="214"/>
      <c r="L344" s="214"/>
      <c r="M344" s="214"/>
      <c r="N344" s="214"/>
      <c r="O344" s="214"/>
      <c r="P344" s="214"/>
    </row>
    <row r="345" spans="4:16" s="149" customFormat="1" ht="12.75">
      <c r="D345" s="214"/>
      <c r="E345" s="214"/>
      <c r="F345" s="214"/>
      <c r="G345" s="214"/>
      <c r="H345" s="214"/>
      <c r="I345" s="214"/>
      <c r="J345" s="214"/>
      <c r="K345" s="214"/>
      <c r="L345" s="214"/>
      <c r="M345" s="214"/>
      <c r="N345" s="214"/>
      <c r="O345" s="214"/>
      <c r="P345" s="214"/>
    </row>
    <row r="346" spans="4:16" s="149" customFormat="1" ht="12.75">
      <c r="D346" s="214"/>
      <c r="E346" s="214"/>
      <c r="F346" s="214"/>
      <c r="G346" s="214"/>
      <c r="H346" s="214"/>
      <c r="I346" s="214"/>
      <c r="J346" s="214"/>
      <c r="K346" s="214"/>
      <c r="L346" s="214"/>
      <c r="M346" s="214"/>
      <c r="N346" s="214"/>
      <c r="O346" s="214"/>
      <c r="P346" s="214"/>
    </row>
    <row r="347" spans="4:16" s="149" customFormat="1" ht="12.75">
      <c r="D347" s="214"/>
      <c r="E347" s="214"/>
      <c r="F347" s="214"/>
      <c r="G347" s="214"/>
      <c r="H347" s="214"/>
      <c r="I347" s="214"/>
      <c r="J347" s="214"/>
      <c r="K347" s="214"/>
      <c r="L347" s="214"/>
      <c r="M347" s="214"/>
      <c r="N347" s="214"/>
      <c r="O347" s="214"/>
      <c r="P347" s="214"/>
    </row>
    <row r="348" spans="4:16" s="149" customFormat="1" ht="12.75">
      <c r="D348" s="214"/>
      <c r="E348" s="214"/>
      <c r="F348" s="214"/>
      <c r="G348" s="214"/>
      <c r="H348" s="214"/>
      <c r="I348" s="214"/>
      <c r="J348" s="214"/>
      <c r="K348" s="214"/>
      <c r="L348" s="214"/>
      <c r="M348" s="214"/>
      <c r="N348" s="214"/>
      <c r="O348" s="214"/>
      <c r="P348" s="214"/>
    </row>
    <row r="349" spans="4:16" s="149" customFormat="1" ht="12.75">
      <c r="D349" s="214"/>
      <c r="E349" s="214"/>
      <c r="F349" s="214"/>
      <c r="G349" s="214"/>
      <c r="H349" s="214"/>
      <c r="I349" s="214"/>
      <c r="J349" s="214"/>
      <c r="K349" s="214"/>
      <c r="L349" s="214"/>
      <c r="M349" s="214"/>
      <c r="N349" s="214"/>
      <c r="O349" s="214"/>
      <c r="P349" s="214"/>
    </row>
    <row r="350" spans="4:16" s="149" customFormat="1" ht="12.75">
      <c r="D350" s="214"/>
      <c r="E350" s="214"/>
      <c r="F350" s="214"/>
      <c r="G350" s="214"/>
      <c r="H350" s="214"/>
      <c r="I350" s="214"/>
      <c r="J350" s="214"/>
      <c r="K350" s="214"/>
      <c r="L350" s="214"/>
      <c r="M350" s="214"/>
      <c r="N350" s="214"/>
      <c r="O350" s="214"/>
      <c r="P350" s="214"/>
    </row>
    <row r="351" spans="4:16" s="149" customFormat="1" ht="12.75">
      <c r="D351" s="214"/>
      <c r="E351" s="214"/>
      <c r="F351" s="214"/>
      <c r="G351" s="214"/>
      <c r="H351" s="214"/>
      <c r="I351" s="214"/>
      <c r="J351" s="214"/>
      <c r="K351" s="214"/>
      <c r="L351" s="214"/>
      <c r="M351" s="214"/>
      <c r="N351" s="214"/>
      <c r="O351" s="214"/>
      <c r="P351" s="214"/>
    </row>
    <row r="352" spans="4:16" s="149" customFormat="1" ht="12.75">
      <c r="D352" s="214"/>
      <c r="E352" s="214"/>
      <c r="F352" s="214"/>
      <c r="G352" s="214"/>
      <c r="H352" s="214"/>
      <c r="I352" s="214"/>
      <c r="J352" s="214"/>
      <c r="K352" s="214"/>
      <c r="L352" s="214"/>
      <c r="M352" s="214"/>
      <c r="N352" s="214"/>
      <c r="O352" s="214"/>
      <c r="P352" s="214"/>
    </row>
    <row r="353" spans="4:16" s="149" customFormat="1" ht="12.75">
      <c r="D353" s="214"/>
      <c r="E353" s="214"/>
      <c r="F353" s="214"/>
      <c r="G353" s="214"/>
      <c r="H353" s="214"/>
      <c r="I353" s="214"/>
      <c r="J353" s="214"/>
      <c r="K353" s="214"/>
      <c r="L353" s="214"/>
      <c r="M353" s="214"/>
      <c r="N353" s="214"/>
      <c r="O353" s="214"/>
      <c r="P353" s="214"/>
    </row>
    <row r="354" spans="4:16" s="149" customFormat="1" ht="12.75">
      <c r="D354" s="214"/>
      <c r="E354" s="214"/>
      <c r="F354" s="214"/>
      <c r="G354" s="214"/>
      <c r="H354" s="214"/>
      <c r="I354" s="214"/>
      <c r="J354" s="214"/>
      <c r="K354" s="214"/>
      <c r="L354" s="214"/>
      <c r="M354" s="214"/>
      <c r="N354" s="214"/>
      <c r="O354" s="214"/>
      <c r="P354" s="214"/>
    </row>
    <row r="355" spans="4:16" s="149" customFormat="1" ht="12.75">
      <c r="D355" s="214"/>
      <c r="E355" s="214"/>
      <c r="F355" s="214"/>
      <c r="G355" s="214"/>
      <c r="H355" s="214"/>
      <c r="I355" s="214"/>
      <c r="J355" s="214"/>
      <c r="K355" s="214"/>
      <c r="L355" s="214"/>
      <c r="M355" s="214"/>
      <c r="N355" s="214"/>
      <c r="O355" s="214"/>
      <c r="P355" s="214"/>
    </row>
    <row r="356" spans="4:16" s="149" customFormat="1" ht="12.75">
      <c r="D356" s="214"/>
      <c r="E356" s="214"/>
      <c r="F356" s="214"/>
      <c r="G356" s="214"/>
      <c r="H356" s="214"/>
      <c r="I356" s="214"/>
      <c r="J356" s="214"/>
      <c r="K356" s="214"/>
      <c r="L356" s="214"/>
      <c r="M356" s="214"/>
      <c r="N356" s="214"/>
      <c r="O356" s="214"/>
      <c r="P356" s="214"/>
    </row>
    <row r="357" spans="4:16" s="149" customFormat="1" ht="12.75">
      <c r="D357" s="214"/>
      <c r="E357" s="214"/>
      <c r="F357" s="214"/>
      <c r="G357" s="214"/>
      <c r="H357" s="214"/>
      <c r="I357" s="214"/>
      <c r="J357" s="214"/>
      <c r="K357" s="214"/>
      <c r="L357" s="214"/>
      <c r="M357" s="214"/>
      <c r="N357" s="214"/>
      <c r="O357" s="214"/>
      <c r="P357" s="214"/>
    </row>
    <row r="358" spans="4:16" s="149" customFormat="1" ht="12.75">
      <c r="D358" s="214"/>
      <c r="E358" s="214"/>
      <c r="F358" s="214"/>
      <c r="G358" s="214"/>
      <c r="H358" s="214"/>
      <c r="I358" s="214"/>
      <c r="J358" s="214"/>
      <c r="K358" s="214"/>
      <c r="L358" s="214"/>
      <c r="M358" s="214"/>
      <c r="N358" s="214"/>
      <c r="O358" s="214"/>
      <c r="P358" s="214"/>
    </row>
    <row r="359" spans="4:16" s="149" customFormat="1" ht="12.75">
      <c r="D359" s="214"/>
      <c r="E359" s="214"/>
      <c r="F359" s="214"/>
      <c r="G359" s="214"/>
      <c r="H359" s="214"/>
      <c r="I359" s="214"/>
      <c r="J359" s="214"/>
      <c r="K359" s="214"/>
      <c r="L359" s="214"/>
      <c r="M359" s="214"/>
      <c r="N359" s="214"/>
      <c r="O359" s="214"/>
      <c r="P359" s="214"/>
    </row>
    <row r="360" spans="4:16" s="149" customFormat="1" ht="12.75">
      <c r="D360" s="214"/>
      <c r="E360" s="214"/>
      <c r="F360" s="214"/>
      <c r="G360" s="214"/>
      <c r="H360" s="214"/>
      <c r="I360" s="214"/>
      <c r="J360" s="214"/>
      <c r="K360" s="214"/>
      <c r="L360" s="214"/>
      <c r="M360" s="214"/>
      <c r="N360" s="214"/>
      <c r="O360" s="214"/>
      <c r="P360" s="214"/>
    </row>
    <row r="361" spans="4:16" s="149" customFormat="1" ht="12.75">
      <c r="D361" s="214"/>
      <c r="E361" s="214"/>
      <c r="F361" s="214"/>
      <c r="G361" s="214"/>
      <c r="H361" s="214"/>
      <c r="I361" s="214"/>
      <c r="J361" s="214"/>
      <c r="K361" s="214"/>
      <c r="L361" s="214"/>
      <c r="M361" s="214"/>
      <c r="N361" s="214"/>
      <c r="O361" s="214"/>
      <c r="P361" s="214"/>
    </row>
    <row r="362" spans="4:16" s="149" customFormat="1" ht="12.75">
      <c r="D362" s="214"/>
      <c r="E362" s="214"/>
      <c r="F362" s="214"/>
      <c r="G362" s="214"/>
      <c r="H362" s="214"/>
      <c r="I362" s="214"/>
      <c r="J362" s="214"/>
      <c r="K362" s="214"/>
      <c r="L362" s="214"/>
      <c r="M362" s="214"/>
      <c r="N362" s="214"/>
      <c r="O362" s="214"/>
      <c r="P362" s="214"/>
    </row>
    <row r="363" spans="4:16" s="149" customFormat="1" ht="12.75">
      <c r="D363" s="214"/>
      <c r="E363" s="214"/>
      <c r="F363" s="214"/>
      <c r="G363" s="214"/>
      <c r="H363" s="214"/>
      <c r="I363" s="214"/>
      <c r="J363" s="214"/>
      <c r="K363" s="214"/>
      <c r="L363" s="214"/>
      <c r="M363" s="214"/>
      <c r="N363" s="214"/>
      <c r="O363" s="214"/>
      <c r="P363" s="214"/>
    </row>
    <row r="364" spans="4:16" s="149" customFormat="1" ht="12.75">
      <c r="D364" s="214"/>
      <c r="E364" s="214"/>
      <c r="F364" s="214"/>
      <c r="G364" s="214"/>
      <c r="H364" s="214"/>
      <c r="I364" s="214"/>
      <c r="J364" s="214"/>
      <c r="K364" s="214"/>
      <c r="L364" s="214"/>
      <c r="M364" s="214"/>
      <c r="N364" s="214"/>
      <c r="O364" s="214"/>
      <c r="P364" s="214"/>
    </row>
    <row r="365" spans="4:16" s="149" customFormat="1" ht="12.75">
      <c r="D365" s="214"/>
      <c r="E365" s="214"/>
      <c r="F365" s="214"/>
      <c r="G365" s="214"/>
      <c r="H365" s="214"/>
      <c r="I365" s="214"/>
      <c r="J365" s="214"/>
      <c r="K365" s="214"/>
      <c r="L365" s="214"/>
      <c r="M365" s="214"/>
      <c r="N365" s="214"/>
      <c r="O365" s="214"/>
      <c r="P365" s="214"/>
    </row>
    <row r="366" spans="4:16" s="149" customFormat="1" ht="12.75">
      <c r="D366" s="214"/>
      <c r="E366" s="214"/>
      <c r="F366" s="214"/>
      <c r="G366" s="214"/>
      <c r="H366" s="214"/>
      <c r="I366" s="214"/>
      <c r="J366" s="214"/>
      <c r="K366" s="214"/>
      <c r="L366" s="214"/>
      <c r="M366" s="214"/>
      <c r="N366" s="214"/>
      <c r="O366" s="214"/>
      <c r="P366" s="214"/>
    </row>
    <row r="367" spans="4:16" s="149" customFormat="1" ht="12.75">
      <c r="D367" s="214"/>
      <c r="E367" s="214"/>
      <c r="F367" s="214"/>
      <c r="G367" s="214"/>
      <c r="H367" s="214"/>
      <c r="I367" s="214"/>
      <c r="J367" s="214"/>
      <c r="K367" s="214"/>
      <c r="L367" s="214"/>
      <c r="M367" s="214"/>
      <c r="N367" s="214"/>
      <c r="O367" s="214"/>
      <c r="P367" s="214"/>
    </row>
    <row r="368" spans="4:16" s="149" customFormat="1" ht="12.75">
      <c r="D368" s="214"/>
      <c r="E368" s="214"/>
      <c r="F368" s="214"/>
      <c r="G368" s="214"/>
      <c r="H368" s="214"/>
      <c r="I368" s="214"/>
      <c r="J368" s="214"/>
      <c r="K368" s="214"/>
      <c r="L368" s="214"/>
      <c r="M368" s="214"/>
      <c r="N368" s="214"/>
      <c r="O368" s="214"/>
      <c r="P368" s="214"/>
    </row>
    <row r="369" spans="4:16" s="149" customFormat="1" ht="12.75">
      <c r="D369" s="214"/>
      <c r="E369" s="214"/>
      <c r="F369" s="214"/>
      <c r="G369" s="214"/>
      <c r="H369" s="214"/>
      <c r="I369" s="214"/>
      <c r="J369" s="214"/>
      <c r="K369" s="214"/>
      <c r="L369" s="214"/>
      <c r="M369" s="214"/>
      <c r="N369" s="214"/>
      <c r="O369" s="214"/>
      <c r="P369" s="214"/>
    </row>
    <row r="370" spans="4:16" s="149" customFormat="1" ht="12.75">
      <c r="D370" s="214"/>
      <c r="E370" s="214"/>
      <c r="F370" s="214"/>
      <c r="G370" s="214"/>
      <c r="H370" s="214"/>
      <c r="I370" s="214"/>
      <c r="J370" s="214"/>
      <c r="K370" s="214"/>
      <c r="L370" s="214"/>
      <c r="M370" s="214"/>
      <c r="N370" s="214"/>
      <c r="O370" s="214"/>
      <c r="P370" s="214"/>
    </row>
    <row r="371" spans="4:16" s="149" customFormat="1" ht="12.75">
      <c r="D371" s="214"/>
      <c r="E371" s="214"/>
      <c r="F371" s="214"/>
      <c r="G371" s="214"/>
      <c r="H371" s="214"/>
      <c r="I371" s="214"/>
      <c r="J371" s="214"/>
      <c r="K371" s="214"/>
      <c r="L371" s="214"/>
      <c r="M371" s="214"/>
      <c r="N371" s="214"/>
      <c r="O371" s="214"/>
      <c r="P371" s="214"/>
    </row>
    <row r="372" spans="4:16" s="149" customFormat="1" ht="12.75">
      <c r="D372" s="214"/>
      <c r="E372" s="214"/>
      <c r="F372" s="214"/>
      <c r="G372" s="214"/>
      <c r="H372" s="214"/>
      <c r="I372" s="214"/>
      <c r="J372" s="214"/>
      <c r="K372" s="214"/>
      <c r="L372" s="214"/>
      <c r="M372" s="214"/>
      <c r="N372" s="214"/>
      <c r="O372" s="214"/>
      <c r="P372" s="214"/>
    </row>
    <row r="373" spans="4:16" s="149" customFormat="1" ht="12.75">
      <c r="D373" s="214"/>
      <c r="E373" s="214"/>
      <c r="F373" s="214"/>
      <c r="G373" s="214"/>
      <c r="H373" s="214"/>
      <c r="I373" s="214"/>
      <c r="J373" s="214"/>
      <c r="K373" s="214"/>
      <c r="L373" s="214"/>
      <c r="M373" s="214"/>
      <c r="N373" s="214"/>
      <c r="O373" s="214"/>
      <c r="P373" s="214"/>
    </row>
    <row r="374" spans="4:16" s="149" customFormat="1" ht="12.75">
      <c r="D374" s="214"/>
      <c r="E374" s="214"/>
      <c r="F374" s="214"/>
      <c r="G374" s="214"/>
      <c r="H374" s="214"/>
      <c r="I374" s="214"/>
      <c r="J374" s="214"/>
      <c r="K374" s="214"/>
      <c r="L374" s="214"/>
      <c r="M374" s="214"/>
      <c r="N374" s="214"/>
      <c r="O374" s="214"/>
      <c r="P374" s="214"/>
    </row>
    <row r="375" spans="4:16" s="149" customFormat="1" ht="12.75">
      <c r="D375" s="214"/>
      <c r="E375" s="214"/>
      <c r="F375" s="214"/>
      <c r="G375" s="214"/>
      <c r="H375" s="214"/>
      <c r="I375" s="214"/>
      <c r="J375" s="214"/>
      <c r="K375" s="214"/>
      <c r="L375" s="214"/>
      <c r="M375" s="214"/>
      <c r="N375" s="214"/>
      <c r="O375" s="214"/>
      <c r="P375" s="214"/>
    </row>
    <row r="376" spans="4:16" s="149" customFormat="1" ht="12.75">
      <c r="D376" s="214"/>
      <c r="E376" s="214"/>
      <c r="F376" s="214"/>
      <c r="G376" s="214"/>
      <c r="H376" s="214"/>
      <c r="I376" s="214"/>
      <c r="J376" s="214"/>
      <c r="K376" s="214"/>
      <c r="L376" s="214"/>
      <c r="M376" s="214"/>
      <c r="N376" s="214"/>
      <c r="O376" s="214"/>
      <c r="P376" s="214"/>
    </row>
    <row r="377" spans="4:16" s="149" customFormat="1" ht="12.75">
      <c r="D377" s="214"/>
      <c r="E377" s="214"/>
      <c r="F377" s="214"/>
      <c r="G377" s="214"/>
      <c r="H377" s="214"/>
      <c r="I377" s="214"/>
      <c r="J377" s="214"/>
      <c r="K377" s="214"/>
      <c r="L377" s="214"/>
      <c r="M377" s="214"/>
      <c r="N377" s="214"/>
      <c r="O377" s="214"/>
      <c r="P377" s="214"/>
    </row>
    <row r="378" spans="4:16" s="149" customFormat="1" ht="12.75">
      <c r="D378" s="214"/>
      <c r="E378" s="214"/>
      <c r="F378" s="214"/>
      <c r="G378" s="214"/>
      <c r="H378" s="214"/>
      <c r="I378" s="214"/>
      <c r="J378" s="214"/>
      <c r="K378" s="214"/>
      <c r="L378" s="214"/>
      <c r="M378" s="214"/>
      <c r="N378" s="214"/>
      <c r="O378" s="214"/>
      <c r="P378" s="214"/>
    </row>
    <row r="379" spans="4:16" s="149" customFormat="1" ht="12.75">
      <c r="D379" s="214"/>
      <c r="E379" s="214"/>
      <c r="F379" s="214"/>
      <c r="G379" s="214"/>
      <c r="H379" s="214"/>
      <c r="I379" s="214"/>
      <c r="J379" s="214"/>
      <c r="K379" s="214"/>
      <c r="L379" s="214"/>
      <c r="M379" s="214"/>
      <c r="N379" s="214"/>
      <c r="O379" s="214"/>
      <c r="P379" s="214"/>
    </row>
    <row r="380" spans="4:16" s="149" customFormat="1" ht="12.75">
      <c r="D380" s="214"/>
      <c r="E380" s="214"/>
      <c r="F380" s="214"/>
      <c r="G380" s="214"/>
      <c r="H380" s="214"/>
      <c r="I380" s="214"/>
      <c r="J380" s="214"/>
      <c r="K380" s="214"/>
      <c r="L380" s="214"/>
      <c r="M380" s="214"/>
      <c r="N380" s="214"/>
      <c r="O380" s="214"/>
      <c r="P380" s="214"/>
    </row>
    <row r="381" spans="4:16" s="149" customFormat="1" ht="12.75">
      <c r="D381" s="214"/>
      <c r="E381" s="214"/>
      <c r="F381" s="214"/>
      <c r="G381" s="214"/>
      <c r="H381" s="214"/>
      <c r="I381" s="214"/>
      <c r="J381" s="214"/>
      <c r="K381" s="214"/>
      <c r="L381" s="214"/>
      <c r="M381" s="214"/>
      <c r="N381" s="214"/>
      <c r="O381" s="214"/>
      <c r="P381" s="214"/>
    </row>
    <row r="382" spans="4:16" s="149" customFormat="1" ht="12.75">
      <c r="D382" s="214"/>
      <c r="E382" s="214"/>
      <c r="F382" s="214"/>
      <c r="G382" s="214"/>
      <c r="H382" s="214"/>
      <c r="I382" s="214"/>
      <c r="J382" s="214"/>
      <c r="K382" s="214"/>
      <c r="L382" s="214"/>
      <c r="M382" s="214"/>
      <c r="N382" s="214"/>
      <c r="O382" s="214"/>
      <c r="P382" s="214"/>
    </row>
    <row r="383" spans="4:16" s="149" customFormat="1" ht="12.75">
      <c r="D383" s="214"/>
      <c r="E383" s="214"/>
      <c r="F383" s="214"/>
      <c r="G383" s="214"/>
      <c r="H383" s="214"/>
      <c r="I383" s="214"/>
      <c r="J383" s="214"/>
      <c r="K383" s="214"/>
      <c r="L383" s="214"/>
      <c r="M383" s="214"/>
      <c r="N383" s="214"/>
      <c r="O383" s="214"/>
      <c r="P383" s="214"/>
    </row>
    <row r="384" spans="4:16" s="149" customFormat="1" ht="12.75">
      <c r="D384" s="214"/>
      <c r="E384" s="214"/>
      <c r="F384" s="214"/>
      <c r="G384" s="214"/>
      <c r="H384" s="214"/>
      <c r="I384" s="214"/>
      <c r="J384" s="214"/>
      <c r="K384" s="214"/>
      <c r="L384" s="214"/>
      <c r="M384" s="214"/>
      <c r="N384" s="214"/>
      <c r="O384" s="214"/>
      <c r="P384" s="214"/>
    </row>
    <row r="385" spans="4:16" s="149" customFormat="1" ht="12.75">
      <c r="D385" s="214"/>
      <c r="E385" s="214"/>
      <c r="F385" s="214"/>
      <c r="G385" s="214"/>
      <c r="H385" s="214"/>
      <c r="I385" s="214"/>
      <c r="J385" s="214"/>
      <c r="K385" s="214"/>
      <c r="L385" s="214"/>
      <c r="M385" s="214"/>
      <c r="N385" s="214"/>
      <c r="O385" s="214"/>
      <c r="P385" s="214"/>
    </row>
    <row r="386" spans="4:16" s="149" customFormat="1" ht="12.75">
      <c r="D386" s="214"/>
      <c r="E386" s="214"/>
      <c r="F386" s="214"/>
      <c r="G386" s="214"/>
      <c r="H386" s="214"/>
      <c r="I386" s="214"/>
      <c r="J386" s="214"/>
      <c r="K386" s="214"/>
      <c r="L386" s="214"/>
      <c r="M386" s="214"/>
      <c r="N386" s="214"/>
      <c r="O386" s="214"/>
      <c r="P386" s="214"/>
    </row>
    <row r="387" spans="4:16" s="149" customFormat="1" ht="12.75">
      <c r="D387" s="214"/>
      <c r="E387" s="214"/>
      <c r="F387" s="214"/>
      <c r="G387" s="214"/>
      <c r="H387" s="214"/>
      <c r="I387" s="214"/>
      <c r="J387" s="214"/>
      <c r="K387" s="214"/>
      <c r="L387" s="214"/>
      <c r="M387" s="214"/>
      <c r="N387" s="214"/>
      <c r="O387" s="214"/>
      <c r="P387" s="214"/>
    </row>
    <row r="388" spans="4:16" s="149" customFormat="1" ht="12.75">
      <c r="D388" s="214"/>
      <c r="E388" s="214"/>
      <c r="F388" s="214"/>
      <c r="G388" s="214"/>
      <c r="H388" s="214"/>
      <c r="I388" s="214"/>
      <c r="J388" s="214"/>
      <c r="K388" s="214"/>
      <c r="L388" s="214"/>
      <c r="M388" s="214"/>
      <c r="N388" s="214"/>
      <c r="O388" s="214"/>
      <c r="P388" s="214"/>
    </row>
    <row r="389" spans="4:16" s="149" customFormat="1" ht="12.75">
      <c r="D389" s="214"/>
      <c r="E389" s="214"/>
      <c r="F389" s="214"/>
      <c r="G389" s="214"/>
      <c r="H389" s="214"/>
      <c r="I389" s="214"/>
      <c r="J389" s="214"/>
      <c r="K389" s="214"/>
      <c r="L389" s="214"/>
      <c r="M389" s="214"/>
      <c r="N389" s="214"/>
      <c r="O389" s="214"/>
      <c r="P389" s="214"/>
    </row>
    <row r="390" spans="4:16" s="149" customFormat="1" ht="12.75">
      <c r="D390" s="214"/>
      <c r="E390" s="214"/>
      <c r="F390" s="214"/>
      <c r="G390" s="214"/>
      <c r="H390" s="214"/>
      <c r="I390" s="214"/>
      <c r="J390" s="214"/>
      <c r="K390" s="214"/>
      <c r="L390" s="214"/>
      <c r="M390" s="214"/>
      <c r="N390" s="214"/>
      <c r="O390" s="214"/>
      <c r="P390" s="214"/>
    </row>
    <row r="391" spans="4:16" s="149" customFormat="1" ht="12.75">
      <c r="D391" s="214"/>
      <c r="E391" s="214"/>
      <c r="F391" s="214"/>
      <c r="G391" s="214"/>
      <c r="H391" s="214"/>
      <c r="I391" s="214"/>
      <c r="J391" s="214"/>
      <c r="K391" s="214"/>
      <c r="L391" s="214"/>
      <c r="M391" s="214"/>
      <c r="N391" s="214"/>
      <c r="O391" s="214"/>
      <c r="P391" s="214"/>
    </row>
    <row r="392" spans="4:16" s="149" customFormat="1" ht="12.75">
      <c r="D392" s="214"/>
      <c r="E392" s="214"/>
      <c r="F392" s="214"/>
      <c r="G392" s="214"/>
      <c r="H392" s="214"/>
      <c r="I392" s="214"/>
      <c r="J392" s="214"/>
      <c r="K392" s="214"/>
      <c r="L392" s="214"/>
      <c r="M392" s="214"/>
      <c r="N392" s="214"/>
      <c r="O392" s="214"/>
      <c r="P392" s="214"/>
    </row>
    <row r="393" spans="4:16" s="149" customFormat="1" ht="12.75">
      <c r="D393" s="214"/>
      <c r="E393" s="214"/>
      <c r="F393" s="214"/>
      <c r="G393" s="214"/>
      <c r="H393" s="214"/>
      <c r="I393" s="214"/>
      <c r="J393" s="214"/>
      <c r="K393" s="214"/>
      <c r="L393" s="214"/>
      <c r="M393" s="214"/>
      <c r="N393" s="214"/>
      <c r="O393" s="214"/>
      <c r="P393" s="214"/>
    </row>
    <row r="394" spans="4:16" s="149" customFormat="1" ht="12.75">
      <c r="D394" s="214"/>
      <c r="E394" s="214"/>
      <c r="F394" s="214"/>
      <c r="G394" s="214"/>
      <c r="H394" s="214"/>
      <c r="I394" s="214"/>
      <c r="J394" s="214"/>
      <c r="K394" s="214"/>
      <c r="L394" s="214"/>
      <c r="M394" s="214"/>
      <c r="N394" s="214"/>
      <c r="O394" s="214"/>
      <c r="P394" s="214"/>
    </row>
    <row r="395" spans="4:16" s="149" customFormat="1" ht="12.75">
      <c r="D395" s="214"/>
      <c r="E395" s="214"/>
      <c r="F395" s="214"/>
      <c r="G395" s="214"/>
      <c r="H395" s="214"/>
      <c r="I395" s="214"/>
      <c r="J395" s="214"/>
      <c r="K395" s="214"/>
      <c r="L395" s="214"/>
      <c r="M395" s="214"/>
      <c r="N395" s="214"/>
      <c r="O395" s="214"/>
      <c r="P395" s="214"/>
    </row>
    <row r="396" spans="4:16" s="149" customFormat="1" ht="12.75">
      <c r="D396" s="214"/>
      <c r="E396" s="214"/>
      <c r="F396" s="214"/>
      <c r="G396" s="214"/>
      <c r="H396" s="214"/>
      <c r="I396" s="214"/>
      <c r="J396" s="214"/>
      <c r="K396" s="214"/>
      <c r="L396" s="214"/>
      <c r="M396" s="214"/>
      <c r="N396" s="214"/>
      <c r="O396" s="214"/>
      <c r="P396" s="214"/>
    </row>
    <row r="397" spans="4:16" s="149" customFormat="1" ht="12.75">
      <c r="D397" s="214"/>
      <c r="E397" s="214"/>
      <c r="F397" s="214"/>
      <c r="G397" s="214"/>
      <c r="H397" s="214"/>
      <c r="I397" s="214"/>
      <c r="J397" s="214"/>
      <c r="K397" s="214"/>
      <c r="L397" s="214"/>
      <c r="M397" s="214"/>
      <c r="N397" s="214"/>
      <c r="O397" s="214"/>
      <c r="P397" s="214"/>
    </row>
    <row r="398" spans="4:16" s="149" customFormat="1" ht="12.75">
      <c r="D398" s="214"/>
      <c r="E398" s="214"/>
      <c r="F398" s="214"/>
      <c r="G398" s="214"/>
      <c r="H398" s="214"/>
      <c r="I398" s="214"/>
      <c r="J398" s="214"/>
      <c r="K398" s="214"/>
      <c r="L398" s="214"/>
      <c r="M398" s="214"/>
      <c r="N398" s="214"/>
      <c r="O398" s="214"/>
      <c r="P398" s="214"/>
    </row>
    <row r="399" spans="4:16" s="149" customFormat="1" ht="12.75">
      <c r="D399" s="214"/>
      <c r="E399" s="214"/>
      <c r="F399" s="214"/>
      <c r="G399" s="214"/>
      <c r="H399" s="214"/>
      <c r="I399" s="214"/>
      <c r="J399" s="214"/>
      <c r="K399" s="214"/>
      <c r="L399" s="214"/>
      <c r="M399" s="214"/>
      <c r="N399" s="214"/>
      <c r="O399" s="214"/>
      <c r="P399" s="214"/>
    </row>
    <row r="400" spans="4:16" s="149" customFormat="1" ht="12.75">
      <c r="D400" s="214"/>
      <c r="E400" s="214"/>
      <c r="F400" s="214"/>
      <c r="G400" s="214"/>
      <c r="H400" s="214"/>
      <c r="I400" s="214"/>
      <c r="J400" s="214"/>
      <c r="K400" s="214"/>
      <c r="L400" s="214"/>
      <c r="M400" s="214"/>
      <c r="N400" s="214"/>
      <c r="O400" s="214"/>
      <c r="P400" s="214"/>
    </row>
    <row r="401" spans="4:16" s="149" customFormat="1" ht="12.75">
      <c r="D401" s="214"/>
      <c r="E401" s="214"/>
      <c r="F401" s="214"/>
      <c r="G401" s="214"/>
      <c r="H401" s="214"/>
      <c r="I401" s="214"/>
      <c r="J401" s="214"/>
      <c r="K401" s="214"/>
      <c r="L401" s="214"/>
      <c r="M401" s="214"/>
      <c r="N401" s="214"/>
      <c r="O401" s="214"/>
      <c r="P401" s="214"/>
    </row>
    <row r="402" spans="4:16" s="149" customFormat="1" ht="12.75">
      <c r="D402" s="214"/>
      <c r="E402" s="214"/>
      <c r="F402" s="214"/>
      <c r="G402" s="214"/>
      <c r="H402" s="214"/>
      <c r="I402" s="214"/>
      <c r="J402" s="214"/>
      <c r="K402" s="214"/>
      <c r="L402" s="214"/>
      <c r="M402" s="214"/>
      <c r="N402" s="214"/>
      <c r="O402" s="214"/>
      <c r="P402" s="214"/>
    </row>
    <row r="403" spans="4:16" s="149" customFormat="1" ht="12.75">
      <c r="D403" s="214"/>
      <c r="E403" s="214"/>
      <c r="F403" s="214"/>
      <c r="G403" s="214"/>
      <c r="H403" s="214"/>
      <c r="I403" s="214"/>
      <c r="J403" s="214"/>
      <c r="K403" s="214"/>
      <c r="L403" s="214"/>
      <c r="M403" s="214"/>
      <c r="N403" s="214"/>
      <c r="O403" s="214"/>
      <c r="P403" s="214"/>
    </row>
    <row r="404" spans="4:16" s="149" customFormat="1" ht="12.75">
      <c r="D404" s="214"/>
      <c r="E404" s="214"/>
      <c r="F404" s="214"/>
      <c r="G404" s="214"/>
      <c r="H404" s="214"/>
      <c r="I404" s="214"/>
      <c r="J404" s="214"/>
      <c r="K404" s="214"/>
      <c r="L404" s="214"/>
      <c r="M404" s="214"/>
      <c r="N404" s="214"/>
      <c r="O404" s="214"/>
      <c r="P404" s="214"/>
    </row>
    <row r="405" spans="4:16" s="149" customFormat="1" ht="12.75">
      <c r="D405" s="214"/>
      <c r="E405" s="214"/>
      <c r="F405" s="214"/>
      <c r="G405" s="214"/>
      <c r="H405" s="214"/>
      <c r="I405" s="214"/>
      <c r="J405" s="214"/>
      <c r="K405" s="214"/>
      <c r="L405" s="214"/>
      <c r="M405" s="214"/>
      <c r="N405" s="214"/>
      <c r="O405" s="214"/>
      <c r="P405" s="214"/>
    </row>
    <row r="406" spans="4:16" s="149" customFormat="1" ht="12.75">
      <c r="D406" s="214"/>
      <c r="E406" s="214"/>
      <c r="F406" s="214"/>
      <c r="G406" s="214"/>
      <c r="H406" s="214"/>
      <c r="I406" s="214"/>
      <c r="J406" s="214"/>
      <c r="K406" s="214"/>
      <c r="L406" s="214"/>
      <c r="M406" s="214"/>
      <c r="N406" s="214"/>
      <c r="O406" s="214"/>
      <c r="P406" s="214"/>
    </row>
    <row r="407" spans="4:16" s="149" customFormat="1" ht="12.75">
      <c r="D407" s="214"/>
      <c r="E407" s="214"/>
      <c r="F407" s="214"/>
      <c r="G407" s="214"/>
      <c r="H407" s="214"/>
      <c r="I407" s="214"/>
      <c r="J407" s="214"/>
      <c r="K407" s="214"/>
      <c r="L407" s="214"/>
      <c r="M407" s="214"/>
      <c r="N407" s="214"/>
      <c r="O407" s="214"/>
      <c r="P407" s="214"/>
    </row>
    <row r="408" spans="4:16" s="149" customFormat="1" ht="12.75">
      <c r="D408" s="214"/>
      <c r="E408" s="214"/>
      <c r="F408" s="214"/>
      <c r="G408" s="214"/>
      <c r="H408" s="214"/>
      <c r="I408" s="214"/>
      <c r="J408" s="214"/>
      <c r="K408" s="214"/>
      <c r="L408" s="214"/>
      <c r="M408" s="214"/>
      <c r="N408" s="214"/>
      <c r="O408" s="214"/>
      <c r="P408" s="214"/>
    </row>
    <row r="409" spans="4:16" s="149" customFormat="1" ht="12.75">
      <c r="D409" s="214"/>
      <c r="E409" s="214"/>
      <c r="F409" s="214"/>
      <c r="G409" s="214"/>
      <c r="H409" s="214"/>
      <c r="I409" s="214"/>
      <c r="J409" s="214"/>
      <c r="K409" s="214"/>
      <c r="L409" s="214"/>
      <c r="M409" s="214"/>
      <c r="N409" s="214"/>
      <c r="O409" s="214"/>
      <c r="P409" s="214"/>
    </row>
    <row r="410" spans="4:16" s="149" customFormat="1" ht="12.75">
      <c r="D410" s="214"/>
      <c r="E410" s="214"/>
      <c r="F410" s="214"/>
      <c r="G410" s="214"/>
      <c r="H410" s="214"/>
      <c r="I410" s="214"/>
      <c r="J410" s="214"/>
      <c r="K410" s="214"/>
      <c r="L410" s="214"/>
      <c r="M410" s="214"/>
      <c r="N410" s="214"/>
      <c r="O410" s="214"/>
      <c r="P410" s="214"/>
    </row>
    <row r="411" spans="4:16" s="149" customFormat="1" ht="12.75">
      <c r="D411" s="214"/>
      <c r="E411" s="214"/>
      <c r="F411" s="214"/>
      <c r="G411" s="214"/>
      <c r="H411" s="214"/>
      <c r="I411" s="214"/>
      <c r="J411" s="214"/>
      <c r="K411" s="214"/>
      <c r="L411" s="214"/>
      <c r="M411" s="214"/>
      <c r="N411" s="214"/>
      <c r="O411" s="214"/>
      <c r="P411" s="214"/>
    </row>
    <row r="412" spans="4:16" s="149" customFormat="1" ht="12.75">
      <c r="D412" s="214"/>
      <c r="E412" s="214"/>
      <c r="F412" s="214"/>
      <c r="G412" s="214"/>
      <c r="H412" s="214"/>
      <c r="I412" s="214"/>
      <c r="J412" s="214"/>
      <c r="K412" s="214"/>
      <c r="L412" s="214"/>
      <c r="M412" s="214"/>
      <c r="N412" s="214"/>
      <c r="O412" s="214"/>
      <c r="P412" s="214"/>
    </row>
    <row r="413" spans="4:16" s="149" customFormat="1" ht="12.75">
      <c r="D413" s="214"/>
      <c r="E413" s="214"/>
      <c r="F413" s="214"/>
      <c r="G413" s="214"/>
      <c r="H413" s="214"/>
      <c r="I413" s="214"/>
      <c r="J413" s="214"/>
      <c r="K413" s="214"/>
      <c r="L413" s="214"/>
      <c r="M413" s="214"/>
      <c r="N413" s="214"/>
      <c r="O413" s="214"/>
      <c r="P413" s="214"/>
    </row>
    <row r="414" spans="4:16" s="149" customFormat="1" ht="12.75">
      <c r="D414" s="214"/>
      <c r="E414" s="214"/>
      <c r="F414" s="214"/>
      <c r="G414" s="214"/>
      <c r="H414" s="214"/>
      <c r="I414" s="214"/>
      <c r="J414" s="214"/>
      <c r="K414" s="214"/>
      <c r="L414" s="214"/>
      <c r="M414" s="214"/>
      <c r="N414" s="214"/>
      <c r="O414" s="214"/>
      <c r="P414" s="214"/>
    </row>
    <row r="415" spans="4:16" s="149" customFormat="1" ht="12.75">
      <c r="D415" s="214"/>
      <c r="E415" s="214"/>
      <c r="F415" s="214"/>
      <c r="G415" s="214"/>
      <c r="H415" s="214"/>
      <c r="I415" s="214"/>
      <c r="J415" s="214"/>
      <c r="K415" s="214"/>
      <c r="L415" s="214"/>
      <c r="M415" s="214"/>
      <c r="N415" s="214"/>
      <c r="O415" s="214"/>
      <c r="P415" s="214"/>
    </row>
    <row r="416" spans="4:16" s="149" customFormat="1" ht="12.75">
      <c r="D416" s="214"/>
      <c r="E416" s="214"/>
      <c r="F416" s="214"/>
      <c r="G416" s="214"/>
      <c r="H416" s="214"/>
      <c r="I416" s="214"/>
      <c r="J416" s="214"/>
      <c r="K416" s="214"/>
      <c r="L416" s="214"/>
      <c r="M416" s="214"/>
      <c r="N416" s="214"/>
      <c r="O416" s="214"/>
      <c r="P416" s="214"/>
    </row>
    <row r="417" spans="4:16" s="149" customFormat="1" ht="12.75">
      <c r="D417" s="214"/>
      <c r="E417" s="214"/>
      <c r="F417" s="214"/>
      <c r="G417" s="214"/>
      <c r="H417" s="214"/>
      <c r="I417" s="214"/>
      <c r="J417" s="214"/>
      <c r="K417" s="214"/>
      <c r="L417" s="214"/>
      <c r="M417" s="214"/>
      <c r="N417" s="214"/>
      <c r="O417" s="214"/>
      <c r="P417" s="214"/>
    </row>
    <row r="418" spans="4:16" s="149" customFormat="1" ht="12.75">
      <c r="D418" s="214"/>
      <c r="E418" s="214"/>
      <c r="F418" s="214"/>
      <c r="G418" s="214"/>
      <c r="H418" s="214"/>
      <c r="I418" s="214"/>
      <c r="J418" s="214"/>
      <c r="K418" s="214"/>
      <c r="L418" s="214"/>
      <c r="M418" s="214"/>
      <c r="N418" s="214"/>
      <c r="O418" s="214"/>
      <c r="P418" s="214"/>
    </row>
    <row r="419" spans="4:16" s="149" customFormat="1" ht="12.75">
      <c r="D419" s="214"/>
      <c r="E419" s="214"/>
      <c r="F419" s="214"/>
      <c r="G419" s="214"/>
      <c r="H419" s="214"/>
      <c r="I419" s="214"/>
      <c r="J419" s="214"/>
      <c r="K419" s="214"/>
      <c r="L419" s="214"/>
      <c r="M419" s="214"/>
      <c r="N419" s="214"/>
      <c r="O419" s="214"/>
      <c r="P419" s="214"/>
    </row>
    <row r="420" spans="4:16" s="149" customFormat="1" ht="12.75">
      <c r="D420" s="214"/>
      <c r="E420" s="214"/>
      <c r="F420" s="214"/>
      <c r="G420" s="214"/>
      <c r="H420" s="214"/>
      <c r="I420" s="214"/>
      <c r="J420" s="214"/>
      <c r="K420" s="214"/>
      <c r="L420" s="214"/>
      <c r="M420" s="214"/>
      <c r="N420" s="214"/>
      <c r="O420" s="214"/>
      <c r="P420" s="214"/>
    </row>
    <row r="421" spans="4:16" s="149" customFormat="1" ht="12.75">
      <c r="D421" s="214"/>
      <c r="E421" s="214"/>
      <c r="F421" s="214"/>
      <c r="G421" s="214"/>
      <c r="H421" s="214"/>
      <c r="I421" s="214"/>
      <c r="J421" s="214"/>
      <c r="K421" s="214"/>
      <c r="L421" s="214"/>
      <c r="M421" s="214"/>
      <c r="N421" s="214"/>
      <c r="O421" s="214"/>
      <c r="P421" s="214"/>
    </row>
    <row r="422" spans="4:16" s="149" customFormat="1" ht="12.75">
      <c r="D422" s="214"/>
      <c r="E422" s="214"/>
      <c r="F422" s="214"/>
      <c r="G422" s="214"/>
      <c r="H422" s="214"/>
      <c r="I422" s="214"/>
      <c r="J422" s="214"/>
      <c r="K422" s="214"/>
      <c r="L422" s="214"/>
      <c r="M422" s="214"/>
      <c r="N422" s="214"/>
      <c r="O422" s="214"/>
      <c r="P422" s="214"/>
    </row>
    <row r="423" spans="4:16" s="149" customFormat="1" ht="12.75">
      <c r="D423" s="214"/>
      <c r="E423" s="214"/>
      <c r="F423" s="214"/>
      <c r="G423" s="214"/>
      <c r="H423" s="214"/>
      <c r="I423" s="214"/>
      <c r="J423" s="214"/>
      <c r="K423" s="214"/>
      <c r="L423" s="214"/>
      <c r="M423" s="214"/>
      <c r="N423" s="214"/>
      <c r="O423" s="214"/>
      <c r="P423" s="214"/>
    </row>
    <row r="424" spans="4:16" s="149" customFormat="1" ht="12.75">
      <c r="D424" s="214"/>
      <c r="E424" s="214"/>
      <c r="F424" s="214"/>
      <c r="G424" s="214"/>
      <c r="H424" s="214"/>
      <c r="I424" s="214"/>
      <c r="J424" s="214"/>
      <c r="K424" s="214"/>
      <c r="L424" s="214"/>
      <c r="M424" s="214"/>
      <c r="N424" s="214"/>
      <c r="O424" s="214"/>
      <c r="P424" s="214"/>
    </row>
    <row r="425" spans="4:16" s="149" customFormat="1" ht="12.75">
      <c r="D425" s="214"/>
      <c r="E425" s="214"/>
      <c r="F425" s="214"/>
      <c r="G425" s="214"/>
      <c r="H425" s="214"/>
      <c r="I425" s="214"/>
      <c r="J425" s="214"/>
      <c r="K425" s="214"/>
      <c r="L425" s="214"/>
      <c r="M425" s="214"/>
      <c r="N425" s="214"/>
      <c r="O425" s="214"/>
      <c r="P425" s="214"/>
    </row>
    <row r="426" spans="4:16" s="149" customFormat="1" ht="12.75">
      <c r="D426" s="214"/>
      <c r="E426" s="214"/>
      <c r="F426" s="214"/>
      <c r="G426" s="214"/>
      <c r="H426" s="214"/>
      <c r="I426" s="214"/>
      <c r="J426" s="214"/>
      <c r="K426" s="214"/>
      <c r="L426" s="214"/>
      <c r="M426" s="214"/>
      <c r="N426" s="214"/>
      <c r="O426" s="214"/>
      <c r="P426" s="214"/>
    </row>
    <row r="427" spans="4:16" s="149" customFormat="1" ht="12.75">
      <c r="D427" s="214"/>
      <c r="E427" s="214"/>
      <c r="F427" s="214"/>
      <c r="G427" s="214"/>
      <c r="H427" s="214"/>
      <c r="I427" s="214"/>
      <c r="J427" s="214"/>
      <c r="K427" s="214"/>
      <c r="L427" s="214"/>
      <c r="M427" s="214"/>
      <c r="N427" s="214"/>
      <c r="O427" s="214"/>
      <c r="P427" s="214"/>
    </row>
    <row r="428" spans="4:16" s="149" customFormat="1" ht="12.75">
      <c r="D428" s="214"/>
      <c r="E428" s="214"/>
      <c r="F428" s="214"/>
      <c r="G428" s="214"/>
      <c r="H428" s="214"/>
      <c r="I428" s="214"/>
      <c r="J428" s="214"/>
      <c r="K428" s="214"/>
      <c r="L428" s="214"/>
      <c r="M428" s="214"/>
      <c r="N428" s="214"/>
      <c r="O428" s="214"/>
      <c r="P428" s="214"/>
    </row>
    <row r="429" spans="4:16" s="149" customFormat="1" ht="12.75">
      <c r="D429" s="214"/>
      <c r="E429" s="214"/>
      <c r="F429" s="214"/>
      <c r="G429" s="214"/>
      <c r="H429" s="214"/>
      <c r="I429" s="214"/>
      <c r="J429" s="214"/>
      <c r="K429" s="214"/>
      <c r="L429" s="214"/>
      <c r="M429" s="214"/>
      <c r="N429" s="214"/>
      <c r="O429" s="214"/>
      <c r="P429" s="214"/>
    </row>
    <row r="430" spans="4:16" s="149" customFormat="1" ht="12.75">
      <c r="D430" s="214"/>
      <c r="E430" s="214"/>
      <c r="F430" s="214"/>
      <c r="G430" s="214"/>
      <c r="H430" s="214"/>
      <c r="I430" s="214"/>
      <c r="J430" s="214"/>
      <c r="K430" s="214"/>
      <c r="L430" s="214"/>
      <c r="M430" s="214"/>
      <c r="N430" s="214"/>
      <c r="O430" s="214"/>
      <c r="P430" s="214"/>
    </row>
    <row r="431" spans="4:16" s="149" customFormat="1" ht="12.75">
      <c r="D431" s="214"/>
      <c r="E431" s="214"/>
      <c r="F431" s="214"/>
      <c r="G431" s="214"/>
      <c r="H431" s="214"/>
      <c r="I431" s="214"/>
      <c r="J431" s="214"/>
      <c r="K431" s="214"/>
      <c r="L431" s="214"/>
      <c r="M431" s="214"/>
      <c r="N431" s="214"/>
      <c r="O431" s="214"/>
      <c r="P431" s="214"/>
    </row>
    <row r="432" spans="4:16" s="149" customFormat="1" ht="12.75">
      <c r="D432" s="214"/>
      <c r="E432" s="214"/>
      <c r="F432" s="214"/>
      <c r="G432" s="214"/>
      <c r="H432" s="214"/>
      <c r="I432" s="214"/>
      <c r="J432" s="214"/>
      <c r="K432" s="214"/>
      <c r="L432" s="214"/>
      <c r="M432" s="214"/>
      <c r="N432" s="214"/>
      <c r="O432" s="214"/>
      <c r="P432" s="214"/>
    </row>
    <row r="433" spans="4:16" s="149" customFormat="1" ht="12.75">
      <c r="D433" s="214"/>
      <c r="E433" s="214"/>
      <c r="F433" s="214"/>
      <c r="G433" s="214"/>
      <c r="H433" s="214"/>
      <c r="I433" s="214"/>
      <c r="J433" s="214"/>
      <c r="K433" s="214"/>
      <c r="L433" s="214"/>
      <c r="M433" s="214"/>
      <c r="N433" s="214"/>
      <c r="O433" s="214"/>
      <c r="P433" s="214"/>
    </row>
    <row r="434" spans="4:16" s="149" customFormat="1" ht="12.75">
      <c r="D434" s="214"/>
      <c r="E434" s="214"/>
      <c r="F434" s="214"/>
      <c r="G434" s="214"/>
      <c r="H434" s="214"/>
      <c r="I434" s="214"/>
      <c r="J434" s="214"/>
      <c r="K434" s="214"/>
      <c r="L434" s="214"/>
      <c r="M434" s="214"/>
      <c r="N434" s="214"/>
      <c r="O434" s="214"/>
      <c r="P434" s="214"/>
    </row>
    <row r="435" spans="4:16" s="149" customFormat="1" ht="12.75">
      <c r="D435" s="214"/>
      <c r="E435" s="214"/>
      <c r="F435" s="214"/>
      <c r="G435" s="214"/>
      <c r="H435" s="214"/>
      <c r="I435" s="214"/>
      <c r="J435" s="214"/>
      <c r="K435" s="214"/>
      <c r="L435" s="214"/>
      <c r="M435" s="214"/>
      <c r="N435" s="214"/>
      <c r="O435" s="214"/>
      <c r="P435" s="214"/>
    </row>
    <row r="436" spans="4:16" s="149" customFormat="1" ht="12.75">
      <c r="D436" s="214"/>
      <c r="E436" s="214"/>
      <c r="F436" s="214"/>
      <c r="G436" s="214"/>
      <c r="H436" s="214"/>
      <c r="I436" s="214"/>
      <c r="J436" s="214"/>
      <c r="K436" s="214"/>
      <c r="L436" s="214"/>
      <c r="M436" s="214"/>
      <c r="N436" s="214"/>
      <c r="O436" s="214"/>
      <c r="P436" s="214"/>
    </row>
    <row r="437" spans="4:16" s="149" customFormat="1" ht="12.75">
      <c r="D437" s="214"/>
      <c r="E437" s="214"/>
      <c r="F437" s="214"/>
      <c r="G437" s="214"/>
      <c r="H437" s="214"/>
      <c r="I437" s="214"/>
      <c r="J437" s="214"/>
      <c r="K437" s="214"/>
      <c r="L437" s="214"/>
      <c r="M437" s="214"/>
      <c r="N437" s="214"/>
      <c r="O437" s="214"/>
      <c r="P437" s="214"/>
    </row>
    <row r="438" spans="4:16" s="149" customFormat="1" ht="12.75">
      <c r="D438" s="214"/>
      <c r="E438" s="214"/>
      <c r="F438" s="214"/>
      <c r="G438" s="214"/>
      <c r="H438" s="214"/>
      <c r="I438" s="214"/>
      <c r="J438" s="214"/>
      <c r="K438" s="214"/>
      <c r="L438" s="214"/>
      <c r="M438" s="214"/>
      <c r="N438" s="214"/>
      <c r="O438" s="214"/>
      <c r="P438" s="214"/>
    </row>
    <row r="439" spans="4:16" s="149" customFormat="1" ht="12.75">
      <c r="D439" s="214"/>
      <c r="E439" s="214"/>
      <c r="F439" s="214"/>
      <c r="G439" s="214"/>
      <c r="H439" s="214"/>
      <c r="I439" s="214"/>
      <c r="J439" s="214"/>
      <c r="K439" s="214"/>
      <c r="L439" s="214"/>
      <c r="M439" s="214"/>
      <c r="N439" s="214"/>
      <c r="O439" s="214"/>
      <c r="P439" s="214"/>
    </row>
    <row r="440" spans="4:16" s="149" customFormat="1" ht="12.75">
      <c r="D440" s="214"/>
      <c r="E440" s="214"/>
      <c r="F440" s="214"/>
      <c r="G440" s="214"/>
      <c r="H440" s="214"/>
      <c r="I440" s="214"/>
      <c r="J440" s="214"/>
      <c r="K440" s="214"/>
      <c r="L440" s="214"/>
      <c r="M440" s="214"/>
      <c r="N440" s="214"/>
      <c r="O440" s="214"/>
      <c r="P440" s="214"/>
    </row>
    <row r="441" spans="4:16" s="149" customFormat="1" ht="12.75">
      <c r="D441" s="214"/>
      <c r="E441" s="214"/>
      <c r="F441" s="214"/>
      <c r="G441" s="214"/>
      <c r="H441" s="214"/>
      <c r="I441" s="214"/>
      <c r="J441" s="214"/>
      <c r="K441" s="214"/>
      <c r="L441" s="214"/>
      <c r="M441" s="214"/>
      <c r="N441" s="214"/>
      <c r="O441" s="214"/>
      <c r="P441" s="214"/>
    </row>
    <row r="442" spans="4:16" s="149" customFormat="1" ht="12.75">
      <c r="D442" s="214"/>
      <c r="E442" s="214"/>
      <c r="F442" s="214"/>
      <c r="G442" s="214"/>
      <c r="H442" s="214"/>
      <c r="I442" s="214"/>
      <c r="J442" s="214"/>
      <c r="K442" s="214"/>
      <c r="L442" s="214"/>
      <c r="M442" s="214"/>
      <c r="N442" s="214"/>
      <c r="O442" s="214"/>
      <c r="P442" s="214"/>
    </row>
    <row r="443" spans="4:16" s="149" customFormat="1" ht="12.75">
      <c r="D443" s="214"/>
      <c r="E443" s="214"/>
      <c r="F443" s="214"/>
      <c r="G443" s="214"/>
      <c r="H443" s="214"/>
      <c r="I443" s="214"/>
      <c r="J443" s="214"/>
      <c r="K443" s="214"/>
      <c r="L443" s="214"/>
      <c r="M443" s="214"/>
      <c r="N443" s="214"/>
      <c r="O443" s="214"/>
      <c r="P443" s="214"/>
    </row>
    <row r="444" spans="4:16" s="149" customFormat="1" ht="12.75">
      <c r="D444" s="214"/>
      <c r="E444" s="214"/>
      <c r="F444" s="214"/>
      <c r="G444" s="214"/>
      <c r="H444" s="214"/>
      <c r="I444" s="214"/>
      <c r="J444" s="214"/>
      <c r="K444" s="214"/>
      <c r="L444" s="214"/>
      <c r="M444" s="214"/>
      <c r="N444" s="214"/>
      <c r="O444" s="214"/>
      <c r="P444" s="214"/>
    </row>
    <row r="445" spans="4:16" s="149" customFormat="1" ht="12.75">
      <c r="D445" s="214"/>
      <c r="E445" s="214"/>
      <c r="F445" s="214"/>
      <c r="G445" s="214"/>
      <c r="H445" s="214"/>
      <c r="I445" s="214"/>
      <c r="J445" s="214"/>
      <c r="K445" s="214"/>
      <c r="L445" s="214"/>
      <c r="M445" s="214"/>
      <c r="N445" s="214"/>
      <c r="O445" s="214"/>
      <c r="P445" s="214"/>
    </row>
    <row r="446" spans="4:16" s="149" customFormat="1" ht="12.75">
      <c r="D446" s="214"/>
      <c r="E446" s="214"/>
      <c r="F446" s="214"/>
      <c r="G446" s="214"/>
      <c r="H446" s="214"/>
      <c r="I446" s="214"/>
      <c r="J446" s="214"/>
      <c r="K446" s="214"/>
      <c r="L446" s="214"/>
      <c r="M446" s="214"/>
      <c r="N446" s="214"/>
      <c r="O446" s="214"/>
      <c r="P446" s="214"/>
    </row>
    <row r="447" spans="4:16" s="149" customFormat="1" ht="12.75">
      <c r="D447" s="214"/>
      <c r="E447" s="214"/>
      <c r="F447" s="214"/>
      <c r="G447" s="214"/>
      <c r="H447" s="214"/>
      <c r="I447" s="214"/>
      <c r="J447" s="214"/>
      <c r="K447" s="214"/>
      <c r="L447" s="214"/>
      <c r="M447" s="214"/>
      <c r="N447" s="214"/>
      <c r="O447" s="214"/>
      <c r="P447" s="214"/>
    </row>
    <row r="448" spans="4:16" s="149" customFormat="1" ht="12.75">
      <c r="D448" s="214"/>
      <c r="E448" s="214"/>
      <c r="F448" s="214"/>
      <c r="G448" s="214"/>
      <c r="H448" s="214"/>
      <c r="I448" s="214"/>
      <c r="J448" s="214"/>
      <c r="K448" s="214"/>
      <c r="L448" s="214"/>
      <c r="M448" s="214"/>
      <c r="N448" s="214"/>
      <c r="O448" s="214"/>
      <c r="P448" s="214"/>
    </row>
    <row r="449" spans="4:16" s="149" customFormat="1" ht="12.75">
      <c r="D449" s="214"/>
      <c r="E449" s="214"/>
      <c r="F449" s="214"/>
      <c r="G449" s="214"/>
      <c r="H449" s="214"/>
      <c r="I449" s="214"/>
      <c r="J449" s="214"/>
      <c r="K449" s="214"/>
      <c r="L449" s="214"/>
      <c r="M449" s="214"/>
      <c r="N449" s="214"/>
      <c r="O449" s="214"/>
      <c r="P449" s="214"/>
    </row>
    <row r="450" spans="4:16" s="149" customFormat="1" ht="12.75">
      <c r="D450" s="214"/>
      <c r="E450" s="214"/>
      <c r="F450" s="214"/>
      <c r="G450" s="214"/>
      <c r="H450" s="214"/>
      <c r="I450" s="214"/>
      <c r="J450" s="214"/>
      <c r="K450" s="214"/>
      <c r="L450" s="214"/>
      <c r="M450" s="214"/>
      <c r="N450" s="214"/>
      <c r="O450" s="214"/>
      <c r="P450" s="214"/>
    </row>
    <row r="451" spans="4:16" s="149" customFormat="1" ht="12.75">
      <c r="D451" s="214"/>
      <c r="E451" s="214"/>
      <c r="F451" s="214"/>
      <c r="G451" s="214"/>
      <c r="H451" s="214"/>
      <c r="I451" s="214"/>
      <c r="J451" s="214"/>
      <c r="K451" s="214"/>
      <c r="L451" s="214"/>
      <c r="M451" s="214"/>
      <c r="N451" s="214"/>
      <c r="O451" s="214"/>
      <c r="P451" s="214"/>
    </row>
    <row r="452" spans="4:16" s="149" customFormat="1" ht="12.75">
      <c r="D452" s="214"/>
      <c r="E452" s="214"/>
      <c r="F452" s="214"/>
      <c r="G452" s="214"/>
      <c r="H452" s="214"/>
      <c r="I452" s="214"/>
      <c r="J452" s="214"/>
      <c r="K452" s="214"/>
      <c r="L452" s="214"/>
      <c r="M452" s="214"/>
      <c r="N452" s="214"/>
      <c r="O452" s="214"/>
      <c r="P452" s="214"/>
    </row>
    <row r="453" spans="4:16" s="149" customFormat="1" ht="12.75">
      <c r="D453" s="214"/>
      <c r="E453" s="214"/>
      <c r="F453" s="214"/>
      <c r="G453" s="214"/>
      <c r="H453" s="214"/>
      <c r="I453" s="214"/>
      <c r="J453" s="214"/>
      <c r="K453" s="214"/>
      <c r="L453" s="214"/>
      <c r="M453" s="214"/>
      <c r="N453" s="214"/>
      <c r="O453" s="214"/>
      <c r="P453" s="214"/>
    </row>
    <row r="454" spans="4:16" s="149" customFormat="1" ht="12.75">
      <c r="D454" s="214"/>
      <c r="E454" s="214"/>
      <c r="F454" s="214"/>
      <c r="G454" s="214"/>
      <c r="H454" s="214"/>
      <c r="I454" s="214"/>
      <c r="J454" s="214"/>
      <c r="K454" s="214"/>
      <c r="L454" s="214"/>
      <c r="M454" s="214"/>
      <c r="N454" s="214"/>
      <c r="O454" s="214"/>
      <c r="P454" s="214"/>
    </row>
    <row r="455" spans="4:16" s="149" customFormat="1" ht="12.75">
      <c r="D455" s="214"/>
      <c r="E455" s="214"/>
      <c r="F455" s="214"/>
      <c r="G455" s="214"/>
      <c r="H455" s="214"/>
      <c r="I455" s="214"/>
      <c r="J455" s="214"/>
      <c r="K455" s="214"/>
      <c r="L455" s="214"/>
      <c r="M455" s="214"/>
      <c r="N455" s="214"/>
      <c r="O455" s="214"/>
      <c r="P455" s="214"/>
    </row>
    <row r="456" spans="4:16" s="149" customFormat="1" ht="12.75">
      <c r="D456" s="214"/>
      <c r="E456" s="214"/>
      <c r="F456" s="214"/>
      <c r="G456" s="214"/>
      <c r="H456" s="214"/>
      <c r="I456" s="214"/>
      <c r="J456" s="214"/>
      <c r="K456" s="214"/>
      <c r="L456" s="214"/>
      <c r="M456" s="214"/>
      <c r="N456" s="214"/>
      <c r="O456" s="214"/>
      <c r="P456" s="214"/>
    </row>
    <row r="457" spans="4:16" s="149" customFormat="1" ht="12.75">
      <c r="D457" s="214"/>
      <c r="E457" s="214"/>
      <c r="F457" s="214"/>
      <c r="G457" s="214"/>
      <c r="H457" s="214"/>
      <c r="I457" s="214"/>
      <c r="J457" s="214"/>
      <c r="K457" s="214"/>
      <c r="L457" s="214"/>
      <c r="M457" s="214"/>
      <c r="N457" s="214"/>
      <c r="O457" s="214"/>
      <c r="P457" s="214"/>
    </row>
    <row r="458" spans="4:16" s="149" customFormat="1" ht="12.75">
      <c r="D458" s="214"/>
      <c r="E458" s="214"/>
      <c r="F458" s="214"/>
      <c r="G458" s="214"/>
      <c r="H458" s="214"/>
      <c r="I458" s="214"/>
      <c r="J458" s="214"/>
      <c r="K458" s="214"/>
      <c r="L458" s="214"/>
      <c r="M458" s="214"/>
      <c r="N458" s="214"/>
      <c r="O458" s="214"/>
      <c r="P458" s="214"/>
    </row>
    <row r="459" spans="4:16" s="149" customFormat="1" ht="12.75">
      <c r="D459" s="214"/>
      <c r="E459" s="214"/>
      <c r="F459" s="214"/>
      <c r="G459" s="214"/>
      <c r="H459" s="214"/>
      <c r="I459" s="214"/>
      <c r="J459" s="214"/>
      <c r="K459" s="214"/>
      <c r="L459" s="214"/>
      <c r="M459" s="214"/>
      <c r="N459" s="214"/>
      <c r="O459" s="214"/>
      <c r="P459" s="214"/>
    </row>
    <row r="460" spans="4:16" s="149" customFormat="1" ht="12.75">
      <c r="D460" s="214"/>
      <c r="E460" s="214"/>
      <c r="F460" s="214"/>
      <c r="G460" s="214"/>
      <c r="H460" s="214"/>
      <c r="I460" s="214"/>
      <c r="J460" s="214"/>
      <c r="K460" s="214"/>
      <c r="L460" s="214"/>
      <c r="M460" s="214"/>
      <c r="N460" s="214"/>
      <c r="O460" s="214"/>
      <c r="P460" s="214"/>
    </row>
    <row r="461" spans="4:16" s="149" customFormat="1" ht="12.75">
      <c r="D461" s="214"/>
      <c r="E461" s="214"/>
      <c r="F461" s="214"/>
      <c r="G461" s="214"/>
      <c r="H461" s="214"/>
      <c r="I461" s="214"/>
      <c r="J461" s="214"/>
      <c r="K461" s="214"/>
      <c r="L461" s="214"/>
      <c r="M461" s="214"/>
      <c r="N461" s="214"/>
      <c r="O461" s="214"/>
      <c r="P461" s="214"/>
    </row>
    <row r="462" spans="4:16" s="149" customFormat="1" ht="12.75">
      <c r="D462" s="214"/>
      <c r="E462" s="214"/>
      <c r="F462" s="214"/>
      <c r="G462" s="214"/>
      <c r="H462" s="214"/>
      <c r="I462" s="214"/>
      <c r="J462" s="214"/>
      <c r="K462" s="214"/>
      <c r="L462" s="214"/>
      <c r="M462" s="214"/>
      <c r="N462" s="214"/>
      <c r="O462" s="214"/>
      <c r="P462" s="214"/>
    </row>
    <row r="463" spans="4:16" s="149" customFormat="1" ht="12.75">
      <c r="D463" s="214"/>
      <c r="E463" s="214"/>
      <c r="F463" s="214"/>
      <c r="G463" s="214"/>
      <c r="H463" s="214"/>
      <c r="I463" s="214"/>
      <c r="J463" s="214"/>
      <c r="K463" s="214"/>
      <c r="L463" s="214"/>
      <c r="M463" s="214"/>
      <c r="N463" s="214"/>
      <c r="O463" s="214"/>
      <c r="P463" s="214"/>
    </row>
    <row r="464" spans="4:16" s="149" customFormat="1" ht="12.75">
      <c r="D464" s="214"/>
      <c r="E464" s="214"/>
      <c r="F464" s="214"/>
      <c r="G464" s="214"/>
      <c r="H464" s="214"/>
      <c r="I464" s="214"/>
      <c r="J464" s="214"/>
      <c r="K464" s="214"/>
      <c r="L464" s="214"/>
      <c r="M464" s="214"/>
      <c r="N464" s="214"/>
      <c r="O464" s="214"/>
      <c r="P464" s="214"/>
    </row>
    <row r="465" spans="4:16" s="149" customFormat="1" ht="12.75">
      <c r="D465" s="214"/>
      <c r="E465" s="214"/>
      <c r="F465" s="214"/>
      <c r="G465" s="214"/>
      <c r="H465" s="214"/>
      <c r="I465" s="214"/>
      <c r="J465" s="214"/>
      <c r="K465" s="214"/>
      <c r="L465" s="214"/>
      <c r="M465" s="214"/>
      <c r="N465" s="214"/>
      <c r="O465" s="214"/>
      <c r="P465" s="214"/>
    </row>
    <row r="466" spans="4:16" s="149" customFormat="1" ht="12.75">
      <c r="D466" s="214"/>
      <c r="E466" s="214"/>
      <c r="F466" s="214"/>
      <c r="G466" s="214"/>
      <c r="H466" s="214"/>
      <c r="I466" s="214"/>
      <c r="J466" s="214"/>
      <c r="K466" s="214"/>
      <c r="L466" s="214"/>
      <c r="M466" s="214"/>
      <c r="N466" s="214"/>
      <c r="O466" s="214"/>
      <c r="P466" s="214"/>
    </row>
    <row r="467" spans="4:16" s="149" customFormat="1" ht="12.75">
      <c r="D467" s="214"/>
      <c r="E467" s="214"/>
      <c r="F467" s="214"/>
      <c r="G467" s="214"/>
      <c r="H467" s="214"/>
      <c r="I467" s="214"/>
      <c r="J467" s="214"/>
      <c r="K467" s="214"/>
      <c r="L467" s="214"/>
      <c r="M467" s="214"/>
      <c r="N467" s="214"/>
      <c r="O467" s="214"/>
      <c r="P467" s="214"/>
    </row>
    <row r="468" spans="4:16" s="149" customFormat="1" ht="12.75">
      <c r="D468" s="214"/>
      <c r="E468" s="214"/>
      <c r="F468" s="214"/>
      <c r="G468" s="214"/>
      <c r="H468" s="214"/>
      <c r="I468" s="214"/>
      <c r="J468" s="214"/>
      <c r="K468" s="214"/>
      <c r="L468" s="214"/>
      <c r="M468" s="214"/>
      <c r="N468" s="214"/>
      <c r="O468" s="214"/>
      <c r="P468" s="214"/>
    </row>
    <row r="469" spans="4:16" s="149" customFormat="1" ht="12.75">
      <c r="D469" s="214"/>
      <c r="E469" s="214"/>
      <c r="F469" s="214"/>
      <c r="G469" s="214"/>
      <c r="H469" s="214"/>
      <c r="I469" s="214"/>
      <c r="J469" s="214"/>
      <c r="K469" s="214"/>
      <c r="L469" s="214"/>
      <c r="M469" s="214"/>
      <c r="N469" s="214"/>
      <c r="O469" s="214"/>
      <c r="P469" s="214"/>
    </row>
    <row r="470" spans="4:16" s="149" customFormat="1" ht="12.75">
      <c r="D470" s="214"/>
      <c r="E470" s="214"/>
      <c r="F470" s="214"/>
      <c r="G470" s="214"/>
      <c r="H470" s="214"/>
      <c r="I470" s="214"/>
      <c r="J470" s="214"/>
      <c r="K470" s="214"/>
      <c r="L470" s="214"/>
      <c r="M470" s="214"/>
      <c r="N470" s="214"/>
      <c r="O470" s="214"/>
      <c r="P470" s="214"/>
    </row>
    <row r="471" spans="4:16" s="149" customFormat="1" ht="12.75">
      <c r="D471" s="214"/>
      <c r="E471" s="214"/>
      <c r="F471" s="214"/>
      <c r="G471" s="214"/>
      <c r="H471" s="214"/>
      <c r="I471" s="214"/>
      <c r="J471" s="214"/>
      <c r="K471" s="214"/>
      <c r="L471" s="214"/>
      <c r="M471" s="214"/>
      <c r="N471" s="214"/>
      <c r="O471" s="214"/>
      <c r="P471" s="214"/>
    </row>
    <row r="472" spans="4:16" s="149" customFormat="1" ht="12.75">
      <c r="D472" s="214"/>
      <c r="E472" s="214"/>
      <c r="F472" s="214"/>
      <c r="G472" s="214"/>
      <c r="H472" s="214"/>
      <c r="I472" s="214"/>
      <c r="J472" s="214"/>
      <c r="K472" s="214"/>
      <c r="L472" s="214"/>
      <c r="M472" s="214"/>
      <c r="N472" s="214"/>
      <c r="O472" s="214"/>
      <c r="P472" s="214"/>
    </row>
    <row r="473" spans="4:16" s="149" customFormat="1" ht="12.75">
      <c r="D473" s="214"/>
      <c r="E473" s="214"/>
      <c r="F473" s="214"/>
      <c r="G473" s="214"/>
      <c r="H473" s="214"/>
      <c r="I473" s="214"/>
      <c r="J473" s="214"/>
      <c r="K473" s="214"/>
      <c r="L473" s="214"/>
      <c r="M473" s="214"/>
      <c r="N473" s="214"/>
      <c r="O473" s="214"/>
      <c r="P473" s="214"/>
    </row>
    <row r="474" spans="4:16" s="149" customFormat="1" ht="12.75">
      <c r="D474" s="214"/>
      <c r="E474" s="214"/>
      <c r="F474" s="214"/>
      <c r="G474" s="214"/>
      <c r="H474" s="214"/>
      <c r="I474" s="214"/>
      <c r="J474" s="214"/>
      <c r="K474" s="214"/>
      <c r="L474" s="214"/>
      <c r="M474" s="214"/>
      <c r="N474" s="214"/>
      <c r="O474" s="214"/>
      <c r="P474" s="214"/>
    </row>
    <row r="475" spans="4:16" s="149" customFormat="1" ht="12.75">
      <c r="D475" s="214"/>
      <c r="E475" s="214"/>
      <c r="F475" s="214"/>
      <c r="G475" s="214"/>
      <c r="H475" s="214"/>
      <c r="I475" s="214"/>
      <c r="J475" s="214"/>
      <c r="K475" s="214"/>
      <c r="L475" s="214"/>
      <c r="M475" s="214"/>
      <c r="N475" s="214"/>
      <c r="O475" s="214"/>
      <c r="P475" s="214"/>
    </row>
    <row r="476" spans="4:16" s="149" customFormat="1" ht="12.75">
      <c r="D476" s="214"/>
      <c r="E476" s="214"/>
      <c r="F476" s="214"/>
      <c r="G476" s="214"/>
      <c r="H476" s="214"/>
      <c r="I476" s="214"/>
      <c r="J476" s="214"/>
      <c r="K476" s="214"/>
      <c r="L476" s="214"/>
      <c r="M476" s="214"/>
      <c r="N476" s="214"/>
      <c r="O476" s="214"/>
      <c r="P476" s="214"/>
    </row>
    <row r="477" spans="4:16" s="149" customFormat="1" ht="12.75">
      <c r="D477" s="214"/>
      <c r="E477" s="214"/>
      <c r="F477" s="214"/>
      <c r="G477" s="214"/>
      <c r="H477" s="214"/>
      <c r="I477" s="214"/>
      <c r="J477" s="214"/>
      <c r="K477" s="214"/>
      <c r="L477" s="214"/>
      <c r="M477" s="214"/>
      <c r="N477" s="214"/>
      <c r="O477" s="214"/>
      <c r="P477" s="214"/>
    </row>
    <row r="478" spans="4:16" s="149" customFormat="1" ht="12.75">
      <c r="D478" s="214"/>
      <c r="E478" s="214"/>
      <c r="F478" s="214"/>
      <c r="G478" s="214"/>
      <c r="H478" s="214"/>
      <c r="I478" s="214"/>
      <c r="J478" s="214"/>
      <c r="K478" s="214"/>
      <c r="L478" s="214"/>
      <c r="M478" s="214"/>
      <c r="N478" s="214"/>
      <c r="O478" s="214"/>
      <c r="P478" s="214"/>
    </row>
    <row r="479" spans="4:16" s="149" customFormat="1" ht="12.75">
      <c r="D479" s="214"/>
      <c r="E479" s="214"/>
      <c r="F479" s="214"/>
      <c r="G479" s="214"/>
      <c r="H479" s="214"/>
      <c r="I479" s="214"/>
      <c r="J479" s="214"/>
      <c r="K479" s="214"/>
      <c r="L479" s="214"/>
      <c r="M479" s="214"/>
      <c r="N479" s="214"/>
      <c r="O479" s="214"/>
      <c r="P479" s="214"/>
    </row>
    <row r="480" spans="4:16" s="149" customFormat="1" ht="12.75">
      <c r="D480" s="214"/>
      <c r="E480" s="214"/>
      <c r="F480" s="214"/>
      <c r="G480" s="214"/>
      <c r="H480" s="214"/>
      <c r="I480" s="214"/>
      <c r="J480" s="214"/>
      <c r="K480" s="214"/>
      <c r="L480" s="214"/>
      <c r="M480" s="214"/>
      <c r="N480" s="214"/>
      <c r="O480" s="214"/>
      <c r="P480" s="214"/>
    </row>
    <row r="481" spans="4:16" s="149" customFormat="1" ht="12.75">
      <c r="D481" s="214"/>
      <c r="E481" s="214"/>
      <c r="F481" s="214"/>
      <c r="G481" s="214"/>
      <c r="H481" s="214"/>
      <c r="I481" s="214"/>
      <c r="J481" s="214"/>
      <c r="K481" s="214"/>
      <c r="L481" s="214"/>
      <c r="M481" s="214"/>
      <c r="N481" s="214"/>
      <c r="O481" s="214"/>
      <c r="P481" s="214"/>
    </row>
    <row r="482" spans="4:16" s="149" customFormat="1" ht="12.75">
      <c r="D482" s="214"/>
      <c r="E482" s="214"/>
      <c r="F482" s="214"/>
      <c r="G482" s="214"/>
      <c r="H482" s="214"/>
      <c r="I482" s="214"/>
      <c r="J482" s="214"/>
      <c r="K482" s="214"/>
      <c r="L482" s="214"/>
      <c r="M482" s="214"/>
      <c r="N482" s="214"/>
      <c r="O482" s="214"/>
      <c r="P482" s="214"/>
    </row>
    <row r="483" spans="4:16" s="149" customFormat="1" ht="12.75">
      <c r="D483" s="214"/>
      <c r="E483" s="214"/>
      <c r="F483" s="214"/>
      <c r="G483" s="214"/>
      <c r="H483" s="214"/>
      <c r="I483" s="214"/>
      <c r="J483" s="214"/>
      <c r="K483" s="214"/>
      <c r="L483" s="214"/>
      <c r="M483" s="214"/>
      <c r="N483" s="214"/>
      <c r="O483" s="214"/>
      <c r="P483" s="214"/>
    </row>
    <row r="484" spans="4:16" s="149" customFormat="1" ht="12.75">
      <c r="D484" s="214"/>
      <c r="E484" s="214"/>
      <c r="F484" s="214"/>
      <c r="G484" s="214"/>
      <c r="H484" s="214"/>
      <c r="I484" s="214"/>
      <c r="J484" s="214"/>
      <c r="K484" s="214"/>
      <c r="L484" s="214"/>
      <c r="M484" s="214"/>
      <c r="N484" s="214"/>
      <c r="O484" s="214"/>
      <c r="P484" s="214"/>
    </row>
    <row r="485" spans="4:16" s="149" customFormat="1" ht="12.75">
      <c r="D485" s="214"/>
      <c r="E485" s="214"/>
      <c r="F485" s="214"/>
      <c r="G485" s="214"/>
      <c r="H485" s="214"/>
      <c r="I485" s="214"/>
      <c r="J485" s="214"/>
      <c r="K485" s="214"/>
      <c r="L485" s="214"/>
      <c r="M485" s="214"/>
      <c r="N485" s="214"/>
      <c r="O485" s="214"/>
      <c r="P485" s="214"/>
    </row>
    <row r="486" spans="4:16" s="149" customFormat="1" ht="12.75">
      <c r="D486" s="214"/>
      <c r="E486" s="214"/>
      <c r="F486" s="214"/>
      <c r="G486" s="214"/>
      <c r="H486" s="214"/>
      <c r="I486" s="214"/>
      <c r="J486" s="214"/>
      <c r="K486" s="214"/>
      <c r="L486" s="214"/>
      <c r="M486" s="214"/>
      <c r="N486" s="214"/>
      <c r="O486" s="214"/>
      <c r="P486" s="214"/>
    </row>
    <row r="487" spans="4:16" s="149" customFormat="1" ht="12.75">
      <c r="D487" s="214"/>
      <c r="E487" s="214"/>
      <c r="F487" s="214"/>
      <c r="G487" s="214"/>
      <c r="H487" s="214"/>
      <c r="I487" s="214"/>
      <c r="J487" s="214"/>
      <c r="K487" s="214"/>
      <c r="L487" s="214"/>
      <c r="M487" s="214"/>
      <c r="N487" s="214"/>
      <c r="O487" s="214"/>
      <c r="P487" s="214"/>
    </row>
    <row r="488" spans="4:16" s="149" customFormat="1" ht="12.75">
      <c r="D488" s="214"/>
      <c r="E488" s="214"/>
      <c r="F488" s="214"/>
      <c r="G488" s="214"/>
      <c r="H488" s="214"/>
      <c r="I488" s="214"/>
      <c r="J488" s="214"/>
      <c r="K488" s="214"/>
      <c r="L488" s="214"/>
      <c r="M488" s="214"/>
      <c r="N488" s="214"/>
      <c r="O488" s="214"/>
      <c r="P488" s="214"/>
    </row>
    <row r="489" spans="4:16" s="149" customFormat="1" ht="12.75">
      <c r="D489" s="214"/>
      <c r="E489" s="214"/>
      <c r="F489" s="214"/>
      <c r="G489" s="214"/>
      <c r="H489" s="214"/>
      <c r="I489" s="214"/>
      <c r="J489" s="214"/>
      <c r="K489" s="214"/>
      <c r="L489" s="214"/>
      <c r="M489" s="214"/>
      <c r="N489" s="214"/>
      <c r="O489" s="214"/>
      <c r="P489" s="214"/>
    </row>
    <row r="490" spans="4:16" s="149" customFormat="1" ht="12.75">
      <c r="D490" s="214"/>
      <c r="E490" s="214"/>
      <c r="F490" s="214"/>
      <c r="G490" s="214"/>
      <c r="H490" s="214"/>
      <c r="I490" s="214"/>
      <c r="J490" s="214"/>
      <c r="K490" s="214"/>
      <c r="L490" s="214"/>
      <c r="M490" s="214"/>
      <c r="N490" s="214"/>
      <c r="O490" s="214"/>
      <c r="P490" s="214"/>
    </row>
    <row r="491" spans="4:16" s="149" customFormat="1" ht="12.75">
      <c r="D491" s="214"/>
      <c r="E491" s="214"/>
      <c r="F491" s="214"/>
      <c r="G491" s="214"/>
      <c r="H491" s="214"/>
      <c r="I491" s="214"/>
      <c r="J491" s="214"/>
      <c r="K491" s="214"/>
      <c r="L491" s="214"/>
      <c r="M491" s="214"/>
      <c r="N491" s="214"/>
      <c r="O491" s="214"/>
      <c r="P491" s="214"/>
    </row>
    <row r="492" spans="4:16" s="149" customFormat="1" ht="12.75">
      <c r="D492" s="214"/>
      <c r="E492" s="214"/>
      <c r="F492" s="214"/>
      <c r="G492" s="214"/>
      <c r="H492" s="214"/>
      <c r="I492" s="214"/>
      <c r="J492" s="214"/>
      <c r="K492" s="214"/>
      <c r="L492" s="214"/>
      <c r="M492" s="214"/>
      <c r="N492" s="214"/>
      <c r="O492" s="214"/>
      <c r="P492" s="214"/>
    </row>
    <row r="493" spans="4:16" s="149" customFormat="1" ht="12.75">
      <c r="D493" s="214"/>
      <c r="E493" s="214"/>
      <c r="F493" s="214"/>
      <c r="G493" s="214"/>
      <c r="H493" s="214"/>
      <c r="I493" s="214"/>
      <c r="J493" s="214"/>
      <c r="K493" s="214"/>
      <c r="L493" s="214"/>
      <c r="M493" s="214"/>
      <c r="N493" s="214"/>
      <c r="O493" s="214"/>
      <c r="P493" s="214"/>
    </row>
    <row r="494" spans="4:16" s="149" customFormat="1" ht="12.75">
      <c r="D494" s="214"/>
      <c r="E494" s="214"/>
      <c r="F494" s="214"/>
      <c r="G494" s="214"/>
      <c r="H494" s="214"/>
      <c r="I494" s="214"/>
      <c r="J494" s="214"/>
      <c r="K494" s="214"/>
      <c r="L494" s="214"/>
      <c r="M494" s="214"/>
      <c r="N494" s="214"/>
      <c r="O494" s="214"/>
      <c r="P494" s="214"/>
    </row>
    <row r="495" spans="4:16" s="149" customFormat="1" ht="12.75">
      <c r="D495" s="214"/>
      <c r="E495" s="214"/>
      <c r="F495" s="214"/>
      <c r="G495" s="214"/>
      <c r="H495" s="214"/>
      <c r="I495" s="214"/>
      <c r="J495" s="214"/>
      <c r="K495" s="214"/>
      <c r="L495" s="214"/>
      <c r="M495" s="214"/>
      <c r="N495" s="214"/>
      <c r="O495" s="214"/>
      <c r="P495" s="214"/>
    </row>
    <row r="496" spans="4:16" s="149" customFormat="1" ht="12.75">
      <c r="D496" s="214"/>
      <c r="E496" s="214"/>
      <c r="F496" s="214"/>
      <c r="G496" s="214"/>
      <c r="H496" s="214"/>
      <c r="I496" s="214"/>
      <c r="J496" s="214"/>
      <c r="K496" s="214"/>
      <c r="L496" s="214"/>
      <c r="M496" s="214"/>
      <c r="N496" s="214"/>
      <c r="O496" s="214"/>
      <c r="P496" s="214"/>
    </row>
    <row r="497" spans="4:16" s="149" customFormat="1" ht="12.75">
      <c r="D497" s="214"/>
      <c r="E497" s="214"/>
      <c r="F497" s="214"/>
      <c r="G497" s="214"/>
      <c r="H497" s="214"/>
      <c r="I497" s="214"/>
      <c r="J497" s="214"/>
      <c r="K497" s="214"/>
      <c r="L497" s="214"/>
      <c r="M497" s="214"/>
      <c r="N497" s="214"/>
      <c r="O497" s="214"/>
      <c r="P497" s="214"/>
    </row>
    <row r="498" spans="4:16" s="149" customFormat="1" ht="12.75">
      <c r="D498" s="214"/>
      <c r="E498" s="214"/>
      <c r="F498" s="214"/>
      <c r="G498" s="214"/>
      <c r="H498" s="214"/>
      <c r="I498" s="214"/>
      <c r="J498" s="214"/>
      <c r="K498" s="214"/>
      <c r="L498" s="214"/>
      <c r="M498" s="214"/>
      <c r="N498" s="214"/>
      <c r="O498" s="214"/>
      <c r="P498" s="214"/>
    </row>
    <row r="499" spans="4:16" s="149" customFormat="1" ht="12.75">
      <c r="D499" s="214"/>
      <c r="E499" s="214"/>
      <c r="F499" s="214"/>
      <c r="G499" s="214"/>
      <c r="H499" s="214"/>
      <c r="I499" s="214"/>
      <c r="J499" s="214"/>
      <c r="K499" s="214"/>
      <c r="L499" s="214"/>
      <c r="M499" s="214"/>
      <c r="N499" s="214"/>
      <c r="O499" s="214"/>
      <c r="P499" s="214"/>
    </row>
    <row r="500" spans="4:16" s="149" customFormat="1" ht="12.75">
      <c r="D500" s="214"/>
      <c r="E500" s="214"/>
      <c r="F500" s="214"/>
      <c r="G500" s="214"/>
      <c r="H500" s="214"/>
      <c r="I500" s="214"/>
      <c r="J500" s="214"/>
      <c r="K500" s="214"/>
      <c r="L500" s="214"/>
      <c r="M500" s="214"/>
      <c r="N500" s="214"/>
      <c r="O500" s="214"/>
      <c r="P500" s="214"/>
    </row>
    <row r="501" spans="4:16" s="149" customFormat="1" ht="12.75">
      <c r="D501" s="214"/>
      <c r="E501" s="214"/>
      <c r="F501" s="214"/>
      <c r="G501" s="214"/>
      <c r="H501" s="214"/>
      <c r="I501" s="214"/>
      <c r="J501" s="214"/>
      <c r="K501" s="214"/>
      <c r="L501" s="214"/>
      <c r="M501" s="214"/>
      <c r="N501" s="214"/>
      <c r="O501" s="214"/>
      <c r="P501" s="214"/>
    </row>
    <row r="502" spans="4:16" s="149" customFormat="1" ht="12.75">
      <c r="D502" s="214"/>
      <c r="E502" s="214"/>
      <c r="F502" s="214"/>
      <c r="G502" s="214"/>
      <c r="H502" s="214"/>
      <c r="I502" s="214"/>
      <c r="J502" s="214"/>
      <c r="K502" s="214"/>
      <c r="L502" s="214"/>
      <c r="M502" s="214"/>
      <c r="N502" s="214"/>
      <c r="O502" s="214"/>
      <c r="P502" s="214"/>
    </row>
    <row r="503" spans="4:16" s="149" customFormat="1" ht="12.75">
      <c r="D503" s="214"/>
      <c r="E503" s="214"/>
      <c r="F503" s="214"/>
      <c r="G503" s="214"/>
      <c r="H503" s="214"/>
      <c r="I503" s="214"/>
      <c r="J503" s="214"/>
      <c r="K503" s="214"/>
      <c r="L503" s="214"/>
      <c r="M503" s="214"/>
      <c r="N503" s="214"/>
      <c r="O503" s="214"/>
      <c r="P503" s="214"/>
    </row>
    <row r="504" spans="4:16" s="149" customFormat="1" ht="12.75">
      <c r="D504" s="214"/>
      <c r="E504" s="214"/>
      <c r="F504" s="214"/>
      <c r="G504" s="214"/>
      <c r="H504" s="214"/>
      <c r="I504" s="214"/>
      <c r="J504" s="214"/>
      <c r="K504" s="214"/>
      <c r="L504" s="214"/>
      <c r="M504" s="214"/>
      <c r="N504" s="214"/>
      <c r="O504" s="214"/>
      <c r="P504" s="214"/>
    </row>
    <row r="505" spans="4:16" s="149" customFormat="1" ht="12.75">
      <c r="D505" s="214"/>
      <c r="E505" s="214"/>
      <c r="F505" s="214"/>
      <c r="G505" s="214"/>
      <c r="H505" s="214"/>
      <c r="I505" s="214"/>
      <c r="J505" s="214"/>
      <c r="K505" s="214"/>
      <c r="L505" s="214"/>
      <c r="M505" s="214"/>
      <c r="N505" s="214"/>
      <c r="O505" s="214"/>
      <c r="P505" s="214"/>
    </row>
    <row r="506" spans="4:16" s="149" customFormat="1" ht="12.75">
      <c r="D506" s="214"/>
      <c r="E506" s="214"/>
      <c r="F506" s="214"/>
      <c r="G506" s="214"/>
      <c r="H506" s="214"/>
      <c r="I506" s="214"/>
      <c r="J506" s="214"/>
      <c r="K506" s="214"/>
      <c r="L506" s="214"/>
      <c r="M506" s="214"/>
      <c r="N506" s="214"/>
      <c r="O506" s="214"/>
      <c r="P506" s="214"/>
    </row>
    <row r="507" spans="4:16" s="149" customFormat="1" ht="12.75">
      <c r="D507" s="214"/>
      <c r="E507" s="214"/>
      <c r="F507" s="214"/>
      <c r="G507" s="214"/>
      <c r="H507" s="214"/>
      <c r="I507" s="214"/>
      <c r="J507" s="214"/>
      <c r="K507" s="214"/>
      <c r="L507" s="214"/>
      <c r="M507" s="214"/>
      <c r="N507" s="214"/>
      <c r="O507" s="214"/>
      <c r="P507" s="214"/>
    </row>
    <row r="508" spans="4:16" s="149" customFormat="1" ht="12.75">
      <c r="D508" s="214"/>
      <c r="E508" s="214"/>
      <c r="F508" s="214"/>
      <c r="G508" s="214"/>
      <c r="H508" s="214"/>
      <c r="I508" s="214"/>
      <c r="J508" s="214"/>
      <c r="K508" s="214"/>
      <c r="L508" s="214"/>
      <c r="M508" s="214"/>
      <c r="N508" s="214"/>
      <c r="O508" s="214"/>
      <c r="P508" s="214"/>
    </row>
    <row r="509" spans="4:16" s="149" customFormat="1" ht="12.75">
      <c r="D509" s="214"/>
      <c r="E509" s="214"/>
      <c r="F509" s="214"/>
      <c r="G509" s="214"/>
      <c r="H509" s="214"/>
      <c r="I509" s="214"/>
      <c r="J509" s="214"/>
      <c r="K509" s="214"/>
      <c r="L509" s="214"/>
      <c r="M509" s="214"/>
      <c r="N509" s="214"/>
      <c r="O509" s="214"/>
      <c r="P509" s="214"/>
    </row>
    <row r="510" spans="4:16" s="149" customFormat="1" ht="12.75">
      <c r="D510" s="214"/>
      <c r="E510" s="214"/>
      <c r="F510" s="214"/>
      <c r="G510" s="214"/>
      <c r="H510" s="214"/>
      <c r="I510" s="214"/>
      <c r="J510" s="214"/>
      <c r="K510" s="214"/>
      <c r="L510" s="214"/>
      <c r="M510" s="214"/>
      <c r="N510" s="214"/>
      <c r="O510" s="214"/>
      <c r="P510" s="214"/>
    </row>
    <row r="511" spans="4:16" s="149" customFormat="1" ht="12.75">
      <c r="D511" s="214"/>
      <c r="E511" s="214"/>
      <c r="F511" s="214"/>
      <c r="G511" s="214"/>
      <c r="H511" s="214"/>
      <c r="I511" s="214"/>
      <c r="J511" s="214"/>
      <c r="K511" s="214"/>
      <c r="L511" s="214"/>
      <c r="M511" s="214"/>
      <c r="N511" s="214"/>
      <c r="O511" s="214"/>
      <c r="P511" s="214"/>
    </row>
    <row r="512" spans="4:16" s="149" customFormat="1" ht="12.75">
      <c r="D512" s="214"/>
      <c r="E512" s="214"/>
      <c r="F512" s="214"/>
      <c r="G512" s="214"/>
      <c r="H512" s="214"/>
      <c r="I512" s="214"/>
      <c r="J512" s="214"/>
      <c r="K512" s="214"/>
      <c r="L512" s="214"/>
      <c r="M512" s="214"/>
      <c r="N512" s="214"/>
      <c r="O512" s="214"/>
      <c r="P512" s="214"/>
    </row>
    <row r="513" spans="4:16" s="149" customFormat="1" ht="12.75">
      <c r="D513" s="214"/>
      <c r="E513" s="214"/>
      <c r="F513" s="214"/>
      <c r="G513" s="214"/>
      <c r="H513" s="214"/>
      <c r="I513" s="214"/>
      <c r="J513" s="214"/>
      <c r="K513" s="214"/>
      <c r="L513" s="214"/>
      <c r="M513" s="214"/>
      <c r="N513" s="214"/>
      <c r="O513" s="214"/>
      <c r="P513" s="214"/>
    </row>
    <row r="514" spans="4:16" s="149" customFormat="1" ht="12.75">
      <c r="D514" s="214"/>
      <c r="E514" s="214"/>
      <c r="F514" s="214"/>
      <c r="G514" s="214"/>
      <c r="H514" s="214"/>
      <c r="I514" s="214"/>
      <c r="J514" s="214"/>
      <c r="K514" s="214"/>
      <c r="L514" s="214"/>
      <c r="M514" s="214"/>
      <c r="N514" s="214"/>
      <c r="O514" s="214"/>
      <c r="P514" s="214"/>
    </row>
    <row r="515" spans="4:16" s="149" customFormat="1" ht="12.75">
      <c r="D515" s="214"/>
      <c r="E515" s="214"/>
      <c r="F515" s="214"/>
      <c r="G515" s="214"/>
      <c r="H515" s="214"/>
      <c r="I515" s="214"/>
      <c r="J515" s="214"/>
      <c r="K515" s="214"/>
      <c r="L515" s="214"/>
      <c r="M515" s="214"/>
      <c r="N515" s="214"/>
      <c r="O515" s="214"/>
      <c r="P515" s="214"/>
    </row>
    <row r="516" spans="4:16" s="149" customFormat="1" ht="12.75">
      <c r="D516" s="214"/>
      <c r="E516" s="214"/>
      <c r="F516" s="214"/>
      <c r="G516" s="214"/>
      <c r="H516" s="214"/>
      <c r="I516" s="214"/>
      <c r="J516" s="214"/>
      <c r="K516" s="214"/>
      <c r="L516" s="214"/>
      <c r="M516" s="214"/>
      <c r="N516" s="214"/>
      <c r="O516" s="214"/>
      <c r="P516" s="214"/>
    </row>
    <row r="517" spans="4:16" s="149" customFormat="1" ht="12.75">
      <c r="D517" s="214"/>
      <c r="E517" s="214"/>
      <c r="F517" s="214"/>
      <c r="G517" s="214"/>
      <c r="H517" s="214"/>
      <c r="I517" s="214"/>
      <c r="J517" s="214"/>
      <c r="K517" s="214"/>
      <c r="L517" s="214"/>
      <c r="M517" s="214"/>
      <c r="N517" s="214"/>
      <c r="O517" s="214"/>
      <c r="P517" s="214"/>
    </row>
    <row r="518" spans="4:16" s="149" customFormat="1" ht="12.75">
      <c r="D518" s="214"/>
      <c r="E518" s="214"/>
      <c r="F518" s="214"/>
      <c r="G518" s="214"/>
      <c r="H518" s="214"/>
      <c r="I518" s="214"/>
      <c r="J518" s="214"/>
      <c r="K518" s="214"/>
      <c r="L518" s="214"/>
      <c r="M518" s="214"/>
      <c r="N518" s="214"/>
      <c r="O518" s="214"/>
      <c r="P518" s="214"/>
    </row>
    <row r="519" spans="4:16" s="149" customFormat="1" ht="12.75">
      <c r="D519" s="214"/>
      <c r="E519" s="214"/>
      <c r="F519" s="214"/>
      <c r="G519" s="214"/>
      <c r="H519" s="214"/>
      <c r="I519" s="214"/>
      <c r="J519" s="214"/>
      <c r="K519" s="214"/>
      <c r="L519" s="214"/>
      <c r="M519" s="214"/>
      <c r="N519" s="214"/>
      <c r="O519" s="214"/>
      <c r="P519" s="214"/>
    </row>
    <row r="520" spans="4:16" s="149" customFormat="1" ht="12.75">
      <c r="D520" s="214"/>
      <c r="E520" s="214"/>
      <c r="F520" s="214"/>
      <c r="G520" s="214"/>
      <c r="H520" s="214"/>
      <c r="I520" s="214"/>
      <c r="J520" s="214"/>
      <c r="K520" s="214"/>
      <c r="L520" s="214"/>
      <c r="M520" s="214"/>
      <c r="N520" s="214"/>
      <c r="O520" s="214"/>
      <c r="P520" s="214"/>
    </row>
    <row r="521" spans="4:16" s="149" customFormat="1" ht="12.75">
      <c r="D521" s="214"/>
      <c r="E521" s="214"/>
      <c r="F521" s="214"/>
      <c r="G521" s="214"/>
      <c r="H521" s="214"/>
      <c r="I521" s="214"/>
      <c r="J521" s="214"/>
      <c r="K521" s="214"/>
      <c r="L521" s="214"/>
      <c r="M521" s="214"/>
      <c r="N521" s="214"/>
      <c r="O521" s="214"/>
      <c r="P521" s="214"/>
    </row>
    <row r="522" spans="4:16" s="149" customFormat="1" ht="12.75">
      <c r="D522" s="214"/>
      <c r="E522" s="214"/>
      <c r="F522" s="214"/>
      <c r="G522" s="214"/>
      <c r="H522" s="214"/>
      <c r="I522" s="214"/>
      <c r="J522" s="214"/>
      <c r="K522" s="214"/>
      <c r="L522" s="214"/>
      <c r="M522" s="214"/>
      <c r="N522" s="214"/>
      <c r="O522" s="214"/>
      <c r="P522" s="214"/>
    </row>
    <row r="523" spans="4:16" s="149" customFormat="1" ht="12.75">
      <c r="D523" s="214"/>
      <c r="E523" s="214"/>
      <c r="F523" s="214"/>
      <c r="G523" s="214"/>
      <c r="H523" s="214"/>
      <c r="I523" s="214"/>
      <c r="J523" s="214"/>
      <c r="K523" s="214"/>
      <c r="L523" s="214"/>
      <c r="M523" s="214"/>
      <c r="N523" s="214"/>
      <c r="O523" s="214"/>
      <c r="P523" s="214"/>
    </row>
    <row r="524" spans="4:16" s="149" customFormat="1" ht="12.75">
      <c r="D524" s="214"/>
      <c r="E524" s="214"/>
      <c r="F524" s="214"/>
      <c r="G524" s="214"/>
      <c r="H524" s="214"/>
      <c r="I524" s="214"/>
      <c r="J524" s="214"/>
      <c r="K524" s="214"/>
      <c r="L524" s="214"/>
      <c r="M524" s="214"/>
      <c r="N524" s="214"/>
      <c r="O524" s="214"/>
      <c r="P524" s="214"/>
    </row>
    <row r="525" spans="4:16" s="149" customFormat="1" ht="12.75">
      <c r="D525" s="214"/>
      <c r="E525" s="214"/>
      <c r="F525" s="214"/>
      <c r="G525" s="214"/>
      <c r="H525" s="214"/>
      <c r="I525" s="214"/>
      <c r="J525" s="214"/>
      <c r="K525" s="214"/>
      <c r="L525" s="214"/>
      <c r="M525" s="214"/>
      <c r="N525" s="214"/>
      <c r="O525" s="214"/>
      <c r="P525" s="214"/>
    </row>
    <row r="526" spans="4:16" s="149" customFormat="1" ht="12.75">
      <c r="D526" s="214"/>
      <c r="E526" s="214"/>
      <c r="F526" s="214"/>
      <c r="G526" s="214"/>
      <c r="H526" s="214"/>
      <c r="I526" s="214"/>
      <c r="J526" s="214"/>
      <c r="K526" s="214"/>
      <c r="L526" s="214"/>
      <c r="M526" s="214"/>
      <c r="N526" s="214"/>
      <c r="O526" s="214"/>
      <c r="P526" s="214"/>
    </row>
    <row r="527" spans="4:16" s="149" customFormat="1" ht="12.75">
      <c r="D527" s="214"/>
      <c r="E527" s="214"/>
      <c r="F527" s="214"/>
      <c r="G527" s="214"/>
      <c r="H527" s="214"/>
      <c r="I527" s="214"/>
      <c r="J527" s="214"/>
      <c r="K527" s="214"/>
      <c r="L527" s="214"/>
      <c r="M527" s="214"/>
      <c r="N527" s="214"/>
      <c r="O527" s="214"/>
      <c r="P527" s="214"/>
    </row>
    <row r="528" spans="4:16" s="149" customFormat="1" ht="12.75">
      <c r="D528" s="214"/>
      <c r="E528" s="214"/>
      <c r="F528" s="214"/>
      <c r="G528" s="214"/>
      <c r="H528" s="214"/>
      <c r="I528" s="214"/>
      <c r="J528" s="214"/>
      <c r="K528" s="214"/>
      <c r="L528" s="214"/>
      <c r="M528" s="214"/>
      <c r="N528" s="214"/>
      <c r="O528" s="214"/>
      <c r="P528" s="214"/>
    </row>
    <row r="529" spans="4:16" s="149" customFormat="1" ht="12.75">
      <c r="D529" s="214"/>
      <c r="E529" s="214"/>
      <c r="F529" s="214"/>
      <c r="G529" s="214"/>
      <c r="H529" s="214"/>
      <c r="I529" s="214"/>
      <c r="J529" s="214"/>
      <c r="K529" s="214"/>
      <c r="L529" s="214"/>
      <c r="M529" s="214"/>
      <c r="N529" s="214"/>
      <c r="O529" s="214"/>
      <c r="P529" s="214"/>
    </row>
    <row r="530" spans="4:16" s="149" customFormat="1" ht="12.75">
      <c r="D530" s="214"/>
      <c r="E530" s="214"/>
      <c r="F530" s="214"/>
      <c r="G530" s="214"/>
      <c r="H530" s="214"/>
      <c r="I530" s="214"/>
      <c r="J530" s="214"/>
      <c r="K530" s="214"/>
      <c r="L530" s="214"/>
      <c r="M530" s="214"/>
      <c r="N530" s="214"/>
      <c r="O530" s="214"/>
      <c r="P530" s="214"/>
    </row>
    <row r="531" spans="4:16" s="149" customFormat="1" ht="12.75">
      <c r="D531" s="214"/>
      <c r="E531" s="214"/>
      <c r="F531" s="214"/>
      <c r="G531" s="214"/>
      <c r="H531" s="214"/>
      <c r="I531" s="214"/>
      <c r="J531" s="214"/>
      <c r="K531" s="214"/>
      <c r="L531" s="214"/>
      <c r="M531" s="214"/>
      <c r="N531" s="214"/>
      <c r="O531" s="214"/>
      <c r="P531" s="214"/>
    </row>
    <row r="532" spans="4:16" s="149" customFormat="1" ht="12.75">
      <c r="D532" s="214"/>
      <c r="E532" s="214"/>
      <c r="F532" s="214"/>
      <c r="G532" s="214"/>
      <c r="H532" s="214"/>
      <c r="I532" s="214"/>
      <c r="J532" s="214"/>
      <c r="K532" s="214"/>
      <c r="L532" s="214"/>
      <c r="M532" s="214"/>
      <c r="N532" s="214"/>
      <c r="O532" s="214"/>
      <c r="P532" s="214"/>
    </row>
    <row r="533" spans="4:16" s="149" customFormat="1" ht="12.75">
      <c r="D533" s="214"/>
      <c r="E533" s="214"/>
      <c r="F533" s="214"/>
      <c r="G533" s="214"/>
      <c r="H533" s="214"/>
      <c r="I533" s="214"/>
      <c r="J533" s="214"/>
      <c r="K533" s="214"/>
      <c r="L533" s="214"/>
      <c r="M533" s="214"/>
      <c r="N533" s="214"/>
      <c r="O533" s="214"/>
      <c r="P533" s="214"/>
    </row>
    <row r="534" spans="4:16" s="149" customFormat="1" ht="12.75">
      <c r="D534" s="214"/>
      <c r="E534" s="214"/>
      <c r="F534" s="214"/>
      <c r="G534" s="214"/>
      <c r="H534" s="214"/>
      <c r="I534" s="214"/>
      <c r="J534" s="214"/>
      <c r="K534" s="214"/>
      <c r="L534" s="214"/>
      <c r="M534" s="214"/>
      <c r="N534" s="214"/>
      <c r="O534" s="214"/>
      <c r="P534" s="214"/>
    </row>
    <row r="535" spans="4:16" s="149" customFormat="1" ht="12.75">
      <c r="D535" s="214"/>
      <c r="E535" s="214"/>
      <c r="F535" s="214"/>
      <c r="G535" s="214"/>
      <c r="H535" s="214"/>
      <c r="I535" s="214"/>
      <c r="J535" s="214"/>
      <c r="K535" s="214"/>
      <c r="L535" s="214"/>
      <c r="M535" s="214"/>
      <c r="N535" s="214"/>
      <c r="O535" s="214"/>
      <c r="P535" s="214"/>
    </row>
    <row r="536" spans="4:16" s="149" customFormat="1" ht="12.75">
      <c r="D536" s="214"/>
      <c r="E536" s="214"/>
      <c r="F536" s="214"/>
      <c r="G536" s="214"/>
      <c r="H536" s="214"/>
      <c r="I536" s="214"/>
      <c r="J536" s="214"/>
      <c r="K536" s="214"/>
      <c r="L536" s="214"/>
      <c r="M536" s="214"/>
      <c r="N536" s="214"/>
      <c r="O536" s="214"/>
      <c r="P536" s="214"/>
    </row>
    <row r="537" spans="4:16" s="149" customFormat="1" ht="12.75">
      <c r="D537" s="214"/>
      <c r="E537" s="214"/>
      <c r="F537" s="214"/>
      <c r="G537" s="214"/>
      <c r="H537" s="214"/>
      <c r="I537" s="214"/>
      <c r="J537" s="214"/>
      <c r="K537" s="214"/>
      <c r="L537" s="214"/>
      <c r="M537" s="214"/>
      <c r="N537" s="214"/>
      <c r="O537" s="214"/>
      <c r="P537" s="214"/>
    </row>
    <row r="538" spans="4:16" s="149" customFormat="1" ht="12.75">
      <c r="D538" s="214"/>
      <c r="E538" s="214"/>
      <c r="F538" s="214"/>
      <c r="G538" s="214"/>
      <c r="H538" s="214"/>
      <c r="I538" s="214"/>
      <c r="J538" s="214"/>
      <c r="K538" s="214"/>
      <c r="L538" s="214"/>
      <c r="M538" s="214"/>
      <c r="N538" s="214"/>
      <c r="O538" s="214"/>
      <c r="P538" s="214"/>
    </row>
    <row r="539" spans="4:16" s="149" customFormat="1" ht="12.75">
      <c r="D539" s="214"/>
      <c r="E539" s="214"/>
      <c r="F539" s="214"/>
      <c r="G539" s="214"/>
      <c r="H539" s="214"/>
      <c r="I539" s="214"/>
      <c r="J539" s="214"/>
      <c r="K539" s="214"/>
      <c r="L539" s="214"/>
      <c r="M539" s="214"/>
      <c r="N539" s="214"/>
      <c r="O539" s="214"/>
      <c r="P539" s="214"/>
    </row>
    <row r="540" spans="4:16" s="149" customFormat="1" ht="12.75">
      <c r="D540" s="214"/>
      <c r="E540" s="214"/>
      <c r="F540" s="214"/>
      <c r="G540" s="214"/>
      <c r="H540" s="214"/>
      <c r="I540" s="214"/>
      <c r="J540" s="214"/>
      <c r="K540" s="214"/>
      <c r="L540" s="214"/>
      <c r="M540" s="214"/>
      <c r="N540" s="214"/>
      <c r="O540" s="214"/>
      <c r="P540" s="214"/>
    </row>
    <row r="541" spans="4:16" s="149" customFormat="1" ht="12.75">
      <c r="D541" s="214"/>
      <c r="E541" s="214"/>
      <c r="F541" s="214"/>
      <c r="G541" s="214"/>
      <c r="H541" s="214"/>
      <c r="I541" s="214"/>
      <c r="J541" s="214"/>
      <c r="K541" s="214"/>
      <c r="L541" s="214"/>
      <c r="M541" s="214"/>
      <c r="N541" s="214"/>
      <c r="O541" s="214"/>
      <c r="P541" s="214"/>
    </row>
    <row r="542" spans="4:16" s="149" customFormat="1" ht="12.75">
      <c r="D542" s="214"/>
      <c r="E542" s="214"/>
      <c r="F542" s="214"/>
      <c r="G542" s="214"/>
      <c r="H542" s="214"/>
      <c r="I542" s="214"/>
      <c r="J542" s="214"/>
      <c r="K542" s="214"/>
      <c r="L542" s="214"/>
      <c r="M542" s="214"/>
      <c r="N542" s="214"/>
      <c r="O542" s="214"/>
      <c r="P542" s="214"/>
    </row>
    <row r="543" spans="4:16" s="149" customFormat="1" ht="12.75">
      <c r="D543" s="214"/>
      <c r="E543" s="214"/>
      <c r="F543" s="214"/>
      <c r="G543" s="214"/>
      <c r="H543" s="214"/>
      <c r="I543" s="214"/>
      <c r="J543" s="214"/>
      <c r="K543" s="214"/>
      <c r="L543" s="214"/>
      <c r="M543" s="214"/>
      <c r="N543" s="214"/>
      <c r="O543" s="214"/>
      <c r="P543" s="214"/>
    </row>
    <row r="544" spans="4:16" s="149" customFormat="1" ht="12.75">
      <c r="D544" s="214"/>
      <c r="E544" s="214"/>
      <c r="F544" s="214"/>
      <c r="G544" s="214"/>
      <c r="H544" s="214"/>
      <c r="I544" s="214"/>
      <c r="J544" s="214"/>
      <c r="K544" s="214"/>
      <c r="L544" s="214"/>
      <c r="M544" s="214"/>
      <c r="N544" s="214"/>
      <c r="O544" s="214"/>
      <c r="P544" s="214"/>
    </row>
    <row r="545" spans="4:16" s="149" customFormat="1" ht="12.75">
      <c r="D545" s="214"/>
      <c r="E545" s="214"/>
      <c r="F545" s="214"/>
      <c r="G545" s="214"/>
      <c r="H545" s="214"/>
      <c r="I545" s="214"/>
      <c r="J545" s="214"/>
      <c r="K545" s="214"/>
      <c r="L545" s="214"/>
      <c r="M545" s="214"/>
      <c r="N545" s="214"/>
      <c r="O545" s="214"/>
      <c r="P545" s="214"/>
    </row>
    <row r="546" spans="4:16" s="149" customFormat="1" ht="12.75">
      <c r="D546" s="214"/>
      <c r="E546" s="214"/>
      <c r="F546" s="214"/>
      <c r="G546" s="214"/>
      <c r="H546" s="214"/>
      <c r="I546" s="214"/>
      <c r="J546" s="214"/>
      <c r="K546" s="214"/>
      <c r="L546" s="214"/>
      <c r="M546" s="214"/>
      <c r="N546" s="214"/>
      <c r="O546" s="214"/>
      <c r="P546" s="214"/>
    </row>
    <row r="547" spans="4:16" s="149" customFormat="1" ht="12.75">
      <c r="D547" s="214"/>
      <c r="E547" s="214"/>
      <c r="F547" s="214"/>
      <c r="G547" s="214"/>
      <c r="H547" s="214"/>
      <c r="I547" s="214"/>
      <c r="J547" s="214"/>
      <c r="K547" s="214"/>
      <c r="L547" s="214"/>
      <c r="M547" s="214"/>
      <c r="N547" s="214"/>
      <c r="O547" s="214"/>
      <c r="P547" s="214"/>
    </row>
    <row r="548" spans="4:16" s="149" customFormat="1" ht="12.75">
      <c r="D548" s="214"/>
      <c r="E548" s="214"/>
      <c r="F548" s="214"/>
      <c r="G548" s="214"/>
      <c r="H548" s="214"/>
      <c r="I548" s="214"/>
      <c r="J548" s="214"/>
      <c r="K548" s="214"/>
      <c r="L548" s="214"/>
      <c r="M548" s="214"/>
      <c r="N548" s="214"/>
      <c r="O548" s="214"/>
      <c r="P548" s="214"/>
    </row>
    <row r="549" spans="4:16" s="149" customFormat="1" ht="12.75">
      <c r="D549" s="214"/>
      <c r="E549" s="214"/>
      <c r="F549" s="214"/>
      <c r="G549" s="214"/>
      <c r="H549" s="214"/>
      <c r="I549" s="214"/>
      <c r="J549" s="214"/>
      <c r="K549" s="214"/>
      <c r="L549" s="214"/>
      <c r="M549" s="214"/>
      <c r="N549" s="214"/>
      <c r="O549" s="214"/>
      <c r="P549" s="214"/>
    </row>
    <row r="550" spans="4:16" s="149" customFormat="1" ht="12.75">
      <c r="D550" s="214"/>
      <c r="E550" s="214"/>
      <c r="F550" s="214"/>
      <c r="G550" s="214"/>
      <c r="H550" s="214"/>
      <c r="I550" s="214"/>
      <c r="J550" s="214"/>
      <c r="K550" s="214"/>
      <c r="L550" s="214"/>
      <c r="M550" s="214"/>
      <c r="N550" s="214"/>
      <c r="O550" s="214"/>
      <c r="P550" s="214"/>
    </row>
    <row r="551" spans="4:16" s="149" customFormat="1" ht="12.75">
      <c r="D551" s="214"/>
      <c r="E551" s="214"/>
      <c r="F551" s="214"/>
      <c r="G551" s="214"/>
      <c r="H551" s="214"/>
      <c r="I551" s="214"/>
      <c r="J551" s="214"/>
      <c r="K551" s="214"/>
      <c r="L551" s="214"/>
      <c r="M551" s="214"/>
      <c r="N551" s="214"/>
      <c r="O551" s="214"/>
      <c r="P551" s="214"/>
    </row>
    <row r="552" spans="4:16" s="149" customFormat="1" ht="12.75">
      <c r="D552" s="214"/>
      <c r="E552" s="214"/>
      <c r="F552" s="214"/>
      <c r="G552" s="214"/>
      <c r="H552" s="214"/>
      <c r="I552" s="214"/>
      <c r="J552" s="214"/>
      <c r="K552" s="214"/>
      <c r="L552" s="214"/>
      <c r="M552" s="214"/>
      <c r="N552" s="214"/>
      <c r="O552" s="214"/>
      <c r="P552" s="214"/>
    </row>
    <row r="553" spans="4:16" s="149" customFormat="1" ht="12.75">
      <c r="D553" s="214"/>
      <c r="E553" s="214"/>
      <c r="F553" s="214"/>
      <c r="G553" s="214"/>
      <c r="H553" s="214"/>
      <c r="I553" s="214"/>
      <c r="J553" s="214"/>
      <c r="K553" s="214"/>
      <c r="L553" s="214"/>
      <c r="M553" s="214"/>
      <c r="N553" s="214"/>
      <c r="O553" s="214"/>
      <c r="P553" s="214"/>
    </row>
    <row r="554" spans="4:16" s="149" customFormat="1" ht="12.75">
      <c r="D554" s="214"/>
      <c r="E554" s="214"/>
      <c r="F554" s="214"/>
      <c r="G554" s="214"/>
      <c r="H554" s="214"/>
      <c r="I554" s="214"/>
      <c r="J554" s="214"/>
      <c r="K554" s="214"/>
      <c r="L554" s="214"/>
      <c r="M554" s="214"/>
      <c r="N554" s="214"/>
      <c r="O554" s="214"/>
      <c r="P554" s="214"/>
    </row>
    <row r="555" spans="4:16" s="149" customFormat="1" ht="12.75">
      <c r="D555" s="214"/>
      <c r="E555" s="214"/>
      <c r="F555" s="214"/>
      <c r="G555" s="214"/>
      <c r="H555" s="214"/>
      <c r="I555" s="214"/>
      <c r="J555" s="214"/>
      <c r="K555" s="214"/>
      <c r="L555" s="214"/>
      <c r="M555" s="214"/>
      <c r="N555" s="214"/>
      <c r="O555" s="214"/>
      <c r="P555" s="214"/>
    </row>
    <row r="556" spans="4:16" s="149" customFormat="1" ht="12.75">
      <c r="D556" s="214"/>
      <c r="E556" s="214"/>
      <c r="F556" s="214"/>
      <c r="G556" s="214"/>
      <c r="H556" s="214"/>
      <c r="I556" s="214"/>
      <c r="J556" s="214"/>
      <c r="K556" s="214"/>
      <c r="L556" s="214"/>
      <c r="M556" s="214"/>
      <c r="N556" s="214"/>
      <c r="O556" s="214"/>
      <c r="P556" s="214"/>
    </row>
    <row r="557" spans="4:16" s="149" customFormat="1" ht="12.75">
      <c r="D557" s="214"/>
      <c r="E557" s="214"/>
      <c r="F557" s="214"/>
      <c r="G557" s="214"/>
      <c r="H557" s="214"/>
      <c r="I557" s="214"/>
      <c r="J557" s="214"/>
      <c r="K557" s="214"/>
      <c r="L557" s="214"/>
      <c r="M557" s="214"/>
      <c r="N557" s="214"/>
      <c r="O557" s="214"/>
      <c r="P557" s="214"/>
    </row>
    <row r="558" spans="4:16" s="149" customFormat="1" ht="12.75">
      <c r="D558" s="214"/>
      <c r="E558" s="214"/>
      <c r="F558" s="214"/>
      <c r="G558" s="214"/>
      <c r="H558" s="214"/>
      <c r="I558" s="214"/>
      <c r="J558" s="214"/>
      <c r="K558" s="214"/>
      <c r="L558" s="214"/>
      <c r="M558" s="214"/>
      <c r="N558" s="214"/>
      <c r="O558" s="214"/>
      <c r="P558" s="214"/>
    </row>
    <row r="559" spans="4:16" s="149" customFormat="1" ht="12.75">
      <c r="D559" s="214"/>
      <c r="E559" s="214"/>
      <c r="F559" s="214"/>
      <c r="G559" s="214"/>
      <c r="H559" s="214"/>
      <c r="I559" s="214"/>
      <c r="J559" s="214"/>
      <c r="K559" s="214"/>
      <c r="L559" s="214"/>
      <c r="M559" s="214"/>
      <c r="N559" s="214"/>
      <c r="O559" s="214"/>
      <c r="P559" s="214"/>
    </row>
    <row r="560" spans="4:16" s="149" customFormat="1" ht="12.75">
      <c r="D560" s="214"/>
      <c r="E560" s="214"/>
      <c r="F560" s="214"/>
      <c r="G560" s="214"/>
      <c r="H560" s="214"/>
      <c r="I560" s="214"/>
      <c r="J560" s="214"/>
      <c r="K560" s="214"/>
      <c r="L560" s="214"/>
      <c r="M560" s="214"/>
      <c r="N560" s="214"/>
      <c r="O560" s="214"/>
      <c r="P560" s="214"/>
    </row>
    <row r="561" spans="4:16" s="149" customFormat="1" ht="12.75">
      <c r="D561" s="214"/>
      <c r="E561" s="214"/>
      <c r="F561" s="214"/>
      <c r="G561" s="214"/>
      <c r="H561" s="214"/>
      <c r="I561" s="214"/>
      <c r="J561" s="214"/>
      <c r="K561" s="214"/>
      <c r="L561" s="214"/>
      <c r="M561" s="214"/>
      <c r="N561" s="214"/>
      <c r="O561" s="214"/>
      <c r="P561" s="214"/>
    </row>
    <row r="562" spans="4:16" s="149" customFormat="1" ht="12.75">
      <c r="D562" s="214"/>
      <c r="E562" s="214"/>
      <c r="F562" s="214"/>
      <c r="G562" s="214"/>
      <c r="H562" s="214"/>
      <c r="I562" s="214"/>
      <c r="J562" s="214"/>
      <c r="K562" s="214"/>
      <c r="L562" s="214"/>
      <c r="M562" s="214"/>
      <c r="N562" s="214"/>
      <c r="O562" s="214"/>
      <c r="P562" s="214"/>
    </row>
    <row r="563" spans="4:16" s="149" customFormat="1" ht="12.75">
      <c r="D563" s="214"/>
      <c r="E563" s="214"/>
      <c r="F563" s="214"/>
      <c r="G563" s="214"/>
      <c r="H563" s="214"/>
      <c r="I563" s="214"/>
      <c r="J563" s="214"/>
      <c r="K563" s="214"/>
      <c r="L563" s="214"/>
      <c r="M563" s="214"/>
      <c r="N563" s="214"/>
      <c r="O563" s="214"/>
      <c r="P563" s="214"/>
    </row>
    <row r="564" spans="4:16" s="149" customFormat="1" ht="12.75">
      <c r="D564" s="214"/>
      <c r="E564" s="214"/>
      <c r="F564" s="214"/>
      <c r="G564" s="214"/>
      <c r="H564" s="214"/>
      <c r="I564" s="214"/>
      <c r="J564" s="214"/>
      <c r="K564" s="214"/>
      <c r="L564" s="214"/>
      <c r="M564" s="214"/>
      <c r="N564" s="214"/>
      <c r="O564" s="214"/>
      <c r="P564" s="214"/>
    </row>
    <row r="565" spans="4:16" s="149" customFormat="1" ht="12.75">
      <c r="D565" s="214"/>
      <c r="E565" s="214"/>
      <c r="F565" s="214"/>
      <c r="G565" s="214"/>
      <c r="H565" s="214"/>
      <c r="I565" s="214"/>
      <c r="J565" s="214"/>
      <c r="K565" s="214"/>
      <c r="L565" s="214"/>
      <c r="M565" s="214"/>
      <c r="N565" s="214"/>
      <c r="O565" s="214"/>
      <c r="P565" s="214"/>
    </row>
    <row r="566" spans="4:16" s="149" customFormat="1" ht="12.75">
      <c r="D566" s="214"/>
      <c r="E566" s="214"/>
      <c r="F566" s="214"/>
      <c r="G566" s="214"/>
      <c r="H566" s="214"/>
      <c r="I566" s="214"/>
      <c r="J566" s="214"/>
      <c r="K566" s="214"/>
      <c r="L566" s="214"/>
      <c r="M566" s="214"/>
      <c r="N566" s="214"/>
      <c r="O566" s="214"/>
      <c r="P566" s="214"/>
    </row>
    <row r="567" spans="4:16" s="149" customFormat="1" ht="12.75">
      <c r="D567" s="214"/>
      <c r="E567" s="214"/>
      <c r="F567" s="214"/>
      <c r="G567" s="214"/>
      <c r="H567" s="214"/>
      <c r="I567" s="214"/>
      <c r="J567" s="214"/>
      <c r="K567" s="214"/>
      <c r="L567" s="214"/>
      <c r="M567" s="214"/>
      <c r="N567" s="214"/>
      <c r="O567" s="214"/>
      <c r="P567" s="214"/>
    </row>
    <row r="568" spans="4:16" s="149" customFormat="1" ht="12.75">
      <c r="D568" s="214"/>
      <c r="E568" s="214"/>
      <c r="F568" s="214"/>
      <c r="G568" s="214"/>
      <c r="H568" s="214"/>
      <c r="I568" s="214"/>
      <c r="J568" s="214"/>
      <c r="K568" s="214"/>
      <c r="L568" s="214"/>
      <c r="M568" s="214"/>
      <c r="N568" s="214"/>
      <c r="O568" s="214"/>
      <c r="P568" s="214"/>
    </row>
    <row r="569" spans="4:16" s="149" customFormat="1" ht="12.75">
      <c r="D569" s="214"/>
      <c r="E569" s="214"/>
      <c r="F569" s="214"/>
      <c r="G569" s="214"/>
      <c r="H569" s="214"/>
      <c r="I569" s="214"/>
      <c r="J569" s="214"/>
      <c r="K569" s="214"/>
      <c r="L569" s="214"/>
      <c r="M569" s="214"/>
      <c r="N569" s="214"/>
      <c r="O569" s="214"/>
      <c r="P569" s="214"/>
    </row>
    <row r="570" spans="4:16" s="149" customFormat="1" ht="12.75">
      <c r="D570" s="214"/>
      <c r="E570" s="214"/>
      <c r="F570" s="214"/>
      <c r="G570" s="214"/>
      <c r="H570" s="214"/>
      <c r="I570" s="214"/>
      <c r="J570" s="214"/>
      <c r="K570" s="214"/>
      <c r="L570" s="214"/>
      <c r="M570" s="214"/>
      <c r="N570" s="214"/>
      <c r="O570" s="214"/>
      <c r="P570" s="214"/>
    </row>
    <row r="571" spans="4:16" s="149" customFormat="1" ht="12.75">
      <c r="D571" s="214"/>
      <c r="E571" s="214"/>
      <c r="F571" s="214"/>
      <c r="G571" s="214"/>
      <c r="H571" s="214"/>
      <c r="I571" s="214"/>
      <c r="J571" s="214"/>
      <c r="K571" s="214"/>
      <c r="L571" s="214"/>
      <c r="M571" s="214"/>
      <c r="N571" s="214"/>
      <c r="O571" s="214"/>
      <c r="P571" s="214"/>
    </row>
    <row r="572" spans="4:16" s="149" customFormat="1" ht="12.75">
      <c r="D572" s="214"/>
      <c r="E572" s="214"/>
      <c r="F572" s="214"/>
      <c r="G572" s="214"/>
      <c r="H572" s="214"/>
      <c r="I572" s="214"/>
      <c r="J572" s="214"/>
      <c r="K572" s="214"/>
      <c r="L572" s="214"/>
      <c r="M572" s="214"/>
      <c r="N572" s="214"/>
      <c r="O572" s="214"/>
      <c r="P572" s="214"/>
    </row>
    <row r="573" spans="4:16" s="149" customFormat="1" ht="12.75">
      <c r="D573" s="214"/>
      <c r="E573" s="214"/>
      <c r="F573" s="214"/>
      <c r="G573" s="214"/>
      <c r="H573" s="214"/>
      <c r="I573" s="214"/>
      <c r="J573" s="214"/>
      <c r="K573" s="214"/>
      <c r="L573" s="214"/>
      <c r="M573" s="214"/>
      <c r="N573" s="214"/>
      <c r="O573" s="214"/>
      <c r="P573" s="214"/>
    </row>
    <row r="574" spans="4:16" s="149" customFormat="1" ht="12.75">
      <c r="D574" s="214"/>
      <c r="E574" s="214"/>
      <c r="F574" s="214"/>
      <c r="G574" s="214"/>
      <c r="H574" s="214"/>
      <c r="I574" s="214"/>
      <c r="J574" s="214"/>
      <c r="K574" s="214"/>
      <c r="L574" s="214"/>
      <c r="M574" s="214"/>
      <c r="N574" s="214"/>
      <c r="O574" s="214"/>
      <c r="P574" s="214"/>
    </row>
    <row r="575" spans="4:16" s="149" customFormat="1" ht="12.75">
      <c r="D575" s="214"/>
      <c r="E575" s="214"/>
      <c r="F575" s="214"/>
      <c r="G575" s="214"/>
      <c r="H575" s="214"/>
      <c r="I575" s="214"/>
      <c r="J575" s="214"/>
      <c r="K575" s="214"/>
      <c r="L575" s="214"/>
      <c r="M575" s="214"/>
      <c r="N575" s="214"/>
      <c r="O575" s="214"/>
      <c r="P575" s="214"/>
    </row>
    <row r="576" spans="4:16" s="149" customFormat="1" ht="12.75">
      <c r="D576" s="214"/>
      <c r="E576" s="214"/>
      <c r="F576" s="214"/>
      <c r="G576" s="214"/>
      <c r="H576" s="214"/>
      <c r="I576" s="214"/>
      <c r="J576" s="214"/>
      <c r="K576" s="214"/>
      <c r="L576" s="214"/>
      <c r="M576" s="214"/>
      <c r="N576" s="214"/>
      <c r="O576" s="214"/>
      <c r="P576" s="214"/>
    </row>
    <row r="577" spans="4:16" s="149" customFormat="1" ht="12.75">
      <c r="D577" s="214"/>
      <c r="E577" s="214"/>
      <c r="F577" s="214"/>
      <c r="G577" s="214"/>
      <c r="H577" s="214"/>
      <c r="I577" s="214"/>
      <c r="J577" s="214"/>
      <c r="K577" s="214"/>
      <c r="L577" s="214"/>
      <c r="M577" s="214"/>
      <c r="N577" s="214"/>
      <c r="O577" s="214"/>
      <c r="P577" s="214"/>
    </row>
    <row r="578" spans="4:16" s="149" customFormat="1" ht="12.75">
      <c r="D578" s="214"/>
      <c r="E578" s="214"/>
      <c r="F578" s="214"/>
      <c r="G578" s="214"/>
      <c r="H578" s="214"/>
      <c r="I578" s="214"/>
      <c r="J578" s="214"/>
      <c r="K578" s="214"/>
      <c r="L578" s="214"/>
      <c r="M578" s="214"/>
      <c r="N578" s="214"/>
      <c r="O578" s="214"/>
      <c r="P578" s="214"/>
    </row>
    <row r="579" spans="4:16" s="149" customFormat="1" ht="12.75">
      <c r="D579" s="214"/>
      <c r="E579" s="214"/>
      <c r="F579" s="214"/>
      <c r="G579" s="214"/>
      <c r="H579" s="214"/>
      <c r="I579" s="214"/>
      <c r="J579" s="214"/>
      <c r="K579" s="214"/>
      <c r="L579" s="214"/>
      <c r="M579" s="214"/>
      <c r="N579" s="214"/>
      <c r="O579" s="214"/>
      <c r="P579" s="214"/>
    </row>
    <row r="580" spans="4:16" s="149" customFormat="1" ht="12.75">
      <c r="D580" s="214"/>
      <c r="E580" s="214"/>
      <c r="F580" s="214"/>
      <c r="G580" s="214"/>
      <c r="H580" s="214"/>
      <c r="I580" s="214"/>
      <c r="J580" s="214"/>
      <c r="K580" s="214"/>
      <c r="L580" s="214"/>
      <c r="M580" s="214"/>
      <c r="N580" s="214"/>
      <c r="O580" s="214"/>
      <c r="P580" s="214"/>
    </row>
    <row r="581" spans="4:16" s="149" customFormat="1" ht="12.75">
      <c r="D581" s="214"/>
      <c r="E581" s="214"/>
      <c r="F581" s="214"/>
      <c r="G581" s="214"/>
      <c r="H581" s="214"/>
      <c r="I581" s="214"/>
      <c r="J581" s="214"/>
      <c r="K581" s="214"/>
      <c r="L581" s="214"/>
      <c r="M581" s="214"/>
      <c r="N581" s="214"/>
      <c r="O581" s="214"/>
      <c r="P581" s="214"/>
    </row>
    <row r="582" spans="4:16" s="149" customFormat="1" ht="12.75">
      <c r="D582" s="214"/>
      <c r="E582" s="214"/>
      <c r="F582" s="214"/>
      <c r="G582" s="214"/>
      <c r="H582" s="214"/>
      <c r="I582" s="214"/>
      <c r="J582" s="214"/>
      <c r="K582" s="214"/>
      <c r="L582" s="214"/>
      <c r="M582" s="214"/>
      <c r="N582" s="214"/>
      <c r="O582" s="214"/>
      <c r="P582" s="214"/>
    </row>
    <row r="583" spans="4:16" s="149" customFormat="1" ht="12.75">
      <c r="D583" s="214"/>
      <c r="E583" s="214"/>
      <c r="F583" s="214"/>
      <c r="G583" s="214"/>
      <c r="H583" s="214"/>
      <c r="I583" s="214"/>
      <c r="J583" s="214"/>
      <c r="K583" s="214"/>
      <c r="L583" s="214"/>
      <c r="M583" s="214"/>
      <c r="N583" s="214"/>
      <c r="O583" s="214"/>
      <c r="P583" s="214"/>
    </row>
    <row r="584" spans="4:16" s="149" customFormat="1" ht="12.75">
      <c r="D584" s="214"/>
      <c r="E584" s="214"/>
      <c r="F584" s="214"/>
      <c r="G584" s="214"/>
      <c r="H584" s="214"/>
      <c r="I584" s="214"/>
      <c r="J584" s="214"/>
      <c r="K584" s="214"/>
      <c r="L584" s="214"/>
      <c r="M584" s="214"/>
      <c r="N584" s="214"/>
      <c r="O584" s="214"/>
      <c r="P584" s="214"/>
    </row>
    <row r="585" spans="4:16" s="149" customFormat="1" ht="12.75">
      <c r="D585" s="214"/>
      <c r="E585" s="214"/>
      <c r="F585" s="214"/>
      <c r="G585" s="214"/>
      <c r="H585" s="214"/>
      <c r="I585" s="214"/>
      <c r="J585" s="214"/>
      <c r="K585" s="214"/>
      <c r="L585" s="214"/>
      <c r="M585" s="214"/>
      <c r="N585" s="214"/>
      <c r="O585" s="214"/>
      <c r="P585" s="214"/>
    </row>
    <row r="586" spans="4:16" s="149" customFormat="1" ht="12.75">
      <c r="D586" s="214"/>
      <c r="E586" s="214"/>
      <c r="F586" s="214"/>
      <c r="G586" s="214"/>
      <c r="H586" s="214"/>
      <c r="I586" s="214"/>
      <c r="J586" s="214"/>
      <c r="K586" s="214"/>
      <c r="L586" s="214"/>
      <c r="M586" s="214"/>
      <c r="N586" s="214"/>
      <c r="O586" s="214"/>
      <c r="P586" s="214"/>
    </row>
    <row r="587" spans="4:16" s="149" customFormat="1" ht="12.75">
      <c r="D587" s="214"/>
      <c r="E587" s="214"/>
      <c r="F587" s="214"/>
      <c r="G587" s="214"/>
      <c r="H587" s="214"/>
      <c r="I587" s="214"/>
      <c r="J587" s="214"/>
      <c r="K587" s="214"/>
      <c r="L587" s="214"/>
      <c r="M587" s="214"/>
      <c r="N587" s="214"/>
      <c r="O587" s="214"/>
      <c r="P587" s="214"/>
    </row>
    <row r="588" spans="4:16" s="149" customFormat="1" ht="12.75">
      <c r="D588" s="214"/>
      <c r="E588" s="214"/>
      <c r="F588" s="214"/>
      <c r="G588" s="214"/>
      <c r="H588" s="214"/>
      <c r="I588" s="214"/>
      <c r="J588" s="214"/>
      <c r="K588" s="214"/>
      <c r="L588" s="214"/>
      <c r="M588" s="214"/>
      <c r="N588" s="214"/>
      <c r="O588" s="214"/>
      <c r="P588" s="214"/>
    </row>
    <row r="589" spans="4:16" s="149" customFormat="1" ht="12.75">
      <c r="D589" s="214"/>
      <c r="E589" s="214"/>
      <c r="F589" s="214"/>
      <c r="G589" s="214"/>
      <c r="H589" s="214"/>
      <c r="I589" s="214"/>
      <c r="J589" s="214"/>
      <c r="K589" s="214"/>
      <c r="L589" s="214"/>
      <c r="M589" s="214"/>
      <c r="N589" s="214"/>
      <c r="O589" s="214"/>
      <c r="P589" s="214"/>
    </row>
    <row r="590" spans="4:16" s="149" customFormat="1" ht="12.75">
      <c r="D590" s="214"/>
      <c r="E590" s="214"/>
      <c r="F590" s="214"/>
      <c r="G590" s="214"/>
      <c r="H590" s="214"/>
      <c r="I590" s="214"/>
      <c r="J590" s="214"/>
      <c r="K590" s="214"/>
      <c r="L590" s="214"/>
      <c r="M590" s="214"/>
      <c r="N590" s="214"/>
      <c r="O590" s="214"/>
      <c r="P590" s="214"/>
    </row>
    <row r="591" spans="4:16" s="149" customFormat="1" ht="12.75">
      <c r="D591" s="214"/>
      <c r="E591" s="214"/>
      <c r="F591" s="214"/>
      <c r="G591" s="214"/>
      <c r="H591" s="214"/>
      <c r="I591" s="214"/>
      <c r="J591" s="214"/>
      <c r="K591" s="214"/>
      <c r="L591" s="214"/>
      <c r="M591" s="214"/>
      <c r="N591" s="214"/>
      <c r="O591" s="214"/>
      <c r="P591" s="214"/>
    </row>
    <row r="592" spans="4:16" s="149" customFormat="1" ht="12.75">
      <c r="D592" s="214"/>
      <c r="E592" s="214"/>
      <c r="F592" s="214"/>
      <c r="G592" s="214"/>
      <c r="H592" s="214"/>
      <c r="I592" s="214"/>
      <c r="J592" s="214"/>
      <c r="K592" s="214"/>
      <c r="L592" s="214"/>
      <c r="M592" s="214"/>
      <c r="N592" s="214"/>
      <c r="O592" s="214"/>
      <c r="P592" s="214"/>
    </row>
    <row r="593" spans="4:16" s="149" customFormat="1" ht="12.75">
      <c r="D593" s="214"/>
      <c r="E593" s="214"/>
      <c r="F593" s="214"/>
      <c r="G593" s="214"/>
      <c r="H593" s="214"/>
      <c r="I593" s="214"/>
      <c r="J593" s="214"/>
      <c r="K593" s="214"/>
      <c r="L593" s="214"/>
      <c r="M593" s="214"/>
      <c r="N593" s="214"/>
      <c r="O593" s="214"/>
      <c r="P593" s="214"/>
    </row>
    <row r="594" spans="4:16" s="149" customFormat="1" ht="12.75">
      <c r="D594" s="214"/>
      <c r="E594" s="214"/>
      <c r="F594" s="214"/>
      <c r="G594" s="214"/>
      <c r="H594" s="214"/>
      <c r="I594" s="214"/>
      <c r="J594" s="214"/>
      <c r="K594" s="214"/>
      <c r="L594" s="214"/>
      <c r="M594" s="214"/>
      <c r="N594" s="214"/>
      <c r="O594" s="214"/>
      <c r="P594" s="214"/>
    </row>
    <row r="595" spans="4:16" s="149" customFormat="1" ht="12.75">
      <c r="D595" s="214"/>
      <c r="E595" s="214"/>
      <c r="F595" s="214"/>
      <c r="G595" s="214"/>
      <c r="H595" s="214"/>
      <c r="I595" s="214"/>
      <c r="J595" s="214"/>
      <c r="K595" s="214"/>
      <c r="L595" s="214"/>
      <c r="M595" s="214"/>
      <c r="N595" s="214"/>
      <c r="O595" s="214"/>
      <c r="P595" s="214"/>
    </row>
    <row r="596" spans="4:16" s="149" customFormat="1" ht="12.75">
      <c r="D596" s="214"/>
      <c r="E596" s="214"/>
      <c r="F596" s="214"/>
      <c r="G596" s="214"/>
      <c r="H596" s="214"/>
      <c r="I596" s="214"/>
      <c r="J596" s="214"/>
      <c r="K596" s="214"/>
      <c r="L596" s="214"/>
      <c r="M596" s="214"/>
      <c r="N596" s="214"/>
      <c r="O596" s="214"/>
      <c r="P596" s="214"/>
    </row>
    <row r="597" spans="4:16" s="149" customFormat="1" ht="12.75">
      <c r="D597" s="214"/>
      <c r="E597" s="214"/>
      <c r="F597" s="214"/>
      <c r="G597" s="214"/>
      <c r="H597" s="214"/>
      <c r="I597" s="214"/>
      <c r="J597" s="214"/>
      <c r="K597" s="214"/>
      <c r="L597" s="214"/>
      <c r="M597" s="214"/>
      <c r="N597" s="214"/>
      <c r="O597" s="214"/>
      <c r="P597" s="214"/>
    </row>
    <row r="598" spans="4:16" s="149" customFormat="1" ht="12.75">
      <c r="D598" s="214"/>
      <c r="E598" s="214"/>
      <c r="F598" s="214"/>
      <c r="G598" s="214"/>
      <c r="H598" s="214"/>
      <c r="I598" s="214"/>
      <c r="J598" s="214"/>
      <c r="K598" s="214"/>
      <c r="L598" s="214"/>
      <c r="M598" s="214"/>
      <c r="N598" s="214"/>
      <c r="O598" s="214"/>
      <c r="P598" s="214"/>
    </row>
    <row r="599" spans="4:16" s="149" customFormat="1" ht="12.75">
      <c r="D599" s="214"/>
      <c r="E599" s="214"/>
      <c r="F599" s="214"/>
      <c r="G599" s="214"/>
      <c r="H599" s="214"/>
      <c r="I599" s="214"/>
      <c r="J599" s="214"/>
      <c r="K599" s="214"/>
      <c r="L599" s="214"/>
      <c r="M599" s="214"/>
      <c r="N599" s="214"/>
      <c r="O599" s="214"/>
      <c r="P599" s="214"/>
    </row>
    <row r="600" spans="4:16" s="149" customFormat="1" ht="12.75">
      <c r="D600" s="214"/>
      <c r="E600" s="214"/>
      <c r="F600" s="214"/>
      <c r="G600" s="214"/>
      <c r="H600" s="214"/>
      <c r="I600" s="214"/>
      <c r="J600" s="214"/>
      <c r="K600" s="214"/>
      <c r="L600" s="214"/>
      <c r="M600" s="214"/>
      <c r="N600" s="214"/>
      <c r="O600" s="214"/>
      <c r="P600" s="214"/>
    </row>
    <row r="601" spans="4:16" s="149" customFormat="1" ht="12.75">
      <c r="D601" s="214"/>
      <c r="E601" s="214"/>
      <c r="F601" s="214"/>
      <c r="G601" s="214"/>
      <c r="H601" s="214"/>
      <c r="I601" s="214"/>
      <c r="J601" s="214"/>
      <c r="K601" s="214"/>
      <c r="L601" s="214"/>
      <c r="M601" s="214"/>
      <c r="N601" s="214"/>
      <c r="O601" s="214"/>
      <c r="P601" s="214"/>
    </row>
    <row r="602" spans="4:16" s="149" customFormat="1" ht="12.75">
      <c r="D602" s="214"/>
      <c r="E602" s="214"/>
      <c r="F602" s="214"/>
      <c r="G602" s="214"/>
      <c r="H602" s="214"/>
      <c r="I602" s="214"/>
      <c r="J602" s="214"/>
      <c r="K602" s="214"/>
      <c r="L602" s="214"/>
      <c r="M602" s="214"/>
      <c r="N602" s="214"/>
      <c r="O602" s="214"/>
      <c r="P602" s="214"/>
    </row>
    <row r="603" spans="4:16" s="149" customFormat="1" ht="12.75">
      <c r="D603" s="214"/>
      <c r="E603" s="214"/>
      <c r="F603" s="214"/>
      <c r="G603" s="214"/>
      <c r="H603" s="214"/>
      <c r="I603" s="214"/>
      <c r="J603" s="214"/>
      <c r="K603" s="214"/>
      <c r="L603" s="214"/>
      <c r="M603" s="214"/>
      <c r="N603" s="214"/>
      <c r="O603" s="214"/>
      <c r="P603" s="214"/>
    </row>
    <row r="604" spans="4:16" s="149" customFormat="1" ht="12.75">
      <c r="D604" s="214"/>
      <c r="E604" s="214"/>
      <c r="F604" s="214"/>
      <c r="G604" s="214"/>
      <c r="H604" s="214"/>
      <c r="I604" s="214"/>
      <c r="J604" s="214"/>
      <c r="K604" s="214"/>
      <c r="L604" s="214"/>
      <c r="M604" s="214"/>
      <c r="N604" s="214"/>
      <c r="O604" s="214"/>
      <c r="P604" s="214"/>
    </row>
    <row r="605" spans="4:16" s="149" customFormat="1" ht="12.75">
      <c r="D605" s="214"/>
      <c r="E605" s="214"/>
      <c r="F605" s="214"/>
      <c r="G605" s="214"/>
      <c r="H605" s="214"/>
      <c r="I605" s="214"/>
      <c r="J605" s="214"/>
      <c r="K605" s="214"/>
      <c r="L605" s="214"/>
      <c r="M605" s="214"/>
      <c r="N605" s="214"/>
      <c r="O605" s="214"/>
      <c r="P605" s="214"/>
    </row>
    <row r="606" spans="4:16" s="149" customFormat="1" ht="12.75">
      <c r="D606" s="214"/>
      <c r="E606" s="214"/>
      <c r="F606" s="214"/>
      <c r="G606" s="214"/>
      <c r="H606" s="214"/>
      <c r="I606" s="214"/>
      <c r="J606" s="214"/>
      <c r="K606" s="214"/>
      <c r="L606" s="214"/>
      <c r="M606" s="214"/>
      <c r="N606" s="214"/>
      <c r="O606" s="214"/>
      <c r="P606" s="214"/>
    </row>
    <row r="607" spans="4:16" s="149" customFormat="1" ht="12.75">
      <c r="D607" s="214"/>
      <c r="E607" s="214"/>
      <c r="F607" s="214"/>
      <c r="G607" s="214"/>
      <c r="H607" s="214"/>
      <c r="I607" s="214"/>
      <c r="J607" s="214"/>
      <c r="K607" s="214"/>
      <c r="L607" s="214"/>
      <c r="M607" s="214"/>
      <c r="N607" s="214"/>
      <c r="O607" s="214"/>
      <c r="P607" s="214"/>
    </row>
    <row r="608" spans="4:16" s="149" customFormat="1" ht="12.75">
      <c r="D608" s="214"/>
      <c r="E608" s="214"/>
      <c r="F608" s="214"/>
      <c r="G608" s="214"/>
      <c r="H608" s="214"/>
      <c r="I608" s="214"/>
      <c r="J608" s="214"/>
      <c r="K608" s="214"/>
      <c r="L608" s="214"/>
      <c r="M608" s="214"/>
      <c r="N608" s="214"/>
      <c r="O608" s="214"/>
      <c r="P608" s="214"/>
    </row>
    <row r="609" spans="4:16" s="149" customFormat="1" ht="12.75">
      <c r="D609" s="214"/>
      <c r="E609" s="214"/>
      <c r="F609" s="214"/>
      <c r="G609" s="214"/>
      <c r="H609" s="214"/>
      <c r="I609" s="214"/>
      <c r="J609" s="214"/>
      <c r="K609" s="214"/>
      <c r="L609" s="214"/>
      <c r="M609" s="214"/>
      <c r="N609" s="214"/>
      <c r="O609" s="214"/>
      <c r="P609" s="214"/>
    </row>
    <row r="610" spans="4:16" s="149" customFormat="1" ht="12.75">
      <c r="D610" s="214"/>
      <c r="E610" s="214"/>
      <c r="F610" s="214"/>
      <c r="G610" s="214"/>
      <c r="H610" s="214"/>
      <c r="I610" s="214"/>
      <c r="J610" s="214"/>
      <c r="K610" s="214"/>
      <c r="L610" s="214"/>
      <c r="M610" s="214"/>
      <c r="N610" s="214"/>
      <c r="O610" s="214"/>
      <c r="P610" s="214"/>
    </row>
    <row r="611" spans="4:16" s="149" customFormat="1" ht="12.75">
      <c r="D611" s="214"/>
      <c r="E611" s="214"/>
      <c r="F611" s="214"/>
      <c r="G611" s="214"/>
      <c r="H611" s="214"/>
      <c r="I611" s="214"/>
      <c r="J611" s="214"/>
      <c r="K611" s="214"/>
      <c r="L611" s="214"/>
      <c r="M611" s="214"/>
      <c r="N611" s="214"/>
      <c r="O611" s="214"/>
      <c r="P611" s="214"/>
    </row>
    <row r="612" spans="4:16" s="149" customFormat="1" ht="12.75">
      <c r="D612" s="214"/>
      <c r="E612" s="214"/>
      <c r="F612" s="214"/>
      <c r="G612" s="214"/>
      <c r="H612" s="214"/>
      <c r="I612" s="214"/>
      <c r="J612" s="214"/>
      <c r="K612" s="214"/>
      <c r="L612" s="214"/>
      <c r="M612" s="214"/>
      <c r="N612" s="214"/>
      <c r="O612" s="214"/>
      <c r="P612" s="214"/>
    </row>
    <row r="613" spans="4:16" s="149" customFormat="1" ht="12.75">
      <c r="D613" s="214"/>
      <c r="E613" s="214"/>
      <c r="F613" s="214"/>
      <c r="G613" s="214"/>
      <c r="H613" s="214"/>
      <c r="I613" s="214"/>
      <c r="J613" s="214"/>
      <c r="K613" s="214"/>
      <c r="L613" s="214"/>
      <c r="M613" s="214"/>
      <c r="N613" s="214"/>
      <c r="O613" s="214"/>
      <c r="P613" s="214"/>
    </row>
    <row r="614" spans="4:16" s="149" customFormat="1" ht="12.75">
      <c r="D614" s="214"/>
      <c r="E614" s="214"/>
      <c r="F614" s="214"/>
      <c r="G614" s="214"/>
      <c r="H614" s="214"/>
      <c r="I614" s="214"/>
      <c r="J614" s="214"/>
      <c r="K614" s="214"/>
      <c r="L614" s="214"/>
      <c r="M614" s="214"/>
      <c r="N614" s="214"/>
      <c r="O614" s="214"/>
      <c r="P614" s="214"/>
    </row>
    <row r="615" spans="4:16" s="149" customFormat="1" ht="12.75">
      <c r="D615" s="214"/>
      <c r="E615" s="214"/>
      <c r="F615" s="214"/>
      <c r="G615" s="214"/>
      <c r="H615" s="214"/>
      <c r="I615" s="214"/>
      <c r="J615" s="214"/>
      <c r="K615" s="214"/>
      <c r="L615" s="214"/>
      <c r="M615" s="214"/>
      <c r="N615" s="214"/>
      <c r="O615" s="214"/>
      <c r="P615" s="214"/>
    </row>
    <row r="616" spans="4:16" s="149" customFormat="1" ht="12.75">
      <c r="D616" s="214"/>
      <c r="E616" s="214"/>
      <c r="F616" s="214"/>
      <c r="G616" s="214"/>
      <c r="H616" s="214"/>
      <c r="I616" s="214"/>
      <c r="J616" s="214"/>
      <c r="K616" s="214"/>
      <c r="L616" s="214"/>
      <c r="M616" s="214"/>
      <c r="N616" s="214"/>
      <c r="O616" s="214"/>
      <c r="P616" s="214"/>
    </row>
    <row r="617" spans="4:16" s="149" customFormat="1" ht="12.75">
      <c r="D617" s="214"/>
      <c r="E617" s="214"/>
      <c r="F617" s="214"/>
      <c r="G617" s="214"/>
      <c r="H617" s="214"/>
      <c r="I617" s="214"/>
      <c r="J617" s="214"/>
      <c r="K617" s="214"/>
      <c r="L617" s="214"/>
      <c r="M617" s="214"/>
      <c r="N617" s="214"/>
      <c r="O617" s="214"/>
      <c r="P617" s="214"/>
    </row>
    <row r="618" spans="4:16" s="149" customFormat="1" ht="12.75">
      <c r="D618" s="214"/>
      <c r="E618" s="214"/>
      <c r="F618" s="214"/>
      <c r="G618" s="214"/>
      <c r="H618" s="214"/>
      <c r="I618" s="214"/>
      <c r="J618" s="214"/>
      <c r="K618" s="214"/>
      <c r="L618" s="214"/>
      <c r="M618" s="214"/>
      <c r="N618" s="214"/>
      <c r="O618" s="214"/>
      <c r="P618" s="214"/>
    </row>
    <row r="619" spans="4:16" s="149" customFormat="1" ht="12.75">
      <c r="D619" s="214"/>
      <c r="E619" s="214"/>
      <c r="F619" s="214"/>
      <c r="G619" s="214"/>
      <c r="H619" s="214"/>
      <c r="I619" s="214"/>
      <c r="J619" s="214"/>
      <c r="K619" s="214"/>
      <c r="L619" s="214"/>
      <c r="M619" s="214"/>
      <c r="N619" s="214"/>
      <c r="O619" s="214"/>
      <c r="P619" s="214"/>
    </row>
    <row r="620" spans="4:16" s="149" customFormat="1" ht="12.75">
      <c r="D620" s="214"/>
      <c r="E620" s="214"/>
      <c r="F620" s="214"/>
      <c r="G620" s="214"/>
      <c r="H620" s="214"/>
      <c r="I620" s="214"/>
      <c r="J620" s="214"/>
      <c r="K620" s="214"/>
      <c r="L620" s="214"/>
      <c r="M620" s="214"/>
      <c r="N620" s="214"/>
      <c r="O620" s="214"/>
      <c r="P620" s="214"/>
    </row>
    <row r="621" spans="4:16" s="149" customFormat="1" ht="12.75">
      <c r="D621" s="214"/>
      <c r="E621" s="214"/>
      <c r="F621" s="214"/>
      <c r="G621" s="214"/>
      <c r="H621" s="214"/>
      <c r="I621" s="214"/>
      <c r="J621" s="214"/>
      <c r="K621" s="214"/>
      <c r="L621" s="214"/>
      <c r="M621" s="214"/>
      <c r="N621" s="214"/>
      <c r="O621" s="214"/>
      <c r="P621" s="214"/>
    </row>
    <row r="622" spans="4:16" s="149" customFormat="1" ht="12.75">
      <c r="D622" s="214"/>
      <c r="E622" s="214"/>
      <c r="F622" s="214"/>
      <c r="G622" s="214"/>
      <c r="H622" s="214"/>
      <c r="I622" s="214"/>
      <c r="J622" s="214"/>
      <c r="K622" s="214"/>
      <c r="L622" s="214"/>
      <c r="M622" s="214"/>
      <c r="N622" s="214"/>
      <c r="O622" s="214"/>
      <c r="P622" s="214"/>
    </row>
    <row r="623" spans="4:16" s="149" customFormat="1" ht="12.75">
      <c r="D623" s="214"/>
      <c r="E623" s="214"/>
      <c r="F623" s="214"/>
      <c r="G623" s="214"/>
      <c r="H623" s="214"/>
      <c r="I623" s="214"/>
      <c r="J623" s="214"/>
      <c r="K623" s="214"/>
      <c r="L623" s="214"/>
      <c r="M623" s="214"/>
      <c r="N623" s="214"/>
      <c r="O623" s="214"/>
      <c r="P623" s="214"/>
    </row>
    <row r="624" spans="4:16" s="149" customFormat="1" ht="12.75">
      <c r="D624" s="214"/>
      <c r="E624" s="214"/>
      <c r="F624" s="214"/>
      <c r="G624" s="214"/>
      <c r="H624" s="214"/>
      <c r="I624" s="214"/>
      <c r="J624" s="214"/>
      <c r="K624" s="214"/>
      <c r="L624" s="214"/>
      <c r="M624" s="214"/>
      <c r="N624" s="214"/>
      <c r="O624" s="214"/>
      <c r="P624" s="214"/>
    </row>
    <row r="625" spans="4:16" s="149" customFormat="1" ht="12.75">
      <c r="D625" s="214"/>
      <c r="E625" s="214"/>
      <c r="F625" s="214"/>
      <c r="G625" s="214"/>
      <c r="H625" s="214"/>
      <c r="I625" s="214"/>
      <c r="J625" s="214"/>
      <c r="K625" s="214"/>
      <c r="L625" s="214"/>
      <c r="M625" s="214"/>
      <c r="N625" s="214"/>
      <c r="O625" s="214"/>
      <c r="P625" s="214"/>
    </row>
    <row r="626" spans="4:16" s="149" customFormat="1" ht="12.75">
      <c r="D626" s="214"/>
      <c r="E626" s="214"/>
      <c r="F626" s="214"/>
      <c r="G626" s="214"/>
      <c r="H626" s="214"/>
      <c r="I626" s="214"/>
      <c r="J626" s="214"/>
      <c r="K626" s="214"/>
      <c r="L626" s="214"/>
      <c r="M626" s="214"/>
      <c r="N626" s="214"/>
      <c r="O626" s="214"/>
      <c r="P626" s="214"/>
    </row>
    <row r="627" spans="4:16" s="149" customFormat="1" ht="12.75">
      <c r="D627" s="214"/>
      <c r="E627" s="214"/>
      <c r="F627" s="214"/>
      <c r="G627" s="214"/>
      <c r="H627" s="214"/>
      <c r="I627" s="214"/>
      <c r="J627" s="214"/>
      <c r="K627" s="214"/>
      <c r="L627" s="214"/>
      <c r="M627" s="214"/>
      <c r="N627" s="214"/>
      <c r="O627" s="214"/>
      <c r="P627" s="214"/>
    </row>
    <row r="628" spans="4:16" s="149" customFormat="1" ht="12.75">
      <c r="D628" s="214"/>
      <c r="E628" s="214"/>
      <c r="F628" s="214"/>
      <c r="G628" s="214"/>
      <c r="H628" s="214"/>
      <c r="I628" s="214"/>
      <c r="J628" s="214"/>
      <c r="K628" s="214"/>
      <c r="L628" s="214"/>
      <c r="M628" s="214"/>
      <c r="N628" s="214"/>
      <c r="O628" s="214"/>
      <c r="P628" s="214"/>
    </row>
    <row r="629" spans="4:16" s="149" customFormat="1" ht="12.75">
      <c r="D629" s="214"/>
      <c r="E629" s="214"/>
      <c r="F629" s="214"/>
      <c r="G629" s="214"/>
      <c r="H629" s="214"/>
      <c r="I629" s="214"/>
      <c r="J629" s="214"/>
      <c r="K629" s="214"/>
      <c r="L629" s="214"/>
      <c r="M629" s="214"/>
      <c r="N629" s="214"/>
      <c r="O629" s="214"/>
      <c r="P629" s="214"/>
    </row>
    <row r="630" spans="4:16" s="149" customFormat="1" ht="12.75">
      <c r="D630" s="214"/>
      <c r="E630" s="214"/>
      <c r="F630" s="214"/>
      <c r="G630" s="214"/>
      <c r="H630" s="214"/>
      <c r="I630" s="214"/>
      <c r="J630" s="214"/>
      <c r="K630" s="214"/>
      <c r="L630" s="214"/>
      <c r="M630" s="214"/>
      <c r="N630" s="214"/>
      <c r="O630" s="214"/>
      <c r="P630" s="214"/>
    </row>
    <row r="631" spans="4:16" s="149" customFormat="1" ht="12.75">
      <c r="D631" s="214"/>
      <c r="E631" s="214"/>
      <c r="F631" s="214"/>
      <c r="G631" s="214"/>
      <c r="H631" s="214"/>
      <c r="I631" s="214"/>
      <c r="J631" s="214"/>
      <c r="K631" s="214"/>
      <c r="L631" s="214"/>
      <c r="M631" s="214"/>
      <c r="N631" s="214"/>
      <c r="O631" s="214"/>
      <c r="P631" s="214"/>
    </row>
    <row r="632" spans="4:16" s="149" customFormat="1" ht="12.75">
      <c r="D632" s="214"/>
      <c r="E632" s="214"/>
      <c r="F632" s="214"/>
      <c r="G632" s="214"/>
      <c r="H632" s="214"/>
      <c r="I632" s="214"/>
      <c r="J632" s="214"/>
      <c r="K632" s="214"/>
      <c r="L632" s="214"/>
      <c r="M632" s="214"/>
      <c r="N632" s="214"/>
      <c r="O632" s="214"/>
      <c r="P632" s="214"/>
    </row>
    <row r="633" spans="4:16" s="149" customFormat="1" ht="12.75">
      <c r="D633" s="214"/>
      <c r="E633" s="214"/>
      <c r="F633" s="214"/>
      <c r="G633" s="214"/>
      <c r="H633" s="214"/>
      <c r="I633" s="214"/>
      <c r="J633" s="214"/>
      <c r="K633" s="214"/>
      <c r="L633" s="214"/>
      <c r="M633" s="214"/>
      <c r="N633" s="214"/>
      <c r="O633" s="214"/>
      <c r="P633" s="214"/>
    </row>
    <row r="634" spans="4:16" s="149" customFormat="1" ht="12.75">
      <c r="D634" s="214"/>
      <c r="E634" s="214"/>
      <c r="F634" s="214"/>
      <c r="G634" s="214"/>
      <c r="H634" s="214"/>
      <c r="I634" s="214"/>
      <c r="J634" s="214"/>
      <c r="K634" s="214"/>
      <c r="L634" s="214"/>
      <c r="M634" s="214"/>
      <c r="N634" s="214"/>
      <c r="O634" s="214"/>
      <c r="P634" s="214"/>
    </row>
  </sheetData>
  <printOptions horizontalCentered="1"/>
  <pageMargins left="0.1968503937007874" right="0.1968503937007874" top="0.984251968503937" bottom="0.7874015748031497" header="0.31496062992125984" footer="0.31496062992125984"/>
  <pageSetup orientation="portrait" paperSize="9" scale="85"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8"/>
  <dimension ref="A1:Z992"/>
  <sheetViews>
    <sheetView workbookViewId="0" topLeftCell="A1">
      <selection pane="topLeft" activeCell="AH32" sqref="AH32:AN32"/>
    </sheetView>
  </sheetViews>
  <sheetFormatPr defaultRowHeight="12.75"/>
  <cols>
    <col min="2" max="2" width="27.428571428571427" customWidth="1"/>
    <col min="5" max="5" width="22.285714285714285" customWidth="1"/>
    <col min="8" max="8" width="26.142857142857142" customWidth="1"/>
    <col min="10" max="10" width="37.285714285714285" customWidth="1"/>
    <col min="14" max="14" width="44.857142857142854" customWidth="1"/>
  </cols>
  <sheetData>
    <row r="1" spans="1:15" ht="13.5" thickBot="1">
      <c r="A1" s="69"/>
      <c r="B1" s="69"/>
      <c r="C1" s="69"/>
      <c r="D1" s="70"/>
      <c r="E1" s="69"/>
      <c r="F1" s="69"/>
      <c r="G1" s="69"/>
      <c r="H1" s="69"/>
      <c r="I1" s="69"/>
      <c r="O1" s="71"/>
    </row>
    <row r="2" spans="1:17" ht="12.75" customHeight="1" thickBot="1">
      <c r="A2" s="69"/>
      <c r="B2" s="72" t="s">
        <v>457</v>
      </c>
      <c r="C2" s="73"/>
      <c r="D2" s="74"/>
      <c r="E2" s="75" t="s">
        <v>458</v>
      </c>
      <c r="F2" s="76"/>
      <c r="G2" s="75">
        <f>COUNTIF(H3:H210,"?*")</f>
        <v>202.0</v>
      </c>
      <c r="H2" s="77"/>
      <c r="I2" s="69"/>
      <c r="J2" s="78" t="s">
        <v>459</v>
      </c>
      <c r="M2" s="79" t="s">
        <v>460</v>
      </c>
      <c r="N2" s="80" t="s">
        <v>461</v>
      </c>
      <c r="O2" s="81" t="s">
        <v>462</v>
      </c>
      <c r="P2" s="82"/>
      <c r="Q2" s="78"/>
    </row>
    <row r="3" spans="1:26" ht="12.75" customHeight="1">
      <c r="A3" s="69"/>
      <c r="B3" s="83" t="s">
        <v>463</v>
      </c>
      <c r="C3" s="84">
        <v>451.0</v>
      </c>
      <c r="D3" s="85">
        <f>IF(ISNUMBER(SEARCH(ZAKL_DATA!$B$14,E3)),MAX($D$2:D2)+1,0)</f>
        <v>1.0</v>
      </c>
      <c r="E3" s="86" t="s">
        <v>464</v>
      </c>
      <c r="F3" s="87">
        <v>2001.0</v>
      </c>
      <c r="G3" s="88"/>
      <c r="H3" s="89" t="str">
        <f>IFERROR(VLOOKUP(ROWS($H$3:H3),$D$3:$E$204,2,0),"")</f>
        <v>PRAHA 1</v>
      </c>
      <c r="I3" s="69"/>
      <c r="J3" s="90" t="s">
        <v>465</v>
      </c>
      <c r="K3" s="91" t="s">
        <v>25</v>
      </c>
      <c r="M3" s="92">
        <f>IF(ISNUMBER(SEARCH(ZAKL_DATA!$B$29,N3)),MAX($M$2:M2)+1,0)</f>
        <v>1.0</v>
      </c>
      <c r="N3" s="93" t="s">
        <v>466</v>
      </c>
      <c r="O3" s="94" t="s">
        <v>467</v>
      </c>
      <c r="Q3" s="95" t="str">
        <f>IFERROR(VLOOKUP(ROWS($Q$3:Q3),$M$3:$N$992,2,0),"")</f>
        <v>Rostlinná a živočišná výroba, myslivost a související činnosti</v>
      </c>
      <c r="R3">
        <f>IF(ISNUMBER(SEARCH(#REF!,N3)),MAX($M$2:M2)+1,0)</f>
        <v>0.0</v>
      </c>
      <c r="S3" s="93" t="s">
        <v>466</v>
      </c>
      <c r="T3" t="str">
        <f>IFERROR(VLOOKUP(ROWS($T$3:T3),$R$3:$S$992,2,0),"")</f>
        <v/>
      </c>
      <c r="U3">
        <f>IF(ISNUMBER(SEARCH(#REF!,N3)),MAX($M$2:M2)+1,0)</f>
        <v>0.0</v>
      </c>
      <c r="V3" s="93" t="s">
        <v>466</v>
      </c>
      <c r="W3" t="str">
        <f>IFERROR(VLOOKUP(ROWS($W$3:W3),$U$3:$V$992,2,0),"")</f>
        <v/>
      </c>
      <c r="X3">
        <f>IF(ISNUMBER(SEARCH(#REF!,N3)),MAX($M$2:M2)+1,0)</f>
        <v>0.0</v>
      </c>
      <c r="Y3" s="93" t="s">
        <v>466</v>
      </c>
      <c r="Z3" t="str">
        <f>IFERROR(VLOOKUP(ROWS($Z$3:Z3),$X$3:$Y$992,2,0),"")</f>
        <v/>
      </c>
    </row>
    <row r="4" spans="1:26" ht="12.75" customHeight="1">
      <c r="A4" s="69"/>
      <c r="B4" s="96" t="s">
        <v>468</v>
      </c>
      <c r="C4" s="97">
        <v>452.0</v>
      </c>
      <c r="D4" s="85">
        <f>IF(ISNUMBER(SEARCH(ZAKL_DATA!$B$14,E4)),MAX($D$2:D3)+1,0)</f>
        <v>2.0</v>
      </c>
      <c r="E4" s="98" t="s">
        <v>469</v>
      </c>
      <c r="F4" s="99">
        <v>2002.0</v>
      </c>
      <c r="G4" s="100"/>
      <c r="H4" s="101" t="str">
        <f>IFERROR(VLOOKUP(ROWS($H$3:H4),$D$3:$E$204,2,0),"")</f>
        <v>PRAHA 2</v>
      </c>
      <c r="I4" s="69"/>
      <c r="J4" s="102" t="s">
        <v>470</v>
      </c>
      <c r="K4" s="91" t="s">
        <v>471</v>
      </c>
      <c r="M4" s="92">
        <f>IF(ISNUMBER(SEARCH(ZAKL_DATA!$B$29,N4)),MAX($M$2:M3)+1,0)</f>
        <v>2.0</v>
      </c>
      <c r="N4" s="93" t="s">
        <v>472</v>
      </c>
      <c r="O4" s="94" t="s">
        <v>473</v>
      </c>
      <c r="Q4" s="95" t="str">
        <f>IFERROR(VLOOKUP(ROWS($Q$3:Q4),$M$3:$N$992,2,0),"")</f>
        <v>Lesnictví a těžba dřeva</v>
      </c>
      <c r="R4">
        <f>IF(ISNUMBER(SEARCH(#REF!,N4)),MAX($M$2:M3)+1,0)</f>
        <v>0.0</v>
      </c>
      <c r="S4" s="93" t="s">
        <v>472</v>
      </c>
      <c r="T4" t="str">
        <f>IFERROR(VLOOKUP(ROWS($T$3:T4),$R$3:$S$992,2,0),"")</f>
        <v/>
      </c>
      <c r="U4">
        <f>IF(ISNUMBER(SEARCH(#REF!,N4)),MAX($M$2:M3)+1,0)</f>
        <v>0.0</v>
      </c>
      <c r="V4" s="93" t="s">
        <v>472</v>
      </c>
      <c r="W4" t="str">
        <f>IFERROR(VLOOKUP(ROWS($W$3:W4),$U$3:$V$992,2,0),"")</f>
        <v/>
      </c>
      <c r="X4">
        <f>IF(ISNUMBER(SEARCH(#REF!,N4)),MAX($M$2:M3)+1,0)</f>
        <v>0.0</v>
      </c>
      <c r="Y4" s="93" t="s">
        <v>472</v>
      </c>
      <c r="Z4" t="str">
        <f>IFERROR(VLOOKUP(ROWS($Z$3:Z4),$X$3:$Y$992,2,0),"")</f>
        <v/>
      </c>
    </row>
    <row r="5" spans="1:26" ht="12.75" customHeight="1">
      <c r="A5" s="69"/>
      <c r="B5" s="96" t="s">
        <v>474</v>
      </c>
      <c r="C5" s="97">
        <v>453.0</v>
      </c>
      <c r="D5" s="85">
        <f>IF(ISNUMBER(SEARCH(ZAKL_DATA!$B$14,E5)),MAX($D$2:D4)+1,0)</f>
        <v>3.0</v>
      </c>
      <c r="E5" s="98" t="s">
        <v>475</v>
      </c>
      <c r="F5" s="99">
        <v>2003.0</v>
      </c>
      <c r="G5" s="100"/>
      <c r="H5" s="101" t="str">
        <f>IFERROR(VLOOKUP(ROWS($H$3:H5),$D$3:$E$204,2,0),"")</f>
        <v>PRAHA 3</v>
      </c>
      <c r="I5" s="69"/>
      <c r="J5" s="102" t="s">
        <v>476</v>
      </c>
      <c r="K5" s="91" t="s">
        <v>477</v>
      </c>
      <c r="M5" s="92">
        <f>IF(ISNUMBER(SEARCH(ZAKL_DATA!$B$29,N5)),MAX($M$2:M4)+1,0)</f>
        <v>3.0</v>
      </c>
      <c r="N5" s="93" t="s">
        <v>478</v>
      </c>
      <c r="O5" s="94" t="s">
        <v>479</v>
      </c>
      <c r="Q5" s="95" t="str">
        <f>IFERROR(VLOOKUP(ROWS($Q$3:Q5),$M$3:$N$992,2,0),"")</f>
        <v>Rybolov a akvakultura</v>
      </c>
      <c r="R5">
        <f>IF(ISNUMBER(SEARCH(#REF!,N5)),MAX($M$2:M4)+1,0)</f>
        <v>0.0</v>
      </c>
      <c r="S5" s="93" t="s">
        <v>478</v>
      </c>
      <c r="T5" t="str">
        <f>IFERROR(VLOOKUP(ROWS($T$3:T5),$R$3:$S$992,2,0),"")</f>
        <v/>
      </c>
      <c r="U5">
        <f>IF(ISNUMBER(SEARCH(#REF!,N5)),MAX($M$2:M4)+1,0)</f>
        <v>0.0</v>
      </c>
      <c r="V5" s="93" t="s">
        <v>478</v>
      </c>
      <c r="W5" t="str">
        <f>IFERROR(VLOOKUP(ROWS($W$3:W5),$U$3:$V$992,2,0),"")</f>
        <v/>
      </c>
      <c r="X5">
        <f>IF(ISNUMBER(SEARCH(#REF!,N5)),MAX($M$2:M4)+1,0)</f>
        <v>0.0</v>
      </c>
      <c r="Y5" s="93" t="s">
        <v>478</v>
      </c>
      <c r="Z5" t="str">
        <f>IFERROR(VLOOKUP(ROWS($Z$3:Z5),$X$3:$Y$992,2,0),"")</f>
        <v/>
      </c>
    </row>
    <row r="6" spans="1:26" ht="12.75" customHeight="1">
      <c r="A6" s="69"/>
      <c r="B6" s="96" t="s">
        <v>480</v>
      </c>
      <c r="C6" s="97">
        <v>454.0</v>
      </c>
      <c r="D6" s="85">
        <f>IF(ISNUMBER(SEARCH(ZAKL_DATA!$B$14,E6)),MAX($D$2:D5)+1,0)</f>
        <v>4.0</v>
      </c>
      <c r="E6" s="98" t="s">
        <v>481</v>
      </c>
      <c r="F6" s="99">
        <v>2004.0</v>
      </c>
      <c r="G6" s="100"/>
      <c r="H6" s="101" t="str">
        <f>IFERROR(VLOOKUP(ROWS($H$3:H6),$D$3:$E$204,2,0),"")</f>
        <v>PRAHA 4</v>
      </c>
      <c r="I6" s="69"/>
      <c r="J6" s="103" t="s">
        <v>482</v>
      </c>
      <c r="K6" s="91" t="s">
        <v>483</v>
      </c>
      <c r="M6" s="92">
        <f>IF(ISNUMBER(SEARCH(ZAKL_DATA!$B$29,N6)),MAX($M$2:M5)+1,0)</f>
        <v>4.0</v>
      </c>
      <c r="N6" s="93" t="s">
        <v>484</v>
      </c>
      <c r="O6" s="94" t="s">
        <v>485</v>
      </c>
      <c r="Q6" s="95" t="str">
        <f>IFERROR(VLOOKUP(ROWS($Q$3:Q6),$M$3:$N$992,2,0),"")</f>
        <v>Těžba a úprava černého a hnědého uhlí</v>
      </c>
      <c r="R6">
        <f>IF(ISNUMBER(SEARCH(#REF!,N6)),MAX($M$2:M5)+1,0)</f>
        <v>0.0</v>
      </c>
      <c r="S6" s="93" t="s">
        <v>484</v>
      </c>
      <c r="T6" t="str">
        <f>IFERROR(VLOOKUP(ROWS($T$3:T6),$R$3:$S$992,2,0),"")</f>
        <v/>
      </c>
      <c r="U6">
        <f>IF(ISNUMBER(SEARCH(#REF!,N6)),MAX($M$2:M5)+1,0)</f>
        <v>0.0</v>
      </c>
      <c r="V6" s="93" t="s">
        <v>484</v>
      </c>
      <c r="W6" t="str">
        <f>IFERROR(VLOOKUP(ROWS($W$3:W6),$U$3:$V$992,2,0),"")</f>
        <v/>
      </c>
      <c r="X6">
        <f>IF(ISNUMBER(SEARCH(#REF!,N6)),MAX($M$2:M5)+1,0)</f>
        <v>0.0</v>
      </c>
      <c r="Y6" s="93" t="s">
        <v>484</v>
      </c>
      <c r="Z6" t="str">
        <f>IFERROR(VLOOKUP(ROWS($Z$3:Z6),$X$3:$Y$992,2,0),"")</f>
        <v/>
      </c>
    </row>
    <row r="7" spans="1:26" ht="12.75" customHeight="1">
      <c r="A7" s="69"/>
      <c r="B7" s="96" t="s">
        <v>486</v>
      </c>
      <c r="C7" s="97">
        <v>455.0</v>
      </c>
      <c r="D7" s="85">
        <f>IF(ISNUMBER(SEARCH(ZAKL_DATA!$B$14,E7)),MAX($D$2:D6)+1,0)</f>
        <v>5.0</v>
      </c>
      <c r="E7" s="98" t="s">
        <v>487</v>
      </c>
      <c r="F7" s="99">
        <v>2005.0</v>
      </c>
      <c r="G7" s="100"/>
      <c r="H7" s="101" t="str">
        <f>IFERROR(VLOOKUP(ROWS($H$3:H7),$D$3:$E$204,2,0),"")</f>
        <v>PRAHA 5</v>
      </c>
      <c r="I7" s="69"/>
      <c r="J7" s="103" t="s">
        <v>488</v>
      </c>
      <c r="K7" s="91" t="s">
        <v>489</v>
      </c>
      <c r="M7" s="92">
        <f>IF(ISNUMBER(SEARCH(ZAKL_DATA!$B$29,N7)),MAX($M$2:M6)+1,0)</f>
        <v>5.0</v>
      </c>
      <c r="N7" s="93" t="s">
        <v>490</v>
      </c>
      <c r="O7" s="94" t="s">
        <v>491</v>
      </c>
      <c r="Q7" s="95" t="str">
        <f>IFERROR(VLOOKUP(ROWS($Q$3:Q7),$M$3:$N$992,2,0),"")</f>
        <v>Těžba ropy a zemního plynu</v>
      </c>
      <c r="R7">
        <f>IF(ISNUMBER(SEARCH(#REF!,N7)),MAX($M$2:M6)+1,0)</f>
        <v>0.0</v>
      </c>
      <c r="S7" s="93" t="s">
        <v>490</v>
      </c>
      <c r="T7" t="str">
        <f>IFERROR(VLOOKUP(ROWS($T$3:T7),$R$3:$S$992,2,0),"")</f>
        <v/>
      </c>
      <c r="U7">
        <f>IF(ISNUMBER(SEARCH(#REF!,N7)),MAX($M$2:M6)+1,0)</f>
        <v>0.0</v>
      </c>
      <c r="V7" s="93" t="s">
        <v>490</v>
      </c>
      <c r="W7" t="str">
        <f>IFERROR(VLOOKUP(ROWS($W$3:W7),$U$3:$V$992,2,0),"")</f>
        <v/>
      </c>
      <c r="X7">
        <f>IF(ISNUMBER(SEARCH(#REF!,N7)),MAX($M$2:M6)+1,0)</f>
        <v>0.0</v>
      </c>
      <c r="Y7" s="93" t="s">
        <v>490</v>
      </c>
      <c r="Z7" t="str">
        <f>IFERROR(VLOOKUP(ROWS($Z$3:Z7),$X$3:$Y$992,2,0),"")</f>
        <v/>
      </c>
    </row>
    <row r="8" spans="1:26" ht="12.75" customHeight="1">
      <c r="A8" s="69"/>
      <c r="B8" s="96" t="s">
        <v>492</v>
      </c>
      <c r="C8" s="97">
        <v>456.0</v>
      </c>
      <c r="D8" s="85">
        <f>IF(ISNUMBER(SEARCH(ZAKL_DATA!$B$14,E8)),MAX($D$2:D7)+1,0)</f>
        <v>6.0</v>
      </c>
      <c r="E8" s="98" t="s">
        <v>493</v>
      </c>
      <c r="F8" s="99">
        <v>2006.0</v>
      </c>
      <c r="G8" s="100"/>
      <c r="H8" s="101" t="str">
        <f>IFERROR(VLOOKUP(ROWS($H$3:H8),$D$3:$E$204,2,0),"")</f>
        <v>PRAHA 6</v>
      </c>
      <c r="I8" s="69"/>
      <c r="J8" s="103" t="s">
        <v>494</v>
      </c>
      <c r="K8" s="91" t="s">
        <v>495</v>
      </c>
      <c r="M8" s="92">
        <f>IF(ISNUMBER(SEARCH(ZAKL_DATA!$B$29,N8)),MAX($M$2:M7)+1,0)</f>
        <v>6.0</v>
      </c>
      <c r="N8" s="93" t="s">
        <v>496</v>
      </c>
      <c r="O8" s="94" t="s">
        <v>497</v>
      </c>
      <c r="Q8" s="95" t="str">
        <f>IFERROR(VLOOKUP(ROWS($Q$3:Q8),$M$3:$N$992,2,0),"")</f>
        <v>Těžba a úprava rud</v>
      </c>
      <c r="R8">
        <f>IF(ISNUMBER(SEARCH(#REF!,N8)),MAX($M$2:M7)+1,0)</f>
        <v>0.0</v>
      </c>
      <c r="S8" s="93" t="s">
        <v>496</v>
      </c>
      <c r="T8" t="str">
        <f>IFERROR(VLOOKUP(ROWS($T$3:T8),$R$3:$S$992,2,0),"")</f>
        <v/>
      </c>
      <c r="U8">
        <f>IF(ISNUMBER(SEARCH(#REF!,N8)),MAX($M$2:M7)+1,0)</f>
        <v>0.0</v>
      </c>
      <c r="V8" s="93" t="s">
        <v>496</v>
      </c>
      <c r="W8" t="str">
        <f>IFERROR(VLOOKUP(ROWS($W$3:W8),$U$3:$V$992,2,0),"")</f>
        <v/>
      </c>
      <c r="X8">
        <f>IF(ISNUMBER(SEARCH(#REF!,N8)),MAX($M$2:M7)+1,0)</f>
        <v>0.0</v>
      </c>
      <c r="Y8" s="93" t="s">
        <v>496</v>
      </c>
      <c r="Z8" t="str">
        <f>IFERROR(VLOOKUP(ROWS($Z$3:Z8),$X$3:$Y$992,2,0),"")</f>
        <v/>
      </c>
    </row>
    <row r="9" spans="1:26" ht="12.75" customHeight="1">
      <c r="A9" s="69"/>
      <c r="B9" s="96" t="s">
        <v>498</v>
      </c>
      <c r="C9" s="97">
        <v>457.0</v>
      </c>
      <c r="D9" s="85">
        <f>IF(ISNUMBER(SEARCH(ZAKL_DATA!$B$14,E9)),MAX($D$2:D8)+1,0)</f>
        <v>7.0</v>
      </c>
      <c r="E9" s="98" t="s">
        <v>499</v>
      </c>
      <c r="F9" s="99">
        <v>2007.0</v>
      </c>
      <c r="G9" s="100"/>
      <c r="H9" s="101" t="str">
        <f>IFERROR(VLOOKUP(ROWS($H$3:H9),$D$3:$E$204,2,0),"")</f>
        <v>PRAHA 7</v>
      </c>
      <c r="I9" s="69"/>
      <c r="J9" s="103" t="s">
        <v>500</v>
      </c>
      <c r="K9" s="91" t="s">
        <v>501</v>
      </c>
      <c r="M9" s="92">
        <f>IF(ISNUMBER(SEARCH(ZAKL_DATA!$B$29,N9)),MAX($M$2:M8)+1,0)</f>
        <v>7.0</v>
      </c>
      <c r="N9" s="93" t="s">
        <v>502</v>
      </c>
      <c r="O9" s="94" t="s">
        <v>503</v>
      </c>
      <c r="Q9" s="95" t="str">
        <f>IFERROR(VLOOKUP(ROWS($Q$3:Q9),$M$3:$N$992,2,0),"")</f>
        <v>Ostatní těžba a dobývání</v>
      </c>
      <c r="R9">
        <f>IF(ISNUMBER(SEARCH(#REF!,N9)),MAX($M$2:M8)+1,0)</f>
        <v>0.0</v>
      </c>
      <c r="S9" s="93" t="s">
        <v>502</v>
      </c>
      <c r="T9" t="str">
        <f>IFERROR(VLOOKUP(ROWS($T$3:T9),$R$3:$S$992,2,0),"")</f>
        <v/>
      </c>
      <c r="U9">
        <f>IF(ISNUMBER(SEARCH(#REF!,N9)),MAX($M$2:M8)+1,0)</f>
        <v>0.0</v>
      </c>
      <c r="V9" s="93" t="s">
        <v>502</v>
      </c>
      <c r="W9" t="str">
        <f>IFERROR(VLOOKUP(ROWS($W$3:W9),$U$3:$V$992,2,0),"")</f>
        <v/>
      </c>
      <c r="X9">
        <f>IF(ISNUMBER(SEARCH(#REF!,N9)),MAX($M$2:M8)+1,0)</f>
        <v>0.0</v>
      </c>
      <c r="Y9" s="93" t="s">
        <v>502</v>
      </c>
      <c r="Z9" t="str">
        <f>IFERROR(VLOOKUP(ROWS($Z$3:Z9),$X$3:$Y$992,2,0),"")</f>
        <v/>
      </c>
    </row>
    <row r="10" spans="1:26" ht="12.75" customHeight="1">
      <c r="A10" s="69"/>
      <c r="B10" s="96" t="s">
        <v>504</v>
      </c>
      <c r="C10" s="97">
        <v>458.0</v>
      </c>
      <c r="D10" s="85">
        <f>IF(ISNUMBER(SEARCH(ZAKL_DATA!$B$14,E10)),MAX($D$2:D9)+1,0)</f>
        <v>8.0</v>
      </c>
      <c r="E10" s="98" t="s">
        <v>505</v>
      </c>
      <c r="F10" s="99">
        <v>2008.0</v>
      </c>
      <c r="G10" s="100"/>
      <c r="H10" s="101" t="str">
        <f>IFERROR(VLOOKUP(ROWS($H$3:H10),$D$3:$E$204,2,0),"")</f>
        <v>PRAHA 8</v>
      </c>
      <c r="I10" s="69"/>
      <c r="J10" s="103" t="s">
        <v>506</v>
      </c>
      <c r="K10" s="91" t="s">
        <v>507</v>
      </c>
      <c r="M10" s="92">
        <f>IF(ISNUMBER(SEARCH(ZAKL_DATA!$B$29,N10)),MAX($M$2:M9)+1,0)</f>
        <v>8.0</v>
      </c>
      <c r="N10" s="93" t="s">
        <v>508</v>
      </c>
      <c r="O10" s="94" t="s">
        <v>509</v>
      </c>
      <c r="Q10" s="95" t="str">
        <f>IFERROR(VLOOKUP(ROWS($Q$3:Q10),$M$3:$N$992,2,0),"")</f>
        <v>Podpůrné činnosti při těžbě</v>
      </c>
      <c r="R10">
        <f>IF(ISNUMBER(SEARCH(#REF!,N10)),MAX($M$2:M9)+1,0)</f>
        <v>0.0</v>
      </c>
      <c r="S10" s="93" t="s">
        <v>508</v>
      </c>
      <c r="T10" t="str">
        <f>IFERROR(VLOOKUP(ROWS($T$3:T10),$R$3:$S$992,2,0),"")</f>
        <v/>
      </c>
      <c r="U10">
        <f>IF(ISNUMBER(SEARCH(#REF!,N10)),MAX($M$2:M9)+1,0)</f>
        <v>0.0</v>
      </c>
      <c r="V10" s="93" t="s">
        <v>508</v>
      </c>
      <c r="W10" t="str">
        <f>IFERROR(VLOOKUP(ROWS($W$3:W10),$U$3:$V$992,2,0),"")</f>
        <v/>
      </c>
      <c r="X10">
        <f>IF(ISNUMBER(SEARCH(#REF!,N10)),MAX($M$2:M9)+1,0)</f>
        <v>0.0</v>
      </c>
      <c r="Y10" s="93" t="s">
        <v>508</v>
      </c>
      <c r="Z10" t="str">
        <f>IFERROR(VLOOKUP(ROWS($Z$3:Z10),$X$3:$Y$992,2,0),"")</f>
        <v/>
      </c>
    </row>
    <row r="11" spans="1:26" ht="12.75" customHeight="1">
      <c r="A11" s="69"/>
      <c r="B11" s="96" t="s">
        <v>510</v>
      </c>
      <c r="C11" s="97">
        <v>459.0</v>
      </c>
      <c r="D11" s="85">
        <f>IF(ISNUMBER(SEARCH(ZAKL_DATA!$B$14,E11)),MAX($D$2:D10)+1,0)</f>
        <v>9.0</v>
      </c>
      <c r="E11" s="98" t="s">
        <v>511</v>
      </c>
      <c r="F11" s="99">
        <v>2009.0</v>
      </c>
      <c r="G11" s="100"/>
      <c r="H11" s="101" t="str">
        <f>IFERROR(VLOOKUP(ROWS($H$3:H11),$D$3:$E$204,2,0),"")</f>
        <v>PRAHA 9</v>
      </c>
      <c r="I11" s="69"/>
      <c r="J11" s="103" t="s">
        <v>512</v>
      </c>
      <c r="K11" s="91" t="s">
        <v>513</v>
      </c>
      <c r="M11" s="92">
        <f>IF(ISNUMBER(SEARCH(ZAKL_DATA!$B$29,N11)),MAX($M$2:M10)+1,0)</f>
        <v>9.0</v>
      </c>
      <c r="N11" s="93" t="s">
        <v>514</v>
      </c>
      <c r="O11" s="94" t="s">
        <v>515</v>
      </c>
      <c r="Q11" s="95" t="str">
        <f>IFERROR(VLOOKUP(ROWS($Q$3:Q11),$M$3:$N$992,2,0),"")</f>
        <v>Výroba potravinářských výrobků</v>
      </c>
      <c r="R11">
        <f>IF(ISNUMBER(SEARCH(#REF!,N11)),MAX($M$2:M10)+1,0)</f>
        <v>0.0</v>
      </c>
      <c r="S11" s="93" t="s">
        <v>514</v>
      </c>
      <c r="T11" t="str">
        <f>IFERROR(VLOOKUP(ROWS($T$3:T11),$R$3:$S$992,2,0),"")</f>
        <v/>
      </c>
      <c r="U11">
        <f>IF(ISNUMBER(SEARCH(#REF!,N11)),MAX($M$2:M10)+1,0)</f>
        <v>0.0</v>
      </c>
      <c r="V11" s="93" t="s">
        <v>514</v>
      </c>
      <c r="W11" t="str">
        <f>IFERROR(VLOOKUP(ROWS($W$3:W11),$U$3:$V$992,2,0),"")</f>
        <v/>
      </c>
      <c r="X11">
        <f>IF(ISNUMBER(SEARCH(#REF!,N11)),MAX($M$2:M10)+1,0)</f>
        <v>0.0</v>
      </c>
      <c r="Y11" s="93" t="s">
        <v>514</v>
      </c>
      <c r="Z11" t="str">
        <f>IFERROR(VLOOKUP(ROWS($Z$3:Z11),$X$3:$Y$992,2,0),"")</f>
        <v/>
      </c>
    </row>
    <row r="12" spans="1:26" ht="12.75" customHeight="1">
      <c r="A12" s="69"/>
      <c r="B12" s="96" t="s">
        <v>516</v>
      </c>
      <c r="C12" s="70">
        <v>460.0</v>
      </c>
      <c r="D12" s="85">
        <f>IF(ISNUMBER(SEARCH(ZAKL_DATA!$B$14,E12)),MAX($D$2:D11)+1,0)</f>
        <v>10.0</v>
      </c>
      <c r="E12" s="98" t="s">
        <v>517</v>
      </c>
      <c r="F12" s="99">
        <v>2010.0</v>
      </c>
      <c r="G12" s="100"/>
      <c r="H12" s="101" t="str">
        <f>IFERROR(VLOOKUP(ROWS($H$3:H12),$D$3:$E$204,2,0),"")</f>
        <v>PRAHA 10</v>
      </c>
      <c r="I12" s="69"/>
      <c r="J12" s="103" t="s">
        <v>518</v>
      </c>
      <c r="K12" s="91" t="s">
        <v>519</v>
      </c>
      <c r="M12" s="92">
        <f>IF(ISNUMBER(SEARCH(ZAKL_DATA!$B$29,N12)),MAX($M$2:M11)+1,0)</f>
        <v>10.0</v>
      </c>
      <c r="N12" s="93" t="s">
        <v>520</v>
      </c>
      <c r="O12" s="94" t="s">
        <v>521</v>
      </c>
      <c r="Q12" s="95" t="str">
        <f>IFERROR(VLOOKUP(ROWS($Q$3:Q12),$M$3:$N$992,2,0),"")</f>
        <v>Výroba nápojů</v>
      </c>
      <c r="R12">
        <f>IF(ISNUMBER(SEARCH(#REF!,N12)),MAX($M$2:M11)+1,0)</f>
        <v>0.0</v>
      </c>
      <c r="S12" s="93" t="s">
        <v>520</v>
      </c>
      <c r="T12" t="str">
        <f>IFERROR(VLOOKUP(ROWS($T$3:T12),$R$3:$S$992,2,0),"")</f>
        <v/>
      </c>
      <c r="U12">
        <f>IF(ISNUMBER(SEARCH(#REF!,N12)),MAX($M$2:M11)+1,0)</f>
        <v>0.0</v>
      </c>
      <c r="V12" s="93" t="s">
        <v>520</v>
      </c>
      <c r="W12" t="str">
        <f>IFERROR(VLOOKUP(ROWS($W$3:W12),$U$3:$V$992,2,0),"")</f>
        <v/>
      </c>
      <c r="X12">
        <f>IF(ISNUMBER(SEARCH(#REF!,N12)),MAX($M$2:M11)+1,0)</f>
        <v>0.0</v>
      </c>
      <c r="Y12" s="93" t="s">
        <v>520</v>
      </c>
      <c r="Z12" t="str">
        <f>IFERROR(VLOOKUP(ROWS($Z$3:Z12),$X$3:$Y$992,2,0),"")</f>
        <v/>
      </c>
    </row>
    <row r="13" spans="1:26" ht="12.75" customHeight="1">
      <c r="A13" s="69"/>
      <c r="B13" s="96" t="s">
        <v>522</v>
      </c>
      <c r="C13" s="97">
        <v>461.0</v>
      </c>
      <c r="D13" s="85">
        <f>IF(ISNUMBER(SEARCH(ZAKL_DATA!$B$14,E13)),MAX($D$2:D12)+1,0)</f>
        <v>11.0</v>
      </c>
      <c r="E13" s="98" t="s">
        <v>523</v>
      </c>
      <c r="F13" s="99">
        <v>2011.0</v>
      </c>
      <c r="G13" s="100"/>
      <c r="H13" s="101" t="str">
        <f>IFERROR(VLOOKUP(ROWS($H$3:H13),$D$3:$E$204,2,0),"")</f>
        <v>PRAHA-JIŽNÍ MĚSTO</v>
      </c>
      <c r="I13" s="69"/>
      <c r="J13" s="103" t="s">
        <v>524</v>
      </c>
      <c r="K13" s="91" t="s">
        <v>525</v>
      </c>
      <c r="M13" s="92">
        <f>IF(ISNUMBER(SEARCH(ZAKL_DATA!$B$29,N13)),MAX($M$2:M12)+1,0)</f>
        <v>11.0</v>
      </c>
      <c r="N13" s="93" t="s">
        <v>526</v>
      </c>
      <c r="O13" s="94" t="s">
        <v>527</v>
      </c>
      <c r="Q13" s="95" t="str">
        <f>IFERROR(VLOOKUP(ROWS($Q$3:Q13),$M$3:$N$992,2,0),"")</f>
        <v>Pěstování plodin jiných než trvalých</v>
      </c>
      <c r="R13">
        <f>IF(ISNUMBER(SEARCH(#REF!,N13)),MAX($M$2:M12)+1,0)</f>
        <v>0.0</v>
      </c>
      <c r="S13" s="93" t="s">
        <v>526</v>
      </c>
      <c r="T13" t="str">
        <f>IFERROR(VLOOKUP(ROWS($T$3:T13),$R$3:$S$992,2,0),"")</f>
        <v/>
      </c>
      <c r="U13">
        <f>IF(ISNUMBER(SEARCH(#REF!,N13)),MAX($M$2:M12)+1,0)</f>
        <v>0.0</v>
      </c>
      <c r="V13" s="93" t="s">
        <v>526</v>
      </c>
      <c r="W13" t="str">
        <f>IFERROR(VLOOKUP(ROWS($W$3:W13),$U$3:$V$992,2,0),"")</f>
        <v/>
      </c>
      <c r="X13">
        <f>IF(ISNUMBER(SEARCH(#REF!,N13)),MAX($M$2:M12)+1,0)</f>
        <v>0.0</v>
      </c>
      <c r="Y13" s="93" t="s">
        <v>526</v>
      </c>
      <c r="Z13" t="str">
        <f>IFERROR(VLOOKUP(ROWS($Z$3:Z13),$X$3:$Y$992,2,0),"")</f>
        <v/>
      </c>
    </row>
    <row r="14" spans="1:26" ht="12.75" customHeight="1">
      <c r="A14" s="69"/>
      <c r="B14" s="96" t="s">
        <v>528</v>
      </c>
      <c r="C14" s="97">
        <v>462.0</v>
      </c>
      <c r="D14" s="85">
        <f>IF(ISNUMBER(SEARCH(ZAKL_DATA!$B$14,E14)),MAX($D$2:D13)+1,0)</f>
        <v>12.0</v>
      </c>
      <c r="E14" s="98" t="s">
        <v>529</v>
      </c>
      <c r="F14" s="99">
        <v>2012.0</v>
      </c>
      <c r="G14" s="100"/>
      <c r="H14" s="101" t="str">
        <f>IFERROR(VLOOKUP(ROWS($H$3:H14),$D$3:$E$204,2,0),"")</f>
        <v>PRAHA-MODŘANY</v>
      </c>
      <c r="I14" s="69"/>
      <c r="J14" s="103" t="s">
        <v>530</v>
      </c>
      <c r="K14" s="91" t="s">
        <v>531</v>
      </c>
      <c r="M14" s="92">
        <f>IF(ISNUMBER(SEARCH(ZAKL_DATA!$B$29,N14)),MAX($M$2:M13)+1,0)</f>
        <v>12.0</v>
      </c>
      <c r="N14" s="93" t="s">
        <v>532</v>
      </c>
      <c r="O14" s="94" t="s">
        <v>533</v>
      </c>
      <c r="Q14" s="95" t="str">
        <f>IFERROR(VLOOKUP(ROWS($Q$3:Q14),$M$3:$N$992,2,0),"")</f>
        <v>Výroba tabákových výrobků</v>
      </c>
      <c r="R14">
        <f>IF(ISNUMBER(SEARCH(#REF!,N14)),MAX($M$2:M13)+1,0)</f>
        <v>0.0</v>
      </c>
      <c r="S14" s="93" t="s">
        <v>532</v>
      </c>
      <c r="T14" t="str">
        <f>IFERROR(VLOOKUP(ROWS($T$3:T14),$R$3:$S$992,2,0),"")</f>
        <v/>
      </c>
      <c r="U14">
        <f>IF(ISNUMBER(SEARCH(#REF!,N14)),MAX($M$2:M13)+1,0)</f>
        <v>0.0</v>
      </c>
      <c r="V14" s="93" t="s">
        <v>532</v>
      </c>
      <c r="W14" t="str">
        <f>IFERROR(VLOOKUP(ROWS($W$3:W14),$U$3:$V$992,2,0),"")</f>
        <v/>
      </c>
      <c r="X14">
        <f>IF(ISNUMBER(SEARCH(#REF!,N14)),MAX($M$2:M13)+1,0)</f>
        <v>0.0</v>
      </c>
      <c r="Y14" s="93" t="s">
        <v>532</v>
      </c>
      <c r="Z14" t="str">
        <f>IFERROR(VLOOKUP(ROWS($Z$3:Z14),$X$3:$Y$992,2,0),"")</f>
        <v/>
      </c>
    </row>
    <row r="15" spans="1:26" ht="12.75" customHeight="1">
      <c r="A15" s="69"/>
      <c r="B15" s="96" t="s">
        <v>534</v>
      </c>
      <c r="C15" s="97">
        <v>463.0</v>
      </c>
      <c r="D15" s="85">
        <f>IF(ISNUMBER(SEARCH(ZAKL_DATA!$B$14,E15)),MAX($D$2:D14)+1,0)</f>
        <v>13.0</v>
      </c>
      <c r="E15" s="98" t="s">
        <v>535</v>
      </c>
      <c r="F15" s="99">
        <v>2101.0</v>
      </c>
      <c r="G15" s="100"/>
      <c r="H15" s="101" t="str">
        <f>IFERROR(VLOOKUP(ROWS($H$3:H15),$D$3:$E$204,2,0),"")</f>
        <v>PRAHA - VÝCHOD</v>
      </c>
      <c r="I15" s="69"/>
      <c r="J15" s="103" t="s">
        <v>536</v>
      </c>
      <c r="K15" s="91" t="s">
        <v>537</v>
      </c>
      <c r="M15" s="92">
        <f>IF(ISNUMBER(SEARCH(ZAKL_DATA!$B$29,N15)),MAX($M$2:M14)+1,0)</f>
        <v>13.0</v>
      </c>
      <c r="N15" s="93" t="s">
        <v>538</v>
      </c>
      <c r="O15" s="94" t="s">
        <v>539</v>
      </c>
      <c r="Q15" s="95" t="str">
        <f>IFERROR(VLOOKUP(ROWS($Q$3:Q15),$M$3:$N$992,2,0),"")</f>
        <v>Pěstování trvalých plodin</v>
      </c>
      <c r="R15">
        <f>IF(ISNUMBER(SEARCH(#REF!,N15)),MAX($M$2:M14)+1,0)</f>
        <v>0.0</v>
      </c>
      <c r="S15" s="93" t="s">
        <v>538</v>
      </c>
      <c r="T15" t="str">
        <f>IFERROR(VLOOKUP(ROWS($T$3:T15),$R$3:$S$992,2,0),"")</f>
        <v/>
      </c>
      <c r="U15">
        <f>IF(ISNUMBER(SEARCH(#REF!,N15)),MAX($M$2:M14)+1,0)</f>
        <v>0.0</v>
      </c>
      <c r="V15" s="93" t="s">
        <v>538</v>
      </c>
      <c r="W15" t="str">
        <f>IFERROR(VLOOKUP(ROWS($W$3:W15),$U$3:$V$992,2,0),"")</f>
        <v/>
      </c>
      <c r="X15">
        <f>IF(ISNUMBER(SEARCH(#REF!,N15)),MAX($M$2:M14)+1,0)</f>
        <v>0.0</v>
      </c>
      <c r="Y15" s="93" t="s">
        <v>538</v>
      </c>
      <c r="Z15" t="str">
        <f>IFERROR(VLOOKUP(ROWS($Z$3:Z15),$X$3:$Y$992,2,0),"")</f>
        <v/>
      </c>
    </row>
    <row r="16" spans="1:26" ht="12.75" customHeight="1">
      <c r="A16" s="69"/>
      <c r="B16" s="96" t="s">
        <v>540</v>
      </c>
      <c r="C16" s="97">
        <v>464.0</v>
      </c>
      <c r="D16" s="85">
        <f>IF(ISNUMBER(SEARCH(ZAKL_DATA!$B$14,E16)),MAX($D$2:D15)+1,0)</f>
        <v>14.0</v>
      </c>
      <c r="E16" s="98" t="s">
        <v>541</v>
      </c>
      <c r="F16" s="99">
        <v>2102.0</v>
      </c>
      <c r="G16" s="100"/>
      <c r="H16" s="101" t="str">
        <f>IFERROR(VLOOKUP(ROWS($H$3:H16),$D$3:$E$204,2,0),"")</f>
        <v>PRAHA ZÁPAD</v>
      </c>
      <c r="I16" s="69"/>
      <c r="J16" s="103" t="s">
        <v>542</v>
      </c>
      <c r="K16" s="91" t="s">
        <v>543</v>
      </c>
      <c r="M16" s="92">
        <f>IF(ISNUMBER(SEARCH(ZAKL_DATA!$B$29,N16)),MAX($M$2:M15)+1,0)</f>
        <v>14.0</v>
      </c>
      <c r="N16" s="93" t="s">
        <v>544</v>
      </c>
      <c r="O16" s="94" t="s">
        <v>545</v>
      </c>
      <c r="Q16" s="95" t="str">
        <f>IFERROR(VLOOKUP(ROWS($Q$3:Q16),$M$3:$N$992,2,0),"")</f>
        <v>Výroba textilií</v>
      </c>
      <c r="R16">
        <f>IF(ISNUMBER(SEARCH(#REF!,N16)),MAX($M$2:M15)+1,0)</f>
        <v>0.0</v>
      </c>
      <c r="S16" s="93" t="s">
        <v>544</v>
      </c>
      <c r="T16" t="str">
        <f>IFERROR(VLOOKUP(ROWS($T$3:T16),$R$3:$S$992,2,0),"")</f>
        <v/>
      </c>
      <c r="U16">
        <f>IF(ISNUMBER(SEARCH(#REF!,N16)),MAX($M$2:M15)+1,0)</f>
        <v>0.0</v>
      </c>
      <c r="V16" s="93" t="s">
        <v>544</v>
      </c>
      <c r="W16" t="str">
        <f>IFERROR(VLOOKUP(ROWS($W$3:W16),$U$3:$V$992,2,0),"")</f>
        <v/>
      </c>
      <c r="X16">
        <f>IF(ISNUMBER(SEARCH(#REF!,N16)),MAX($M$2:M15)+1,0)</f>
        <v>0.0</v>
      </c>
      <c r="Y16" s="93" t="s">
        <v>544</v>
      </c>
      <c r="Z16" t="str">
        <f>IFERROR(VLOOKUP(ROWS($Z$3:Z16),$X$3:$Y$992,2,0),"")</f>
        <v/>
      </c>
    </row>
    <row r="17" spans="1:26" ht="12.75" customHeight="1" thickBot="1">
      <c r="A17" s="69"/>
      <c r="B17" s="104" t="s">
        <v>546</v>
      </c>
      <c r="C17" s="105">
        <v>13.0</v>
      </c>
      <c r="D17" s="85">
        <f>IF(ISNUMBER(SEARCH(ZAKL_DATA!$B$14,E17)),MAX($D$2:D16)+1,0)</f>
        <v>15.0</v>
      </c>
      <c r="E17" s="98" t="s">
        <v>547</v>
      </c>
      <c r="F17" s="99">
        <v>2103.0</v>
      </c>
      <c r="G17" s="100"/>
      <c r="H17" s="101" t="str">
        <f>IFERROR(VLOOKUP(ROWS($H$3:H17),$D$3:$E$204,2,0),"")</f>
        <v>BENEŠOV</v>
      </c>
      <c r="I17" s="69"/>
      <c r="J17" s="103" t="s">
        <v>548</v>
      </c>
      <c r="K17" s="91" t="s">
        <v>549</v>
      </c>
      <c r="M17" s="92">
        <f>IF(ISNUMBER(SEARCH(ZAKL_DATA!$B$29,N17)),MAX($M$2:M16)+1,0)</f>
        <v>15.0</v>
      </c>
      <c r="N17" s="93" t="s">
        <v>550</v>
      </c>
      <c r="O17" s="94" t="s">
        <v>551</v>
      </c>
      <c r="Q17" s="95" t="str">
        <f>IFERROR(VLOOKUP(ROWS($Q$3:Q17),$M$3:$N$992,2,0),"")</f>
        <v>Množení rostlin</v>
      </c>
      <c r="R17">
        <f>IF(ISNUMBER(SEARCH(#REF!,N17)),MAX($M$2:M16)+1,0)</f>
        <v>0.0</v>
      </c>
      <c r="S17" s="93" t="s">
        <v>550</v>
      </c>
      <c r="T17" t="str">
        <f>IFERROR(VLOOKUP(ROWS($T$3:T17),$R$3:$S$992,2,0),"")</f>
        <v/>
      </c>
      <c r="U17">
        <f>IF(ISNUMBER(SEARCH(#REF!,N17)),MAX($M$2:M16)+1,0)</f>
        <v>0.0</v>
      </c>
      <c r="V17" s="93" t="s">
        <v>550</v>
      </c>
      <c r="W17" t="str">
        <f>IFERROR(VLOOKUP(ROWS($W$3:W17),$U$3:$V$992,2,0),"")</f>
        <v/>
      </c>
      <c r="X17">
        <f>IF(ISNUMBER(SEARCH(#REF!,N17)),MAX($M$2:M16)+1,0)</f>
        <v>0.0</v>
      </c>
      <c r="Y17" s="93" t="s">
        <v>550</v>
      </c>
      <c r="Z17" t="str">
        <f>IFERROR(VLOOKUP(ROWS($Z$3:Z17),$X$3:$Y$992,2,0),"")</f>
        <v/>
      </c>
    </row>
    <row r="18" spans="1:26" ht="12.75" customHeight="1">
      <c r="A18" s="69"/>
      <c r="B18" s="69"/>
      <c r="C18" s="69"/>
      <c r="D18" s="85">
        <f>IF(ISNUMBER(SEARCH(ZAKL_DATA!$B$14,E18)),MAX($D$2:D17)+1,0)</f>
        <v>16.0</v>
      </c>
      <c r="E18" s="98" t="s">
        <v>552</v>
      </c>
      <c r="F18" s="99">
        <v>2104.0</v>
      </c>
      <c r="G18" s="100"/>
      <c r="H18" s="101" t="str">
        <f>IFERROR(VLOOKUP(ROWS($H$3:H18),$D$3:$E$204,2,0),"")</f>
        <v>BEROUN</v>
      </c>
      <c r="I18" s="69"/>
      <c r="J18" s="103" t="s">
        <v>553</v>
      </c>
      <c r="K18" s="91" t="s">
        <v>554</v>
      </c>
      <c r="M18" s="92">
        <f>IF(ISNUMBER(SEARCH(ZAKL_DATA!$B$29,N18)),MAX($M$2:M17)+1,0)</f>
        <v>16.0</v>
      </c>
      <c r="N18" s="93" t="s">
        <v>555</v>
      </c>
      <c r="O18" s="94" t="s">
        <v>556</v>
      </c>
      <c r="Q18" s="95" t="str">
        <f>IFERROR(VLOOKUP(ROWS($Q$3:Q18),$M$3:$N$992,2,0),"")</f>
        <v>Výroba oděvů</v>
      </c>
      <c r="R18">
        <f>IF(ISNUMBER(SEARCH(#REF!,N18)),MAX($M$2:M17)+1,0)</f>
        <v>0.0</v>
      </c>
      <c r="S18" s="93" t="s">
        <v>555</v>
      </c>
      <c r="T18" t="str">
        <f>IFERROR(VLOOKUP(ROWS($T$3:T18),$R$3:$S$992,2,0),"")</f>
        <v/>
      </c>
      <c r="U18">
        <f>IF(ISNUMBER(SEARCH(#REF!,N18)),MAX($M$2:M17)+1,0)</f>
        <v>0.0</v>
      </c>
      <c r="V18" s="93" t="s">
        <v>555</v>
      </c>
      <c r="W18" t="str">
        <f>IFERROR(VLOOKUP(ROWS($W$3:W18),$U$3:$V$992,2,0),"")</f>
        <v/>
      </c>
      <c r="X18">
        <f>IF(ISNUMBER(SEARCH(#REF!,N18)),MAX($M$2:M17)+1,0)</f>
        <v>0.0</v>
      </c>
      <c r="Y18" s="93" t="s">
        <v>555</v>
      </c>
      <c r="Z18" t="str">
        <f>IFERROR(VLOOKUP(ROWS($Z$3:Z18),$X$3:$Y$992,2,0),"")</f>
        <v/>
      </c>
    </row>
    <row r="19" spans="1:26" ht="12.75" customHeight="1">
      <c r="A19" s="69"/>
      <c r="B19" s="69"/>
      <c r="C19" s="69"/>
      <c r="D19" s="85">
        <f>IF(ISNUMBER(SEARCH(ZAKL_DATA!$B$14,E19)),MAX($D$2:D18)+1,0)</f>
        <v>17.0</v>
      </c>
      <c r="E19" s="98" t="s">
        <v>557</v>
      </c>
      <c r="F19" s="99">
        <v>2105.0</v>
      </c>
      <c r="G19" s="100"/>
      <c r="H19" s="101" t="str">
        <f>IFERROR(VLOOKUP(ROWS($H$3:H19),$D$3:$E$204,2,0),"")</f>
        <v>BRANDÝS N.L. - ST.BOL.</v>
      </c>
      <c r="I19" s="69"/>
      <c r="J19" s="103" t="s">
        <v>558</v>
      </c>
      <c r="K19" s="91" t="s">
        <v>559</v>
      </c>
      <c r="M19" s="92">
        <f>IF(ISNUMBER(SEARCH(ZAKL_DATA!$B$29,N19)),MAX($M$2:M18)+1,0)</f>
        <v>17.0</v>
      </c>
      <c r="N19" s="93" t="s">
        <v>560</v>
      </c>
      <c r="O19" s="94" t="s">
        <v>561</v>
      </c>
      <c r="Q19" s="95" t="str">
        <f>IFERROR(VLOOKUP(ROWS($Q$3:Q19),$M$3:$N$992,2,0),"")</f>
        <v>živočišná výroba</v>
      </c>
      <c r="R19">
        <f>IF(ISNUMBER(SEARCH(#REF!,N19)),MAX($M$2:M18)+1,0)</f>
        <v>0.0</v>
      </c>
      <c r="S19" s="93" t="s">
        <v>560</v>
      </c>
      <c r="T19" t="str">
        <f>IFERROR(VLOOKUP(ROWS($T$3:T19),$R$3:$S$992,2,0),"")</f>
        <v/>
      </c>
      <c r="U19">
        <f>IF(ISNUMBER(SEARCH(#REF!,N19)),MAX($M$2:M18)+1,0)</f>
        <v>0.0</v>
      </c>
      <c r="V19" s="93" t="s">
        <v>560</v>
      </c>
      <c r="W19" t="str">
        <f>IFERROR(VLOOKUP(ROWS($W$3:W19),$U$3:$V$992,2,0),"")</f>
        <v/>
      </c>
      <c r="X19">
        <f>IF(ISNUMBER(SEARCH(#REF!,N19)),MAX($M$2:M18)+1,0)</f>
        <v>0.0</v>
      </c>
      <c r="Y19" s="93" t="s">
        <v>560</v>
      </c>
      <c r="Z19" t="str">
        <f>IFERROR(VLOOKUP(ROWS($Z$3:Z19),$X$3:$Y$992,2,0),"")</f>
        <v/>
      </c>
    </row>
    <row r="20" spans="1:26" ht="12.75" customHeight="1">
      <c r="A20" s="69"/>
      <c r="B20" s="69"/>
      <c r="C20" s="69"/>
      <c r="D20" s="85">
        <f>IF(ISNUMBER(SEARCH(ZAKL_DATA!$B$14,E20)),MAX($D$2:D19)+1,0)</f>
        <v>18.0</v>
      </c>
      <c r="E20" s="98" t="s">
        <v>562</v>
      </c>
      <c r="F20" s="99">
        <v>2106.0</v>
      </c>
      <c r="G20" s="100"/>
      <c r="H20" s="101" t="str">
        <f>IFERROR(VLOOKUP(ROWS($H$3:H20),$D$3:$E$204,2,0),"")</f>
        <v>ČÁSLAV</v>
      </c>
      <c r="I20" s="69"/>
      <c r="J20" s="103" t="s">
        <v>563</v>
      </c>
      <c r="K20" s="91" t="s">
        <v>564</v>
      </c>
      <c r="M20" s="92">
        <f>IF(ISNUMBER(SEARCH(ZAKL_DATA!$B$29,N20)),MAX($M$2:M19)+1,0)</f>
        <v>18.0</v>
      </c>
      <c r="N20" s="93" t="s">
        <v>565</v>
      </c>
      <c r="O20" s="94" t="s">
        <v>566</v>
      </c>
      <c r="Q20" s="95" t="str">
        <f>IFERROR(VLOOKUP(ROWS($Q$3:Q20),$M$3:$N$992,2,0),"")</f>
        <v>Výroba usní a souvisejících výrobků</v>
      </c>
      <c r="R20">
        <f>IF(ISNUMBER(SEARCH(#REF!,N20)),MAX($M$2:M19)+1,0)</f>
        <v>0.0</v>
      </c>
      <c r="S20" s="93" t="s">
        <v>565</v>
      </c>
      <c r="T20" t="str">
        <f>IFERROR(VLOOKUP(ROWS($T$3:T20),$R$3:$S$992,2,0),"")</f>
        <v/>
      </c>
      <c r="U20">
        <f>IF(ISNUMBER(SEARCH(#REF!,N20)),MAX($M$2:M19)+1,0)</f>
        <v>0.0</v>
      </c>
      <c r="V20" s="93" t="s">
        <v>565</v>
      </c>
      <c r="W20" t="str">
        <f>IFERROR(VLOOKUP(ROWS($W$3:W20),$U$3:$V$992,2,0),"")</f>
        <v/>
      </c>
      <c r="X20">
        <f>IF(ISNUMBER(SEARCH(#REF!,N20)),MAX($M$2:M19)+1,0)</f>
        <v>0.0</v>
      </c>
      <c r="Y20" s="93" t="s">
        <v>565</v>
      </c>
      <c r="Z20" t="str">
        <f>IFERROR(VLOOKUP(ROWS($Z$3:Z20),$X$3:$Y$992,2,0),"")</f>
        <v/>
      </c>
    </row>
    <row r="21" spans="1:26" ht="12.75" customHeight="1">
      <c r="A21" s="69"/>
      <c r="B21" s="69"/>
      <c r="C21" s="69"/>
      <c r="D21" s="85">
        <f>IF(ISNUMBER(SEARCH(ZAKL_DATA!$B$14,E21)),MAX($D$2:D20)+1,0)</f>
        <v>19.0</v>
      </c>
      <c r="E21" s="98" t="s">
        <v>567</v>
      </c>
      <c r="F21" s="99">
        <v>2107.0</v>
      </c>
      <c r="G21" s="100"/>
      <c r="H21" s="101" t="str">
        <f>IFERROR(VLOOKUP(ROWS($H$3:H21),$D$3:$E$204,2,0),"")</f>
        <v>ČESKÝ BROD</v>
      </c>
      <c r="I21" s="69"/>
      <c r="J21" s="103" t="s">
        <v>568</v>
      </c>
      <c r="K21" s="91" t="s">
        <v>569</v>
      </c>
      <c r="M21" s="92">
        <f>IF(ISNUMBER(SEARCH(ZAKL_DATA!$B$29,N21)),MAX($M$2:M20)+1,0)</f>
        <v>19.0</v>
      </c>
      <c r="N21" s="93" t="s">
        <v>570</v>
      </c>
      <c r="O21" s="94" t="s">
        <v>571</v>
      </c>
      <c r="Q21" s="95" t="str">
        <f>IFERROR(VLOOKUP(ROWS($Q$3:Q21),$M$3:$N$992,2,0),"")</f>
        <v>Smíšené hospodářství</v>
      </c>
      <c r="R21">
        <f>IF(ISNUMBER(SEARCH(#REF!,N21)),MAX($M$2:M20)+1,0)</f>
        <v>0.0</v>
      </c>
      <c r="S21" s="93" t="s">
        <v>570</v>
      </c>
      <c r="T21" t="str">
        <f>IFERROR(VLOOKUP(ROWS($T$3:T21),$R$3:$S$992,2,0),"")</f>
        <v/>
      </c>
      <c r="U21">
        <f>IF(ISNUMBER(SEARCH(#REF!,N21)),MAX($M$2:M20)+1,0)</f>
        <v>0.0</v>
      </c>
      <c r="V21" s="93" t="s">
        <v>570</v>
      </c>
      <c r="W21" t="str">
        <f>IFERROR(VLOOKUP(ROWS($W$3:W21),$U$3:$V$992,2,0),"")</f>
        <v/>
      </c>
      <c r="X21">
        <f>IF(ISNUMBER(SEARCH(#REF!,N21)),MAX($M$2:M20)+1,0)</f>
        <v>0.0</v>
      </c>
      <c r="Y21" s="93" t="s">
        <v>570</v>
      </c>
      <c r="Z21" t="str">
        <f>IFERROR(VLOOKUP(ROWS($Z$3:Z21),$X$3:$Y$992,2,0),"")</f>
        <v/>
      </c>
    </row>
    <row r="22" spans="1:26" ht="12.75" customHeight="1">
      <c r="A22" s="69"/>
      <c r="B22" s="69"/>
      <c r="C22" s="69"/>
      <c r="D22" s="85">
        <f>IF(ISNUMBER(SEARCH(ZAKL_DATA!$B$14,E22)),MAX($D$2:D21)+1,0)</f>
        <v>20.0</v>
      </c>
      <c r="E22" s="98" t="s">
        <v>572</v>
      </c>
      <c r="F22" s="99">
        <v>2108.0</v>
      </c>
      <c r="G22" s="100"/>
      <c r="H22" s="101" t="str">
        <f>IFERROR(VLOOKUP(ROWS($H$3:H22),$D$3:$E$204,2,0),"")</f>
        <v>DOBŘÍŠ</v>
      </c>
      <c r="I22" s="69"/>
      <c r="J22" s="103" t="s">
        <v>573</v>
      </c>
      <c r="K22" s="91" t="s">
        <v>574</v>
      </c>
      <c r="M22" s="92">
        <f>IF(ISNUMBER(SEARCH(ZAKL_DATA!$B$29,N22)),MAX($M$2:M21)+1,0)</f>
        <v>20.0</v>
      </c>
      <c r="N22" s="93" t="s">
        <v>575</v>
      </c>
      <c r="O22" s="94" t="s">
        <v>576</v>
      </c>
      <c r="Q22" s="95" t="str">
        <f>IFERROR(VLOOKUP(ROWS($Q$3:Q22),$M$3:$N$992,2,0),"")</f>
        <v>Zprac.dřeva,výroba dřevěných,korkových,proutěných a slam.výr.,kromě nábytku</v>
      </c>
      <c r="R22">
        <f>IF(ISNUMBER(SEARCH(#REF!,N22)),MAX($M$2:M21)+1,0)</f>
        <v>0.0</v>
      </c>
      <c r="S22" s="93" t="s">
        <v>575</v>
      </c>
      <c r="T22" t="str">
        <f>IFERROR(VLOOKUP(ROWS($T$3:T22),$R$3:$S$992,2,0),"")</f>
        <v/>
      </c>
      <c r="U22">
        <f>IF(ISNUMBER(SEARCH(#REF!,N22)),MAX($M$2:M21)+1,0)</f>
        <v>0.0</v>
      </c>
      <c r="V22" s="93" t="s">
        <v>575</v>
      </c>
      <c r="W22" t="str">
        <f>IFERROR(VLOOKUP(ROWS($W$3:W22),$U$3:$V$992,2,0),"")</f>
        <v/>
      </c>
      <c r="X22">
        <f>IF(ISNUMBER(SEARCH(#REF!,N22)),MAX($M$2:M21)+1,0)</f>
        <v>0.0</v>
      </c>
      <c r="Y22" s="93" t="s">
        <v>575</v>
      </c>
      <c r="Z22" t="str">
        <f>IFERROR(VLOOKUP(ROWS($Z$3:Z22),$X$3:$Y$992,2,0),"")</f>
        <v/>
      </c>
    </row>
    <row r="23" spans="1:26" ht="12.75" customHeight="1">
      <c r="A23" s="69"/>
      <c r="B23" s="69"/>
      <c r="C23" s="69"/>
      <c r="D23" s="85">
        <f>IF(ISNUMBER(SEARCH(ZAKL_DATA!$B$14,E23)),MAX($D$2:D22)+1,0)</f>
        <v>21.0</v>
      </c>
      <c r="E23" s="98" t="s">
        <v>577</v>
      </c>
      <c r="F23" s="99">
        <v>2109.0</v>
      </c>
      <c r="G23" s="100"/>
      <c r="H23" s="101" t="str">
        <f>IFERROR(VLOOKUP(ROWS($H$3:H23),$D$3:$E$204,2,0),"")</f>
        <v>HOŘOVICE</v>
      </c>
      <c r="I23" s="69"/>
      <c r="J23" s="103" t="s">
        <v>578</v>
      </c>
      <c r="K23" s="91" t="s">
        <v>579</v>
      </c>
      <c r="M23" s="92">
        <f>IF(ISNUMBER(SEARCH(ZAKL_DATA!$B$29,N23)),MAX($M$2:M22)+1,0)</f>
        <v>21.0</v>
      </c>
      <c r="N23" s="93" t="s">
        <v>580</v>
      </c>
      <c r="O23" s="94" t="s">
        <v>581</v>
      </c>
      <c r="Q23" s="95" t="str">
        <f>IFERROR(VLOOKUP(ROWS($Q$3:Q23),$M$3:$N$992,2,0),"")</f>
        <v>Podpůrné činnosti pro zemědělství a posklizňové činnosti</v>
      </c>
      <c r="R23">
        <f>IF(ISNUMBER(SEARCH(#REF!,N23)),MAX($M$2:M22)+1,0)</f>
        <v>0.0</v>
      </c>
      <c r="S23" s="93" t="s">
        <v>580</v>
      </c>
      <c r="T23" t="str">
        <f>IFERROR(VLOOKUP(ROWS($T$3:T23),$R$3:$S$992,2,0),"")</f>
        <v/>
      </c>
      <c r="U23">
        <f>IF(ISNUMBER(SEARCH(#REF!,N23)),MAX($M$2:M22)+1,0)</f>
        <v>0.0</v>
      </c>
      <c r="V23" s="93" t="s">
        <v>580</v>
      </c>
      <c r="W23" t="str">
        <f>IFERROR(VLOOKUP(ROWS($W$3:W23),$U$3:$V$992,2,0),"")</f>
        <v/>
      </c>
      <c r="X23">
        <f>IF(ISNUMBER(SEARCH(#REF!,N23)),MAX($M$2:M22)+1,0)</f>
        <v>0.0</v>
      </c>
      <c r="Y23" s="93" t="s">
        <v>580</v>
      </c>
      <c r="Z23" t="str">
        <f>IFERROR(VLOOKUP(ROWS($Z$3:Z23),$X$3:$Y$992,2,0),"")</f>
        <v/>
      </c>
    </row>
    <row r="24" spans="1:26" ht="12.75" customHeight="1">
      <c r="A24" s="69"/>
      <c r="B24" s="69"/>
      <c r="C24" s="69"/>
      <c r="D24" s="85">
        <f>IF(ISNUMBER(SEARCH(ZAKL_DATA!$B$14,E24)),MAX($D$2:D23)+1,0)</f>
        <v>22.0</v>
      </c>
      <c r="E24" s="98" t="s">
        <v>582</v>
      </c>
      <c r="F24" s="99">
        <v>2110.0</v>
      </c>
      <c r="G24" s="100"/>
      <c r="H24" s="101" t="str">
        <f>IFERROR(VLOOKUP(ROWS($H$3:H24),$D$3:$E$204,2,0),"")</f>
        <v>KLADNO</v>
      </c>
      <c r="I24" s="69"/>
      <c r="J24" s="103" t="s">
        <v>583</v>
      </c>
      <c r="K24" s="91" t="s">
        <v>584</v>
      </c>
      <c r="M24" s="92">
        <f>IF(ISNUMBER(SEARCH(ZAKL_DATA!$B$29,N24)),MAX($M$2:M23)+1,0)</f>
        <v>22.0</v>
      </c>
      <c r="N24" s="93" t="s">
        <v>585</v>
      </c>
      <c r="O24" s="94" t="s">
        <v>586</v>
      </c>
      <c r="Q24" s="95" t="str">
        <f>IFERROR(VLOOKUP(ROWS($Q$3:Q24),$M$3:$N$992,2,0),"")</f>
        <v>Výroba papíru a výrobků z papíru</v>
      </c>
      <c r="R24">
        <f>IF(ISNUMBER(SEARCH(#REF!,N24)),MAX($M$2:M23)+1,0)</f>
        <v>0.0</v>
      </c>
      <c r="S24" s="93" t="s">
        <v>585</v>
      </c>
      <c r="T24" t="str">
        <f>IFERROR(VLOOKUP(ROWS($T$3:T24),$R$3:$S$992,2,0),"")</f>
        <v/>
      </c>
      <c r="U24">
        <f>IF(ISNUMBER(SEARCH(#REF!,N24)),MAX($M$2:M23)+1,0)</f>
        <v>0.0</v>
      </c>
      <c r="V24" s="93" t="s">
        <v>585</v>
      </c>
      <c r="W24" t="str">
        <f>IFERROR(VLOOKUP(ROWS($W$3:W24),$U$3:$V$992,2,0),"")</f>
        <v/>
      </c>
      <c r="X24">
        <f>IF(ISNUMBER(SEARCH(#REF!,N24)),MAX($M$2:M23)+1,0)</f>
        <v>0.0</v>
      </c>
      <c r="Y24" s="93" t="s">
        <v>585</v>
      </c>
      <c r="Z24" t="str">
        <f>IFERROR(VLOOKUP(ROWS($Z$3:Z24),$X$3:$Y$992,2,0),"")</f>
        <v/>
      </c>
    </row>
    <row r="25" spans="1:26" ht="12.75" customHeight="1">
      <c r="A25" s="69"/>
      <c r="B25" s="69"/>
      <c r="C25" s="69"/>
      <c r="D25" s="85">
        <f>IF(ISNUMBER(SEARCH(ZAKL_DATA!$B$14,E25)),MAX($D$2:D24)+1,0)</f>
        <v>23.0</v>
      </c>
      <c r="E25" s="98" t="s">
        <v>587</v>
      </c>
      <c r="F25" s="99">
        <v>2111.0</v>
      </c>
      <c r="G25" s="100"/>
      <c r="H25" s="101" t="str">
        <f>IFERROR(VLOOKUP(ROWS($H$3:H25),$D$3:$E$204,2,0),"")</f>
        <v>KOLÍN</v>
      </c>
      <c r="I25" s="69"/>
      <c r="J25" s="103" t="s">
        <v>588</v>
      </c>
      <c r="K25" s="91" t="s">
        <v>589</v>
      </c>
      <c r="M25" s="92">
        <f>IF(ISNUMBER(SEARCH(ZAKL_DATA!$B$29,N25)),MAX($M$2:M24)+1,0)</f>
        <v>23.0</v>
      </c>
      <c r="N25" s="93" t="s">
        <v>590</v>
      </c>
      <c r="O25" s="94" t="s">
        <v>591</v>
      </c>
      <c r="Q25" s="95" t="str">
        <f>IFERROR(VLOOKUP(ROWS($Q$3:Q25),$M$3:$N$992,2,0),"")</f>
        <v>Lov a odchyt divokých zvířat a související činnosti</v>
      </c>
      <c r="R25">
        <f>IF(ISNUMBER(SEARCH(#REF!,N25)),MAX($M$2:M24)+1,0)</f>
        <v>0.0</v>
      </c>
      <c r="S25" s="93" t="s">
        <v>590</v>
      </c>
      <c r="T25" t="str">
        <f>IFERROR(VLOOKUP(ROWS($T$3:T25),$R$3:$S$992,2,0),"")</f>
        <v/>
      </c>
      <c r="U25">
        <f>IF(ISNUMBER(SEARCH(#REF!,N25)),MAX($M$2:M24)+1,0)</f>
        <v>0.0</v>
      </c>
      <c r="V25" s="93" t="s">
        <v>590</v>
      </c>
      <c r="W25" t="str">
        <f>IFERROR(VLOOKUP(ROWS($W$3:W25),$U$3:$V$992,2,0),"")</f>
        <v/>
      </c>
      <c r="X25">
        <f>IF(ISNUMBER(SEARCH(#REF!,N25)),MAX($M$2:M24)+1,0)</f>
        <v>0.0</v>
      </c>
      <c r="Y25" s="93" t="s">
        <v>590</v>
      </c>
      <c r="Z25" t="str">
        <f>IFERROR(VLOOKUP(ROWS($Z$3:Z25),$X$3:$Y$992,2,0),"")</f>
        <v/>
      </c>
    </row>
    <row r="26" spans="1:26" ht="12.75" customHeight="1">
      <c r="A26" s="69"/>
      <c r="B26" s="69"/>
      <c r="C26" s="69"/>
      <c r="D26" s="85">
        <f>IF(ISNUMBER(SEARCH(ZAKL_DATA!$B$14,E26)),MAX($D$2:D25)+1,0)</f>
        <v>24.0</v>
      </c>
      <c r="E26" s="98" t="s">
        <v>592</v>
      </c>
      <c r="F26" s="99">
        <v>2112.0</v>
      </c>
      <c r="G26" s="100"/>
      <c r="H26" s="101" t="str">
        <f>IFERROR(VLOOKUP(ROWS($H$3:H26),$D$3:$E$204,2,0),"")</f>
        <v>KRALUPY NAD VLTAVOU</v>
      </c>
      <c r="I26" s="69"/>
      <c r="J26" s="103" t="s">
        <v>593</v>
      </c>
      <c r="K26" s="91" t="s">
        <v>594</v>
      </c>
      <c r="M26" s="92">
        <f>IF(ISNUMBER(SEARCH(ZAKL_DATA!$B$29,N26)),MAX($M$2:M25)+1,0)</f>
        <v>24.0</v>
      </c>
      <c r="N26" s="93" t="s">
        <v>595</v>
      </c>
      <c r="O26" s="94" t="s">
        <v>596</v>
      </c>
      <c r="Q26" s="95" t="str">
        <f>IFERROR(VLOOKUP(ROWS($Q$3:Q26),$M$3:$N$992,2,0),"")</f>
        <v>Tisk a rozmnožování nahraných nosičů</v>
      </c>
      <c r="R26">
        <f>IF(ISNUMBER(SEARCH(#REF!,N26)),MAX($M$2:M25)+1,0)</f>
        <v>0.0</v>
      </c>
      <c r="S26" s="93" t="s">
        <v>595</v>
      </c>
      <c r="T26" t="str">
        <f>IFERROR(VLOOKUP(ROWS($T$3:T26),$R$3:$S$992,2,0),"")</f>
        <v/>
      </c>
      <c r="U26">
        <f>IF(ISNUMBER(SEARCH(#REF!,N26)),MAX($M$2:M25)+1,0)</f>
        <v>0.0</v>
      </c>
      <c r="V26" s="93" t="s">
        <v>595</v>
      </c>
      <c r="W26" t="str">
        <f>IFERROR(VLOOKUP(ROWS($W$3:W26),$U$3:$V$992,2,0),"")</f>
        <v/>
      </c>
      <c r="X26">
        <f>IF(ISNUMBER(SEARCH(#REF!,N26)),MAX($M$2:M25)+1,0)</f>
        <v>0.0</v>
      </c>
      <c r="Y26" s="93" t="s">
        <v>595</v>
      </c>
      <c r="Z26" t="str">
        <f>IFERROR(VLOOKUP(ROWS($Z$3:Z26),$X$3:$Y$992,2,0),"")</f>
        <v/>
      </c>
    </row>
    <row r="27" spans="1:26" ht="12.75" customHeight="1">
      <c r="A27" s="69"/>
      <c r="B27" s="69"/>
      <c r="C27" s="69"/>
      <c r="D27" s="85">
        <f>IF(ISNUMBER(SEARCH(ZAKL_DATA!$B$14,E27)),MAX($D$2:D26)+1,0)</f>
        <v>25.0</v>
      </c>
      <c r="E27" s="98" t="s">
        <v>597</v>
      </c>
      <c r="F27" s="99">
        <v>2113.0</v>
      </c>
      <c r="G27" s="100"/>
      <c r="H27" s="101" t="str">
        <f>IFERROR(VLOOKUP(ROWS($H$3:H27),$D$3:$E$204,2,0),"")</f>
        <v>KUTNÁ HORA</v>
      </c>
      <c r="I27" s="69"/>
      <c r="J27" s="103" t="s">
        <v>598</v>
      </c>
      <c r="K27" s="91" t="s">
        <v>599</v>
      </c>
      <c r="M27" s="92">
        <f>IF(ISNUMBER(SEARCH(ZAKL_DATA!$B$29,N27)),MAX($M$2:M26)+1,0)</f>
        <v>25.0</v>
      </c>
      <c r="N27" s="93" t="s">
        <v>600</v>
      </c>
      <c r="O27" s="94" t="s">
        <v>601</v>
      </c>
      <c r="Q27" s="95" t="str">
        <f>IFERROR(VLOOKUP(ROWS($Q$3:Q27),$M$3:$N$992,2,0),"")</f>
        <v>Výroba koksu a rafinovaných ropných produktů</v>
      </c>
      <c r="R27">
        <f>IF(ISNUMBER(SEARCH(#REF!,N27)),MAX($M$2:M26)+1,0)</f>
        <v>0.0</v>
      </c>
      <c r="S27" s="93" t="s">
        <v>600</v>
      </c>
      <c r="T27" t="str">
        <f>IFERROR(VLOOKUP(ROWS($T$3:T27),$R$3:$S$992,2,0),"")</f>
        <v/>
      </c>
      <c r="U27">
        <f>IF(ISNUMBER(SEARCH(#REF!,N27)),MAX($M$2:M26)+1,0)</f>
        <v>0.0</v>
      </c>
      <c r="V27" s="93" t="s">
        <v>600</v>
      </c>
      <c r="W27" t="str">
        <f>IFERROR(VLOOKUP(ROWS($W$3:W27),$U$3:$V$992,2,0),"")</f>
        <v/>
      </c>
      <c r="X27">
        <f>IF(ISNUMBER(SEARCH(#REF!,N27)),MAX($M$2:M26)+1,0)</f>
        <v>0.0</v>
      </c>
      <c r="Y27" s="93" t="s">
        <v>600</v>
      </c>
      <c r="Z27" t="str">
        <f>IFERROR(VLOOKUP(ROWS($Z$3:Z27),$X$3:$Y$992,2,0),"")</f>
        <v/>
      </c>
    </row>
    <row r="28" spans="1:26" ht="12.75" customHeight="1">
      <c r="A28" s="69"/>
      <c r="B28" s="69"/>
      <c r="C28" s="69"/>
      <c r="D28" s="85">
        <f>IF(ISNUMBER(SEARCH(ZAKL_DATA!$B$14,E28)),MAX($D$2:D27)+1,0)</f>
        <v>26.0</v>
      </c>
      <c r="E28" s="98" t="s">
        <v>602</v>
      </c>
      <c r="F28" s="99">
        <v>2114.0</v>
      </c>
      <c r="G28" s="100"/>
      <c r="H28" s="101" t="str">
        <f>IFERROR(VLOOKUP(ROWS($H$3:H28),$D$3:$E$204,2,0),"")</f>
        <v>MĚLNÍK</v>
      </c>
      <c r="I28" s="69"/>
      <c r="J28" s="103" t="s">
        <v>603</v>
      </c>
      <c r="K28" s="91" t="s">
        <v>604</v>
      </c>
      <c r="M28" s="92">
        <f>IF(ISNUMBER(SEARCH(ZAKL_DATA!$B$29,N28)),MAX($M$2:M27)+1,0)</f>
        <v>26.0</v>
      </c>
      <c r="N28" s="93" t="s">
        <v>605</v>
      </c>
      <c r="O28" s="94" t="s">
        <v>606</v>
      </c>
      <c r="Q28" s="95" t="str">
        <f>IFERROR(VLOOKUP(ROWS($Q$3:Q28),$M$3:$N$992,2,0),"")</f>
        <v>Výroba chemických látek a chemických přípravků</v>
      </c>
      <c r="R28">
        <f>IF(ISNUMBER(SEARCH(#REF!,N28)),MAX($M$2:M27)+1,0)</f>
        <v>0.0</v>
      </c>
      <c r="S28" s="93" t="s">
        <v>605</v>
      </c>
      <c r="T28" t="str">
        <f>IFERROR(VLOOKUP(ROWS($T$3:T28),$R$3:$S$992,2,0),"")</f>
        <v/>
      </c>
      <c r="U28">
        <f>IF(ISNUMBER(SEARCH(#REF!,N28)),MAX($M$2:M27)+1,0)</f>
        <v>0.0</v>
      </c>
      <c r="V28" s="93" t="s">
        <v>605</v>
      </c>
      <c r="W28" t="str">
        <f>IFERROR(VLOOKUP(ROWS($W$3:W28),$U$3:$V$992,2,0),"")</f>
        <v/>
      </c>
      <c r="X28">
        <f>IF(ISNUMBER(SEARCH(#REF!,N28)),MAX($M$2:M27)+1,0)</f>
        <v>0.0</v>
      </c>
      <c r="Y28" s="93" t="s">
        <v>605</v>
      </c>
      <c r="Z28" t="str">
        <f>IFERROR(VLOOKUP(ROWS($Z$3:Z28),$X$3:$Y$992,2,0),"")</f>
        <v/>
      </c>
    </row>
    <row r="29" spans="1:26" ht="12.75" customHeight="1">
      <c r="A29" s="69"/>
      <c r="B29" s="69"/>
      <c r="C29" s="69"/>
      <c r="D29" s="85">
        <f>IF(ISNUMBER(SEARCH(ZAKL_DATA!$B$14,E29)),MAX($D$2:D28)+1,0)</f>
        <v>27.0</v>
      </c>
      <c r="E29" s="98" t="s">
        <v>607</v>
      </c>
      <c r="F29" s="99">
        <v>2115.0</v>
      </c>
      <c r="G29" s="100"/>
      <c r="H29" s="101" t="str">
        <f>IFERROR(VLOOKUP(ROWS($H$3:H29),$D$3:$E$204,2,0),"")</f>
        <v>MLADÁ BOLESLAV</v>
      </c>
      <c r="I29" s="69"/>
      <c r="J29" s="103" t="s">
        <v>608</v>
      </c>
      <c r="K29" s="91" t="s">
        <v>609</v>
      </c>
      <c r="M29" s="92">
        <f>IF(ISNUMBER(SEARCH(ZAKL_DATA!$B$29,N29)),MAX($M$2:M28)+1,0)</f>
        <v>27.0</v>
      </c>
      <c r="N29" s="93" t="s">
        <v>610</v>
      </c>
      <c r="O29" s="94" t="s">
        <v>611</v>
      </c>
      <c r="Q29" s="95" t="str">
        <f>IFERROR(VLOOKUP(ROWS($Q$3:Q29),$M$3:$N$992,2,0),"")</f>
        <v>Výroba základních farmaceutických výrobků a farmaceutických přípravků</v>
      </c>
      <c r="R29">
        <f>IF(ISNUMBER(SEARCH(#REF!,N29)),MAX($M$2:M28)+1,0)</f>
        <v>0.0</v>
      </c>
      <c r="S29" s="93" t="s">
        <v>610</v>
      </c>
      <c r="T29" t="str">
        <f>IFERROR(VLOOKUP(ROWS($T$3:T29),$R$3:$S$992,2,0),"")</f>
        <v/>
      </c>
      <c r="U29">
        <f>IF(ISNUMBER(SEARCH(#REF!,N29)),MAX($M$2:M28)+1,0)</f>
        <v>0.0</v>
      </c>
      <c r="V29" s="93" t="s">
        <v>610</v>
      </c>
      <c r="W29" t="str">
        <f>IFERROR(VLOOKUP(ROWS($W$3:W29),$U$3:$V$992,2,0),"")</f>
        <v/>
      </c>
      <c r="X29">
        <f>IF(ISNUMBER(SEARCH(#REF!,N29)),MAX($M$2:M28)+1,0)</f>
        <v>0.0</v>
      </c>
      <c r="Y29" s="93" t="s">
        <v>610</v>
      </c>
      <c r="Z29" t="str">
        <f>IFERROR(VLOOKUP(ROWS($Z$3:Z29),$X$3:$Y$992,2,0),"")</f>
        <v/>
      </c>
    </row>
    <row r="30" spans="1:26" ht="12.75" customHeight="1">
      <c r="A30" s="69"/>
      <c r="B30" s="69"/>
      <c r="C30" s="69"/>
      <c r="D30" s="85">
        <f>IF(ISNUMBER(SEARCH(ZAKL_DATA!$B$14,E30)),MAX($D$2:D29)+1,0)</f>
        <v>28.0</v>
      </c>
      <c r="E30" s="98" t="s">
        <v>612</v>
      </c>
      <c r="F30" s="99">
        <v>2116.0</v>
      </c>
      <c r="G30" s="100"/>
      <c r="H30" s="101" t="str">
        <f>IFERROR(VLOOKUP(ROWS($H$3:H30),$D$3:$E$204,2,0),"")</f>
        <v>MNICHOVO HRADIŠTĚ</v>
      </c>
      <c r="I30" s="69"/>
      <c r="J30" s="103" t="s">
        <v>613</v>
      </c>
      <c r="K30" s="91" t="s">
        <v>614</v>
      </c>
      <c r="M30" s="92">
        <f>IF(ISNUMBER(SEARCH(ZAKL_DATA!$B$29,N30)),MAX($M$2:M29)+1,0)</f>
        <v>28.0</v>
      </c>
      <c r="N30" s="93" t="s">
        <v>615</v>
      </c>
      <c r="O30" s="94" t="s">
        <v>616</v>
      </c>
      <c r="Q30" s="95" t="str">
        <f>IFERROR(VLOOKUP(ROWS($Q$3:Q30),$M$3:$N$992,2,0),"")</f>
        <v>Lesní hospodářství a jiné činnosti v oblasti lesnictví</v>
      </c>
      <c r="R30">
        <f>IF(ISNUMBER(SEARCH(#REF!,N30)),MAX($M$2:M29)+1,0)</f>
        <v>0.0</v>
      </c>
      <c r="S30" s="93" t="s">
        <v>615</v>
      </c>
      <c r="T30" t="str">
        <f>IFERROR(VLOOKUP(ROWS($T$3:T30),$R$3:$S$992,2,0),"")</f>
        <v/>
      </c>
      <c r="U30">
        <f>IF(ISNUMBER(SEARCH(#REF!,N30)),MAX($M$2:M29)+1,0)</f>
        <v>0.0</v>
      </c>
      <c r="V30" s="93" t="s">
        <v>615</v>
      </c>
      <c r="W30" t="str">
        <f>IFERROR(VLOOKUP(ROWS($W$3:W30),$U$3:$V$992,2,0),"")</f>
        <v/>
      </c>
      <c r="X30">
        <f>IF(ISNUMBER(SEARCH(#REF!,N30)),MAX($M$2:M29)+1,0)</f>
        <v>0.0</v>
      </c>
      <c r="Y30" s="93" t="s">
        <v>615</v>
      </c>
      <c r="Z30" t="str">
        <f>IFERROR(VLOOKUP(ROWS($Z$3:Z30),$X$3:$Y$992,2,0),"")</f>
        <v/>
      </c>
    </row>
    <row r="31" spans="1:26" ht="12.75" customHeight="1">
      <c r="A31" s="69"/>
      <c r="B31" s="69"/>
      <c r="C31" s="69"/>
      <c r="D31" s="85">
        <f>IF(ISNUMBER(SEARCH(ZAKL_DATA!$B$14,E31)),MAX($D$2:D30)+1,0)</f>
        <v>29.0</v>
      </c>
      <c r="E31" s="98" t="s">
        <v>617</v>
      </c>
      <c r="F31" s="99">
        <v>2117.0</v>
      </c>
      <c r="G31" s="100"/>
      <c r="H31" s="101" t="str">
        <f>IFERROR(VLOOKUP(ROWS($H$3:H31),$D$3:$E$204,2,0),"")</f>
        <v>NERATOVICE</v>
      </c>
      <c r="I31" s="69"/>
      <c r="J31" s="103" t="s">
        <v>618</v>
      </c>
      <c r="K31" s="91" t="s">
        <v>619</v>
      </c>
      <c r="M31" s="92">
        <f>IF(ISNUMBER(SEARCH(ZAKL_DATA!$B$29,N31)),MAX($M$2:M30)+1,0)</f>
        <v>29.0</v>
      </c>
      <c r="N31" s="93" t="s">
        <v>620</v>
      </c>
      <c r="O31" s="94" t="s">
        <v>621</v>
      </c>
      <c r="Q31" s="95" t="str">
        <f>IFERROR(VLOOKUP(ROWS($Q$3:Q31),$M$3:$N$992,2,0),"")</f>
        <v>Výroba pryžových a plastových výrobků</v>
      </c>
      <c r="R31">
        <f>IF(ISNUMBER(SEARCH(#REF!,N31)),MAX($M$2:M30)+1,0)</f>
        <v>0.0</v>
      </c>
      <c r="S31" s="93" t="s">
        <v>620</v>
      </c>
      <c r="T31" t="str">
        <f>IFERROR(VLOOKUP(ROWS($T$3:T31),$R$3:$S$992,2,0),"")</f>
        <v/>
      </c>
      <c r="U31">
        <f>IF(ISNUMBER(SEARCH(#REF!,N31)),MAX($M$2:M30)+1,0)</f>
        <v>0.0</v>
      </c>
      <c r="V31" s="93" t="s">
        <v>620</v>
      </c>
      <c r="W31" t="str">
        <f>IFERROR(VLOOKUP(ROWS($W$3:W31),$U$3:$V$992,2,0),"")</f>
        <v/>
      </c>
      <c r="X31">
        <f>IF(ISNUMBER(SEARCH(#REF!,N31)),MAX($M$2:M30)+1,0)</f>
        <v>0.0</v>
      </c>
      <c r="Y31" s="93" t="s">
        <v>620</v>
      </c>
      <c r="Z31" t="str">
        <f>IFERROR(VLOOKUP(ROWS($Z$3:Z31),$X$3:$Y$992,2,0),"")</f>
        <v/>
      </c>
    </row>
    <row r="32" spans="1:26" ht="12.75" customHeight="1">
      <c r="A32" s="69"/>
      <c r="B32" s="69"/>
      <c r="C32" s="69"/>
      <c r="D32" s="85">
        <f>IF(ISNUMBER(SEARCH(ZAKL_DATA!$B$14,E32)),MAX($D$2:D31)+1,0)</f>
        <v>30.0</v>
      </c>
      <c r="E32" s="98" t="s">
        <v>622</v>
      </c>
      <c r="F32" s="99">
        <v>2118.0</v>
      </c>
      <c r="G32" s="100"/>
      <c r="H32" s="101" t="str">
        <f>IFERROR(VLOOKUP(ROWS($H$3:H32),$D$3:$E$204,2,0),"")</f>
        <v>NYMBURK</v>
      </c>
      <c r="I32" s="69"/>
      <c r="J32" s="103" t="s">
        <v>623</v>
      </c>
      <c r="K32" s="91" t="s">
        <v>624</v>
      </c>
      <c r="M32" s="92">
        <f>IF(ISNUMBER(SEARCH(ZAKL_DATA!$B$29,N32)),MAX($M$2:M31)+1,0)</f>
        <v>30.0</v>
      </c>
      <c r="N32" s="93" t="s">
        <v>625</v>
      </c>
      <c r="O32" s="94" t="s">
        <v>626</v>
      </c>
      <c r="Q32" s="95" t="str">
        <f>IFERROR(VLOOKUP(ROWS($Q$3:Q32),$M$3:$N$992,2,0),"")</f>
        <v>Těžba dřeva</v>
      </c>
      <c r="R32">
        <f>IF(ISNUMBER(SEARCH(#REF!,N32)),MAX($M$2:M31)+1,0)</f>
        <v>0.0</v>
      </c>
      <c r="S32" s="93" t="s">
        <v>625</v>
      </c>
      <c r="T32" t="str">
        <f>IFERROR(VLOOKUP(ROWS($T$3:T32),$R$3:$S$992,2,0),"")</f>
        <v/>
      </c>
      <c r="U32">
        <f>IF(ISNUMBER(SEARCH(#REF!,N32)),MAX($M$2:M31)+1,0)</f>
        <v>0.0</v>
      </c>
      <c r="V32" s="93" t="s">
        <v>625</v>
      </c>
      <c r="W32" t="str">
        <f>IFERROR(VLOOKUP(ROWS($W$3:W32),$U$3:$V$992,2,0),"")</f>
        <v/>
      </c>
      <c r="X32">
        <f>IF(ISNUMBER(SEARCH(#REF!,N32)),MAX($M$2:M31)+1,0)</f>
        <v>0.0</v>
      </c>
      <c r="Y32" s="93" t="s">
        <v>625</v>
      </c>
      <c r="Z32" t="str">
        <f>IFERROR(VLOOKUP(ROWS($Z$3:Z32),$X$3:$Y$992,2,0),"")</f>
        <v/>
      </c>
    </row>
    <row r="33" spans="1:26" ht="12.75" customHeight="1">
      <c r="A33" s="69"/>
      <c r="B33" s="69"/>
      <c r="C33" s="69"/>
      <c r="D33" s="85">
        <f>IF(ISNUMBER(SEARCH(ZAKL_DATA!$B$14,E33)),MAX($D$2:D32)+1,0)</f>
        <v>31.0</v>
      </c>
      <c r="E33" s="98" t="s">
        <v>627</v>
      </c>
      <c r="F33" s="99">
        <v>2119.0</v>
      </c>
      <c r="G33" s="100"/>
      <c r="H33" s="101" t="str">
        <f>IFERROR(VLOOKUP(ROWS($H$3:H33),$D$3:$E$204,2,0),"")</f>
        <v>PODĚBRADY</v>
      </c>
      <c r="I33" s="69"/>
      <c r="J33" s="103" t="s">
        <v>628</v>
      </c>
      <c r="K33" s="91" t="s">
        <v>629</v>
      </c>
      <c r="M33" s="92">
        <f>IF(ISNUMBER(SEARCH(ZAKL_DATA!$B$29,N33)),MAX($M$2:M32)+1,0)</f>
        <v>31.0</v>
      </c>
      <c r="N33" s="93" t="s">
        <v>630</v>
      </c>
      <c r="O33" s="94" t="s">
        <v>631</v>
      </c>
      <c r="Q33" s="95" t="str">
        <f>IFERROR(VLOOKUP(ROWS($Q$3:Q33),$M$3:$N$992,2,0),"")</f>
        <v>Výroba ostatních nekovových minerálních výrobků</v>
      </c>
      <c r="R33">
        <f>IF(ISNUMBER(SEARCH(#REF!,N33)),MAX($M$2:M32)+1,0)</f>
        <v>0.0</v>
      </c>
      <c r="S33" s="93" t="s">
        <v>630</v>
      </c>
      <c r="T33" t="str">
        <f>IFERROR(VLOOKUP(ROWS($T$3:T33),$R$3:$S$992,2,0),"")</f>
        <v/>
      </c>
      <c r="U33">
        <f>IF(ISNUMBER(SEARCH(#REF!,N33)),MAX($M$2:M32)+1,0)</f>
        <v>0.0</v>
      </c>
      <c r="V33" s="93" t="s">
        <v>630</v>
      </c>
      <c r="W33" t="str">
        <f>IFERROR(VLOOKUP(ROWS($W$3:W33),$U$3:$V$992,2,0),"")</f>
        <v/>
      </c>
      <c r="X33">
        <f>IF(ISNUMBER(SEARCH(#REF!,N33)),MAX($M$2:M32)+1,0)</f>
        <v>0.0</v>
      </c>
      <c r="Y33" s="93" t="s">
        <v>630</v>
      </c>
      <c r="Z33" t="str">
        <f>IFERROR(VLOOKUP(ROWS($Z$3:Z33),$X$3:$Y$992,2,0),"")</f>
        <v/>
      </c>
    </row>
    <row r="34" spans="1:26" ht="12.75" customHeight="1">
      <c r="A34" s="69"/>
      <c r="B34" s="69"/>
      <c r="C34" s="69"/>
      <c r="D34" s="85">
        <f>IF(ISNUMBER(SEARCH(ZAKL_DATA!$B$14,E34)),MAX($D$2:D33)+1,0)</f>
        <v>32.0</v>
      </c>
      <c r="E34" s="98" t="s">
        <v>632</v>
      </c>
      <c r="F34" s="99">
        <v>2120.0</v>
      </c>
      <c r="G34" s="100"/>
      <c r="H34" s="101" t="str">
        <f>IFERROR(VLOOKUP(ROWS($H$3:H34),$D$3:$E$204,2,0),"")</f>
        <v>PŘÍBRAM</v>
      </c>
      <c r="I34" s="69"/>
      <c r="J34" s="103" t="s">
        <v>633</v>
      </c>
      <c r="K34" s="91" t="s">
        <v>634</v>
      </c>
      <c r="M34" s="92">
        <f>IF(ISNUMBER(SEARCH(ZAKL_DATA!$B$29,N34)),MAX($M$2:M33)+1,0)</f>
        <v>32.0</v>
      </c>
      <c r="N34" s="93" t="s">
        <v>635</v>
      </c>
      <c r="O34" s="94" t="s">
        <v>636</v>
      </c>
      <c r="Q34" s="95" t="str">
        <f>IFERROR(VLOOKUP(ROWS($Q$3:Q34),$M$3:$N$992,2,0),"")</f>
        <v>Sběr a získávání volně rostoucích plodů a materiálů, kromě dřeva</v>
      </c>
      <c r="R34">
        <f>IF(ISNUMBER(SEARCH(#REF!,N34)),MAX($M$2:M33)+1,0)</f>
        <v>0.0</v>
      </c>
      <c r="S34" s="93" t="s">
        <v>635</v>
      </c>
      <c r="T34" t="str">
        <f>IFERROR(VLOOKUP(ROWS($T$3:T34),$R$3:$S$992,2,0),"")</f>
        <v/>
      </c>
      <c r="U34">
        <f>IF(ISNUMBER(SEARCH(#REF!,N34)),MAX($M$2:M33)+1,0)</f>
        <v>0.0</v>
      </c>
      <c r="V34" s="93" t="s">
        <v>635</v>
      </c>
      <c r="W34" t="str">
        <f>IFERROR(VLOOKUP(ROWS($W$3:W34),$U$3:$V$992,2,0),"")</f>
        <v/>
      </c>
      <c r="X34">
        <f>IF(ISNUMBER(SEARCH(#REF!,N34)),MAX($M$2:M33)+1,0)</f>
        <v>0.0</v>
      </c>
      <c r="Y34" s="93" t="s">
        <v>635</v>
      </c>
      <c r="Z34" t="str">
        <f>IFERROR(VLOOKUP(ROWS($Z$3:Z34),$X$3:$Y$992,2,0),"")</f>
        <v/>
      </c>
    </row>
    <row r="35" spans="1:26" ht="12.75" customHeight="1">
      <c r="A35" s="69"/>
      <c r="B35" s="69"/>
      <c r="C35" s="69"/>
      <c r="D35" s="85">
        <f>IF(ISNUMBER(SEARCH(ZAKL_DATA!$B$14,E35)),MAX($D$2:D34)+1,0)</f>
        <v>33.0</v>
      </c>
      <c r="E35" s="98" t="s">
        <v>637</v>
      </c>
      <c r="F35" s="99">
        <v>2121.0</v>
      </c>
      <c r="G35" s="100"/>
      <c r="H35" s="101" t="str">
        <f>IFERROR(VLOOKUP(ROWS($H$3:H35),$D$3:$E$204,2,0),"")</f>
        <v>RAKOVNÍK</v>
      </c>
      <c r="I35" s="69"/>
      <c r="J35" s="103" t="s">
        <v>638</v>
      </c>
      <c r="K35" s="91" t="s">
        <v>639</v>
      </c>
      <c r="M35" s="92">
        <f>IF(ISNUMBER(SEARCH(ZAKL_DATA!$B$29,N35)),MAX($M$2:M34)+1,0)</f>
        <v>33.0</v>
      </c>
      <c r="N35" s="93" t="s">
        <v>640</v>
      </c>
      <c r="O35" s="94" t="s">
        <v>641</v>
      </c>
      <c r="Q35" s="95" t="str">
        <f>IFERROR(VLOOKUP(ROWS($Q$3:Q35),$M$3:$N$992,2,0),"")</f>
        <v>Výroba základních kovů, hutní zpracování kovů; slévárenství</v>
      </c>
      <c r="R35">
        <f>IF(ISNUMBER(SEARCH(#REF!,N35)),MAX($M$2:M34)+1,0)</f>
        <v>0.0</v>
      </c>
      <c r="S35" s="93" t="s">
        <v>640</v>
      </c>
      <c r="T35" t="str">
        <f>IFERROR(VLOOKUP(ROWS($T$3:T35),$R$3:$S$992,2,0),"")</f>
        <v/>
      </c>
      <c r="U35">
        <f>IF(ISNUMBER(SEARCH(#REF!,N35)),MAX($M$2:M34)+1,0)</f>
        <v>0.0</v>
      </c>
      <c r="V35" s="93" t="s">
        <v>640</v>
      </c>
      <c r="W35" t="str">
        <f>IFERROR(VLOOKUP(ROWS($W$3:W35),$U$3:$V$992,2,0),"")</f>
        <v/>
      </c>
      <c r="X35">
        <f>IF(ISNUMBER(SEARCH(#REF!,N35)),MAX($M$2:M34)+1,0)</f>
        <v>0.0</v>
      </c>
      <c r="Y35" s="93" t="s">
        <v>640</v>
      </c>
      <c r="Z35" t="str">
        <f>IFERROR(VLOOKUP(ROWS($Z$3:Z35),$X$3:$Y$992,2,0),"")</f>
        <v/>
      </c>
    </row>
    <row r="36" spans="1:26" ht="12.75" customHeight="1">
      <c r="A36" s="69"/>
      <c r="B36" s="69"/>
      <c r="C36" s="69"/>
      <c r="D36" s="85">
        <f>IF(ISNUMBER(SEARCH(ZAKL_DATA!$B$14,E36)),MAX($D$2:D35)+1,0)</f>
        <v>34.0</v>
      </c>
      <c r="E36" s="98" t="s">
        <v>642</v>
      </c>
      <c r="F36" s="99">
        <v>2122.0</v>
      </c>
      <c r="G36" s="100"/>
      <c r="H36" s="101" t="str">
        <f>IFERROR(VLOOKUP(ROWS($H$3:H36),$D$3:$E$204,2,0),"")</f>
        <v>ŘÍČANY</v>
      </c>
      <c r="I36" s="69"/>
      <c r="J36" s="103" t="s">
        <v>643</v>
      </c>
      <c r="K36" s="91" t="s">
        <v>644</v>
      </c>
      <c r="M36" s="92">
        <f>IF(ISNUMBER(SEARCH(ZAKL_DATA!$B$29,N36)),MAX($M$2:M35)+1,0)</f>
        <v>34.0</v>
      </c>
      <c r="N36" s="93" t="s">
        <v>645</v>
      </c>
      <c r="O36" s="94" t="s">
        <v>646</v>
      </c>
      <c r="Q36" s="95" t="str">
        <f>IFERROR(VLOOKUP(ROWS($Q$3:Q36),$M$3:$N$992,2,0),"")</f>
        <v>Podpůrné činnosti pro lesnictví</v>
      </c>
      <c r="R36">
        <f>IF(ISNUMBER(SEARCH(#REF!,N36)),MAX($M$2:M35)+1,0)</f>
        <v>0.0</v>
      </c>
      <c r="S36" s="93" t="s">
        <v>645</v>
      </c>
      <c r="T36" t="str">
        <f>IFERROR(VLOOKUP(ROWS($T$3:T36),$R$3:$S$992,2,0),"")</f>
        <v/>
      </c>
      <c r="U36">
        <f>IF(ISNUMBER(SEARCH(#REF!,N36)),MAX($M$2:M35)+1,0)</f>
        <v>0.0</v>
      </c>
      <c r="V36" s="93" t="s">
        <v>645</v>
      </c>
      <c r="W36" t="str">
        <f>IFERROR(VLOOKUP(ROWS($W$3:W36),$U$3:$V$992,2,0),"")</f>
        <v/>
      </c>
      <c r="X36">
        <f>IF(ISNUMBER(SEARCH(#REF!,N36)),MAX($M$2:M35)+1,0)</f>
        <v>0.0</v>
      </c>
      <c r="Y36" s="93" t="s">
        <v>645</v>
      </c>
      <c r="Z36" t="str">
        <f>IFERROR(VLOOKUP(ROWS($Z$3:Z36),$X$3:$Y$992,2,0),"")</f>
        <v/>
      </c>
    </row>
    <row r="37" spans="1:26" ht="12.75" customHeight="1">
      <c r="A37" s="69"/>
      <c r="B37" s="69"/>
      <c r="C37" s="69"/>
      <c r="D37" s="85">
        <f>IF(ISNUMBER(SEARCH(ZAKL_DATA!$B$14,E37)),MAX($D$2:D36)+1,0)</f>
        <v>35.0</v>
      </c>
      <c r="E37" s="98" t="s">
        <v>647</v>
      </c>
      <c r="F37" s="99">
        <v>2123.0</v>
      </c>
      <c r="G37" s="100"/>
      <c r="H37" s="101" t="str">
        <f>IFERROR(VLOOKUP(ROWS($H$3:H37),$D$3:$E$204,2,0),"")</f>
        <v>SEDLČANY</v>
      </c>
      <c r="I37" s="69"/>
      <c r="J37" s="103" t="s">
        <v>648</v>
      </c>
      <c r="K37" s="91" t="s">
        <v>649</v>
      </c>
      <c r="M37" s="92">
        <f>IF(ISNUMBER(SEARCH(ZAKL_DATA!$B$29,N37)),MAX($M$2:M36)+1,0)</f>
        <v>35.0</v>
      </c>
      <c r="N37" s="93" t="s">
        <v>650</v>
      </c>
      <c r="O37" s="94" t="s">
        <v>651</v>
      </c>
      <c r="Q37" s="95" t="str">
        <f>IFERROR(VLOOKUP(ROWS($Q$3:Q37),$M$3:$N$992,2,0),"")</f>
        <v>Výroba kovových konstrukcí a kovodělných výrobků, kromě strojů a zařízení</v>
      </c>
      <c r="R37">
        <f>IF(ISNUMBER(SEARCH(#REF!,N37)),MAX($M$2:M36)+1,0)</f>
        <v>0.0</v>
      </c>
      <c r="S37" s="93" t="s">
        <v>650</v>
      </c>
      <c r="T37" t="str">
        <f>IFERROR(VLOOKUP(ROWS($T$3:T37),$R$3:$S$992,2,0),"")</f>
        <v/>
      </c>
      <c r="U37">
        <f>IF(ISNUMBER(SEARCH(#REF!,N37)),MAX($M$2:M36)+1,0)</f>
        <v>0.0</v>
      </c>
      <c r="V37" s="93" t="s">
        <v>650</v>
      </c>
      <c r="W37" t="str">
        <f>IFERROR(VLOOKUP(ROWS($W$3:W37),$U$3:$V$992,2,0),"")</f>
        <v/>
      </c>
      <c r="X37">
        <f>IF(ISNUMBER(SEARCH(#REF!,N37)),MAX($M$2:M36)+1,0)</f>
        <v>0.0</v>
      </c>
      <c r="Y37" s="93" t="s">
        <v>650</v>
      </c>
      <c r="Z37" t="str">
        <f>IFERROR(VLOOKUP(ROWS($Z$3:Z37),$X$3:$Y$992,2,0),"")</f>
        <v/>
      </c>
    </row>
    <row r="38" spans="1:26" ht="12.75" customHeight="1">
      <c r="A38" s="69"/>
      <c r="B38" s="69"/>
      <c r="C38" s="69"/>
      <c r="D38" s="85">
        <f>IF(ISNUMBER(SEARCH(ZAKL_DATA!$B$14,E38)),MAX($D$2:D37)+1,0)</f>
        <v>36.0</v>
      </c>
      <c r="E38" s="98" t="s">
        <v>652</v>
      </c>
      <c r="F38" s="99">
        <v>2124.0</v>
      </c>
      <c r="G38" s="100"/>
      <c r="H38" s="101" t="str">
        <f>IFERROR(VLOOKUP(ROWS($H$3:H38),$D$3:$E$204,2,0),"")</f>
        <v>SLANÝ</v>
      </c>
      <c r="I38" s="69"/>
      <c r="J38" s="103" t="s">
        <v>653</v>
      </c>
      <c r="K38" s="91" t="s">
        <v>654</v>
      </c>
      <c r="M38" s="92">
        <f>IF(ISNUMBER(SEARCH(ZAKL_DATA!$B$29,N38)),MAX($M$2:M37)+1,0)</f>
        <v>36.0</v>
      </c>
      <c r="N38" s="93" t="s">
        <v>655</v>
      </c>
      <c r="O38" s="94" t="s">
        <v>656</v>
      </c>
      <c r="Q38" s="95" t="str">
        <f>IFERROR(VLOOKUP(ROWS($Q$3:Q38),$M$3:$N$992,2,0),"")</f>
        <v>Výroba počítačů, elektronických a optických přístrojů a zařízení</v>
      </c>
      <c r="R38">
        <f>IF(ISNUMBER(SEARCH(#REF!,N38)),MAX($M$2:M37)+1,0)</f>
        <v>0.0</v>
      </c>
      <c r="S38" s="93" t="s">
        <v>655</v>
      </c>
      <c r="T38" t="str">
        <f>IFERROR(VLOOKUP(ROWS($T$3:T38),$R$3:$S$992,2,0),"")</f>
        <v/>
      </c>
      <c r="U38">
        <f>IF(ISNUMBER(SEARCH(#REF!,N38)),MAX($M$2:M37)+1,0)</f>
        <v>0.0</v>
      </c>
      <c r="V38" s="93" t="s">
        <v>655</v>
      </c>
      <c r="W38" t="str">
        <f>IFERROR(VLOOKUP(ROWS($W$3:W38),$U$3:$V$992,2,0),"")</f>
        <v/>
      </c>
      <c r="X38">
        <f>IF(ISNUMBER(SEARCH(#REF!,N38)),MAX($M$2:M37)+1,0)</f>
        <v>0.0</v>
      </c>
      <c r="Y38" s="93" t="s">
        <v>655</v>
      </c>
      <c r="Z38" t="str">
        <f>IFERROR(VLOOKUP(ROWS($Z$3:Z38),$X$3:$Y$992,2,0),"")</f>
        <v/>
      </c>
    </row>
    <row r="39" spans="1:26" ht="12.75" customHeight="1">
      <c r="A39" s="69"/>
      <c r="B39" s="69"/>
      <c r="C39" s="69"/>
      <c r="D39" s="85">
        <f>IF(ISNUMBER(SEARCH(ZAKL_DATA!$B$14,E39)),MAX($D$2:D38)+1,0)</f>
        <v>37.0</v>
      </c>
      <c r="E39" s="98" t="s">
        <v>657</v>
      </c>
      <c r="F39" s="99">
        <v>2125.0</v>
      </c>
      <c r="G39" s="100"/>
      <c r="H39" s="101" t="str">
        <f>IFERROR(VLOOKUP(ROWS($H$3:H39),$D$3:$E$204,2,0),"")</f>
        <v>VLAŠIM</v>
      </c>
      <c r="I39" s="69"/>
      <c r="J39" s="103" t="s">
        <v>658</v>
      </c>
      <c r="K39" s="91" t="s">
        <v>659</v>
      </c>
      <c r="M39" s="92">
        <f>IF(ISNUMBER(SEARCH(ZAKL_DATA!$B$29,N39)),MAX($M$2:M38)+1,0)</f>
        <v>37.0</v>
      </c>
      <c r="N39" s="93" t="s">
        <v>660</v>
      </c>
      <c r="O39" s="94" t="s">
        <v>661</v>
      </c>
      <c r="Q39" s="95" t="str">
        <f>IFERROR(VLOOKUP(ROWS($Q$3:Q39),$M$3:$N$992,2,0),"")</f>
        <v>Výroba elektrických zařízení</v>
      </c>
      <c r="R39">
        <f>IF(ISNUMBER(SEARCH(#REF!,N39)),MAX($M$2:M38)+1,0)</f>
        <v>0.0</v>
      </c>
      <c r="S39" s="93" t="s">
        <v>660</v>
      </c>
      <c r="T39" t="str">
        <f>IFERROR(VLOOKUP(ROWS($T$3:T39),$R$3:$S$992,2,0),"")</f>
        <v/>
      </c>
      <c r="U39">
        <f>IF(ISNUMBER(SEARCH(#REF!,N39)),MAX($M$2:M38)+1,0)</f>
        <v>0.0</v>
      </c>
      <c r="V39" s="93" t="s">
        <v>660</v>
      </c>
      <c r="W39" t="str">
        <f>IFERROR(VLOOKUP(ROWS($W$3:W39),$U$3:$V$992,2,0),"")</f>
        <v/>
      </c>
      <c r="X39">
        <f>IF(ISNUMBER(SEARCH(#REF!,N39)),MAX($M$2:M38)+1,0)</f>
        <v>0.0</v>
      </c>
      <c r="Y39" s="93" t="s">
        <v>660</v>
      </c>
      <c r="Z39" t="str">
        <f>IFERROR(VLOOKUP(ROWS($Z$3:Z39),$X$3:$Y$992,2,0),"")</f>
        <v/>
      </c>
    </row>
    <row r="40" spans="1:26" ht="12.75" customHeight="1">
      <c r="A40" s="69"/>
      <c r="B40" s="69"/>
      <c r="C40" s="69"/>
      <c r="D40" s="85">
        <f>IF(ISNUMBER(SEARCH(ZAKL_DATA!$B$14,E40)),MAX($D$2:D39)+1,0)</f>
        <v>38.0</v>
      </c>
      <c r="E40" s="98" t="s">
        <v>662</v>
      </c>
      <c r="F40" s="99">
        <v>2126.0</v>
      </c>
      <c r="G40" s="100"/>
      <c r="H40" s="101" t="str">
        <f>IFERROR(VLOOKUP(ROWS($H$3:H40),$D$3:$E$204,2,0),"")</f>
        <v>VOTICE</v>
      </c>
      <c r="I40" s="69"/>
      <c r="J40" s="103" t="s">
        <v>663</v>
      </c>
      <c r="K40" s="91" t="s">
        <v>664</v>
      </c>
      <c r="M40" s="92">
        <f>IF(ISNUMBER(SEARCH(ZAKL_DATA!$B$29,N40)),MAX($M$2:M39)+1,0)</f>
        <v>38.0</v>
      </c>
      <c r="N40" s="93" t="s">
        <v>665</v>
      </c>
      <c r="O40" s="94" t="s">
        <v>666</v>
      </c>
      <c r="Q40" s="95" t="str">
        <f>IFERROR(VLOOKUP(ROWS($Q$3:Q40),$M$3:$N$992,2,0),"")</f>
        <v>Výroba strojů a zařízení j. n.</v>
      </c>
      <c r="R40">
        <f>IF(ISNUMBER(SEARCH(#REF!,N40)),MAX($M$2:M39)+1,0)</f>
        <v>0.0</v>
      </c>
      <c r="S40" s="93" t="s">
        <v>665</v>
      </c>
      <c r="T40" t="str">
        <f>IFERROR(VLOOKUP(ROWS($T$3:T40),$R$3:$S$992,2,0),"")</f>
        <v/>
      </c>
      <c r="U40">
        <f>IF(ISNUMBER(SEARCH(#REF!,N40)),MAX($M$2:M39)+1,0)</f>
        <v>0.0</v>
      </c>
      <c r="V40" s="93" t="s">
        <v>665</v>
      </c>
      <c r="W40" t="str">
        <f>IFERROR(VLOOKUP(ROWS($W$3:W40),$U$3:$V$992,2,0),"")</f>
        <v/>
      </c>
      <c r="X40">
        <f>IF(ISNUMBER(SEARCH(#REF!,N40)),MAX($M$2:M39)+1,0)</f>
        <v>0.0</v>
      </c>
      <c r="Y40" s="93" t="s">
        <v>665</v>
      </c>
      <c r="Z40" t="str">
        <f>IFERROR(VLOOKUP(ROWS($Z$3:Z40),$X$3:$Y$992,2,0),"")</f>
        <v/>
      </c>
    </row>
    <row r="41" spans="1:26" ht="12.75" customHeight="1">
      <c r="A41" s="69"/>
      <c r="B41" s="69"/>
      <c r="C41" s="69"/>
      <c r="D41" s="85">
        <f>IF(ISNUMBER(SEARCH(ZAKL_DATA!$B$14,E41)),MAX($D$2:D40)+1,0)</f>
        <v>39.0</v>
      </c>
      <c r="E41" s="98" t="s">
        <v>667</v>
      </c>
      <c r="F41" s="99">
        <v>2201.0</v>
      </c>
      <c r="G41" s="100"/>
      <c r="H41" s="101" t="str">
        <f>IFERROR(VLOOKUP(ROWS($H$3:H41),$D$3:$E$204,2,0),"")</f>
        <v>ČESKÉ BUDĚJOVICE</v>
      </c>
      <c r="I41" s="69"/>
      <c r="J41" s="103" t="s">
        <v>668</v>
      </c>
      <c r="K41" s="91" t="s">
        <v>669</v>
      </c>
      <c r="M41" s="92">
        <f>IF(ISNUMBER(SEARCH(ZAKL_DATA!$B$29,N41)),MAX($M$2:M40)+1,0)</f>
        <v>39.0</v>
      </c>
      <c r="N41" s="93" t="s">
        <v>670</v>
      </c>
      <c r="O41" s="94" t="s">
        <v>671</v>
      </c>
      <c r="Q41" s="95" t="str">
        <f>IFERROR(VLOOKUP(ROWS($Q$3:Q41),$M$3:$N$992,2,0),"")</f>
        <v>Výroba motorových vozidel (kromě motocyklů), přívěsů a návěsů</v>
      </c>
      <c r="R41">
        <f>IF(ISNUMBER(SEARCH(#REF!,N41)),MAX($M$2:M40)+1,0)</f>
        <v>0.0</v>
      </c>
      <c r="S41" s="93" t="s">
        <v>670</v>
      </c>
      <c r="T41" t="str">
        <f>IFERROR(VLOOKUP(ROWS($T$3:T41),$R$3:$S$992,2,0),"")</f>
        <v/>
      </c>
      <c r="U41">
        <f>IF(ISNUMBER(SEARCH(#REF!,N41)),MAX($M$2:M40)+1,0)</f>
        <v>0.0</v>
      </c>
      <c r="V41" s="93" t="s">
        <v>670</v>
      </c>
      <c r="W41" t="str">
        <f>IFERROR(VLOOKUP(ROWS($W$3:W41),$U$3:$V$992,2,0),"")</f>
        <v/>
      </c>
      <c r="X41">
        <f>IF(ISNUMBER(SEARCH(#REF!,N41)),MAX($M$2:M40)+1,0)</f>
        <v>0.0</v>
      </c>
      <c r="Y41" s="93" t="s">
        <v>670</v>
      </c>
      <c r="Z41" t="str">
        <f>IFERROR(VLOOKUP(ROWS($Z$3:Z41),$X$3:$Y$992,2,0),"")</f>
        <v/>
      </c>
    </row>
    <row r="42" spans="1:26" ht="12.75" customHeight="1">
      <c r="A42" s="69"/>
      <c r="B42" s="69"/>
      <c r="C42" s="69"/>
      <c r="D42" s="85">
        <f>IF(ISNUMBER(SEARCH(ZAKL_DATA!$B$14,E42)),MAX($D$2:D41)+1,0)</f>
        <v>40.0</v>
      </c>
      <c r="E42" s="98" t="s">
        <v>672</v>
      </c>
      <c r="F42" s="99">
        <v>2202.0</v>
      </c>
      <c r="G42" s="100"/>
      <c r="H42" s="101" t="str">
        <f>IFERROR(VLOOKUP(ROWS($H$3:H42),$D$3:$E$204,2,0),"")</f>
        <v>BLATNÁ</v>
      </c>
      <c r="I42" s="69"/>
      <c r="J42" s="103" t="s">
        <v>673</v>
      </c>
      <c r="K42" s="91" t="s">
        <v>674</v>
      </c>
      <c r="M42" s="92">
        <f>IF(ISNUMBER(SEARCH(ZAKL_DATA!$B$29,N42)),MAX($M$2:M41)+1,0)</f>
        <v>40.0</v>
      </c>
      <c r="N42" s="93" t="s">
        <v>675</v>
      </c>
      <c r="O42" s="94" t="s">
        <v>676</v>
      </c>
      <c r="Q42" s="95" t="str">
        <f>IFERROR(VLOOKUP(ROWS($Q$3:Q42),$M$3:$N$992,2,0),"")</f>
        <v>Výroba ostatních dopravních prostředků a zařízení</v>
      </c>
      <c r="R42">
        <f>IF(ISNUMBER(SEARCH(#REF!,N42)),MAX($M$2:M41)+1,0)</f>
        <v>0.0</v>
      </c>
      <c r="S42" s="93" t="s">
        <v>675</v>
      </c>
      <c r="T42" t="str">
        <f>IFERROR(VLOOKUP(ROWS($T$3:T42),$R$3:$S$992,2,0),"")</f>
        <v/>
      </c>
      <c r="U42">
        <f>IF(ISNUMBER(SEARCH(#REF!,N42)),MAX($M$2:M41)+1,0)</f>
        <v>0.0</v>
      </c>
      <c r="V42" s="93" t="s">
        <v>675</v>
      </c>
      <c r="W42" t="str">
        <f>IFERROR(VLOOKUP(ROWS($W$3:W42),$U$3:$V$992,2,0),"")</f>
        <v/>
      </c>
      <c r="X42">
        <f>IF(ISNUMBER(SEARCH(#REF!,N42)),MAX($M$2:M41)+1,0)</f>
        <v>0.0</v>
      </c>
      <c r="Y42" s="93" t="s">
        <v>675</v>
      </c>
      <c r="Z42" t="str">
        <f>IFERROR(VLOOKUP(ROWS($Z$3:Z42),$X$3:$Y$992,2,0),"")</f>
        <v/>
      </c>
    </row>
    <row r="43" spans="1:26" ht="12.75" customHeight="1">
      <c r="A43" s="69"/>
      <c r="B43" s="69"/>
      <c r="C43" s="69"/>
      <c r="D43" s="85">
        <f>IF(ISNUMBER(SEARCH(ZAKL_DATA!$B$14,E43)),MAX($D$2:D42)+1,0)</f>
        <v>41.0</v>
      </c>
      <c r="E43" s="98" t="s">
        <v>677</v>
      </c>
      <c r="F43" s="99">
        <v>2203.0</v>
      </c>
      <c r="G43" s="100"/>
      <c r="H43" s="101" t="str">
        <f>IFERROR(VLOOKUP(ROWS($H$3:H43),$D$3:$E$204,2,0),"")</f>
        <v>ČESKÝ KRUMLOV</v>
      </c>
      <c r="I43" s="69"/>
      <c r="J43" s="103" t="s">
        <v>678</v>
      </c>
      <c r="K43" s="91" t="s">
        <v>679</v>
      </c>
      <c r="M43" s="92">
        <f>IF(ISNUMBER(SEARCH(ZAKL_DATA!$B$29,N43)),MAX($M$2:M42)+1,0)</f>
        <v>41.0</v>
      </c>
      <c r="N43" s="93" t="s">
        <v>680</v>
      </c>
      <c r="O43" s="94" t="s">
        <v>681</v>
      </c>
      <c r="Q43" s="95" t="str">
        <f>IFERROR(VLOOKUP(ROWS($Q$3:Q43),$M$3:$N$992,2,0),"")</f>
        <v>Výroba nábytku</v>
      </c>
      <c r="R43">
        <f>IF(ISNUMBER(SEARCH(#REF!,N43)),MAX($M$2:M42)+1,0)</f>
        <v>0.0</v>
      </c>
      <c r="S43" s="93" t="s">
        <v>680</v>
      </c>
      <c r="T43" t="str">
        <f>IFERROR(VLOOKUP(ROWS($T$3:T43),$R$3:$S$992,2,0),"")</f>
        <v/>
      </c>
      <c r="U43">
        <f>IF(ISNUMBER(SEARCH(#REF!,N43)),MAX($M$2:M42)+1,0)</f>
        <v>0.0</v>
      </c>
      <c r="V43" s="93" t="s">
        <v>680</v>
      </c>
      <c r="W43" t="str">
        <f>IFERROR(VLOOKUP(ROWS($W$3:W43),$U$3:$V$992,2,0),"")</f>
        <v/>
      </c>
      <c r="X43">
        <f>IF(ISNUMBER(SEARCH(#REF!,N43)),MAX($M$2:M42)+1,0)</f>
        <v>0.0</v>
      </c>
      <c r="Y43" s="93" t="s">
        <v>680</v>
      </c>
      <c r="Z43" t="str">
        <f>IFERROR(VLOOKUP(ROWS($Z$3:Z43),$X$3:$Y$992,2,0),"")</f>
        <v/>
      </c>
    </row>
    <row r="44" spans="1:26" ht="12.75" customHeight="1">
      <c r="A44" s="69"/>
      <c r="B44" s="69"/>
      <c r="C44" s="69"/>
      <c r="D44" s="85">
        <f>IF(ISNUMBER(SEARCH(ZAKL_DATA!$B$14,E44)),MAX($D$2:D43)+1,0)</f>
        <v>42.0</v>
      </c>
      <c r="E44" s="98" t="s">
        <v>682</v>
      </c>
      <c r="F44" s="99">
        <v>2204.0</v>
      </c>
      <c r="G44" s="100"/>
      <c r="H44" s="101" t="str">
        <f>IFERROR(VLOOKUP(ROWS($H$3:H44),$D$3:$E$204,2,0),"")</f>
        <v>DAČICE</v>
      </c>
      <c r="I44" s="69"/>
      <c r="J44" s="103" t="s">
        <v>683</v>
      </c>
      <c r="K44" s="91" t="s">
        <v>684</v>
      </c>
      <c r="M44" s="92">
        <f>IF(ISNUMBER(SEARCH(ZAKL_DATA!$B$29,N44)),MAX($M$2:M43)+1,0)</f>
        <v>42.0</v>
      </c>
      <c r="N44" s="93" t="s">
        <v>685</v>
      </c>
      <c r="O44" s="94" t="s">
        <v>686</v>
      </c>
      <c r="Q44" s="95" t="str">
        <f>IFERROR(VLOOKUP(ROWS($Q$3:Q44),$M$3:$N$992,2,0),"")</f>
        <v>Rybolov</v>
      </c>
      <c r="R44">
        <f>IF(ISNUMBER(SEARCH(#REF!,N44)),MAX($M$2:M43)+1,0)</f>
        <v>0.0</v>
      </c>
      <c r="S44" s="93" t="s">
        <v>685</v>
      </c>
      <c r="T44" t="str">
        <f>IFERROR(VLOOKUP(ROWS($T$3:T44),$R$3:$S$992,2,0),"")</f>
        <v/>
      </c>
      <c r="U44">
        <f>IF(ISNUMBER(SEARCH(#REF!,N44)),MAX($M$2:M43)+1,0)</f>
        <v>0.0</v>
      </c>
      <c r="V44" s="93" t="s">
        <v>685</v>
      </c>
      <c r="W44" t="str">
        <f>IFERROR(VLOOKUP(ROWS($W$3:W44),$U$3:$V$992,2,0),"")</f>
        <v/>
      </c>
      <c r="X44">
        <f>IF(ISNUMBER(SEARCH(#REF!,N44)),MAX($M$2:M43)+1,0)</f>
        <v>0.0</v>
      </c>
      <c r="Y44" s="93" t="s">
        <v>685</v>
      </c>
      <c r="Z44" t="str">
        <f>IFERROR(VLOOKUP(ROWS($Z$3:Z44),$X$3:$Y$992,2,0),"")</f>
        <v/>
      </c>
    </row>
    <row r="45" spans="1:26" ht="12.75" customHeight="1">
      <c r="A45" s="69"/>
      <c r="B45" s="69"/>
      <c r="C45" s="69"/>
      <c r="D45" s="85">
        <f>IF(ISNUMBER(SEARCH(ZAKL_DATA!$B$14,E45)),MAX($D$2:D44)+1,0)</f>
        <v>43.0</v>
      </c>
      <c r="E45" s="98" t="s">
        <v>687</v>
      </c>
      <c r="F45" s="99">
        <v>2205.0</v>
      </c>
      <c r="G45" s="100"/>
      <c r="H45" s="101" t="str">
        <f>IFERROR(VLOOKUP(ROWS($H$3:H45),$D$3:$E$204,2,0),"")</f>
        <v>JINDŘICHŮV HRADEC</v>
      </c>
      <c r="I45" s="69"/>
      <c r="J45" s="102" t="s">
        <v>688</v>
      </c>
      <c r="K45" s="91" t="s">
        <v>689</v>
      </c>
      <c r="M45" s="92">
        <f>IF(ISNUMBER(SEARCH(ZAKL_DATA!$B$29,N45)),MAX($M$2:M44)+1,0)</f>
        <v>43.0</v>
      </c>
      <c r="N45" s="93" t="s">
        <v>690</v>
      </c>
      <c r="O45" s="94" t="s">
        <v>691</v>
      </c>
      <c r="Q45" s="95" t="str">
        <f>IFERROR(VLOOKUP(ROWS($Q$3:Q45),$M$3:$N$992,2,0),"")</f>
        <v>Ostatní zpracovatelský průmysl</v>
      </c>
      <c r="R45">
        <f>IF(ISNUMBER(SEARCH(#REF!,N45)),MAX($M$2:M44)+1,0)</f>
        <v>0.0</v>
      </c>
      <c r="S45" s="93" t="s">
        <v>690</v>
      </c>
      <c r="T45" t="str">
        <f>IFERROR(VLOOKUP(ROWS($T$3:T45),$R$3:$S$992,2,0),"")</f>
        <v/>
      </c>
      <c r="U45">
        <f>IF(ISNUMBER(SEARCH(#REF!,N45)),MAX($M$2:M44)+1,0)</f>
        <v>0.0</v>
      </c>
      <c r="V45" s="93" t="s">
        <v>690</v>
      </c>
      <c r="W45" t="str">
        <f>IFERROR(VLOOKUP(ROWS($W$3:W45),$U$3:$V$992,2,0),"")</f>
        <v/>
      </c>
      <c r="X45">
        <f>IF(ISNUMBER(SEARCH(#REF!,N45)),MAX($M$2:M44)+1,0)</f>
        <v>0.0</v>
      </c>
      <c r="Y45" s="93" t="s">
        <v>690</v>
      </c>
      <c r="Z45" t="str">
        <f>IFERROR(VLOOKUP(ROWS($Z$3:Z45),$X$3:$Y$992,2,0),"")</f>
        <v/>
      </c>
    </row>
    <row r="46" spans="1:26" ht="12.75" customHeight="1">
      <c r="A46" s="69"/>
      <c r="B46" s="69"/>
      <c r="C46" s="69"/>
      <c r="D46" s="85">
        <f>IF(ISNUMBER(SEARCH(ZAKL_DATA!$B$14,E46)),MAX($D$2:D45)+1,0)</f>
        <v>44.0</v>
      </c>
      <c r="E46" s="98" t="s">
        <v>692</v>
      </c>
      <c r="F46" s="99">
        <v>2206.0</v>
      </c>
      <c r="G46" s="100"/>
      <c r="H46" s="101" t="str">
        <f>IFERROR(VLOOKUP(ROWS($H$3:H46),$D$3:$E$204,2,0),"")</f>
        <v>KAPLICE</v>
      </c>
      <c r="I46" s="69"/>
      <c r="J46" s="103" t="s">
        <v>693</v>
      </c>
      <c r="K46" s="91" t="s">
        <v>25</v>
      </c>
      <c r="M46" s="92">
        <f>IF(ISNUMBER(SEARCH(ZAKL_DATA!$B$29,N46)),MAX($M$2:M45)+1,0)</f>
        <v>44.0</v>
      </c>
      <c r="N46" s="93" t="s">
        <v>694</v>
      </c>
      <c r="O46" s="94" t="s">
        <v>695</v>
      </c>
      <c r="Q46" s="95" t="str">
        <f>IFERROR(VLOOKUP(ROWS($Q$3:Q46),$M$3:$N$992,2,0),"")</f>
        <v>Akvakultura</v>
      </c>
      <c r="R46">
        <f>IF(ISNUMBER(SEARCH(#REF!,N46)),MAX($M$2:M45)+1,0)</f>
        <v>0.0</v>
      </c>
      <c r="S46" s="93" t="s">
        <v>694</v>
      </c>
      <c r="T46" t="str">
        <f>IFERROR(VLOOKUP(ROWS($T$3:T46),$R$3:$S$992,2,0),"")</f>
        <v/>
      </c>
      <c r="U46">
        <f>IF(ISNUMBER(SEARCH(#REF!,N46)),MAX($M$2:M45)+1,0)</f>
        <v>0.0</v>
      </c>
      <c r="V46" s="93" t="s">
        <v>694</v>
      </c>
      <c r="W46" t="str">
        <f>IFERROR(VLOOKUP(ROWS($W$3:W46),$U$3:$V$992,2,0),"")</f>
        <v/>
      </c>
      <c r="X46">
        <f>IF(ISNUMBER(SEARCH(#REF!,N46)),MAX($M$2:M45)+1,0)</f>
        <v>0.0</v>
      </c>
      <c r="Y46" s="93" t="s">
        <v>694</v>
      </c>
      <c r="Z46" t="str">
        <f>IFERROR(VLOOKUP(ROWS($Z$3:Z46),$X$3:$Y$992,2,0),"")</f>
        <v/>
      </c>
    </row>
    <row r="47" spans="1:26" ht="12.75" customHeight="1">
      <c r="A47" s="69"/>
      <c r="B47" s="69"/>
      <c r="C47" s="69"/>
      <c r="D47" s="85">
        <f>IF(ISNUMBER(SEARCH(ZAKL_DATA!$B$14,E47)),MAX($D$2:D46)+1,0)</f>
        <v>45.0</v>
      </c>
      <c r="E47" s="98" t="s">
        <v>696</v>
      </c>
      <c r="F47" s="99">
        <v>2207.0</v>
      </c>
      <c r="G47" s="100"/>
      <c r="H47" s="101" t="str">
        <f>IFERROR(VLOOKUP(ROWS($H$3:H47),$D$3:$E$204,2,0),"")</f>
        <v>MILEVSKO</v>
      </c>
      <c r="I47" s="69"/>
      <c r="J47" s="103" t="s">
        <v>697</v>
      </c>
      <c r="K47" s="91" t="s">
        <v>698</v>
      </c>
      <c r="M47" s="92">
        <f>IF(ISNUMBER(SEARCH(ZAKL_DATA!$B$29,N47)),MAX($M$2:M46)+1,0)</f>
        <v>45.0</v>
      </c>
      <c r="N47" s="93" t="s">
        <v>699</v>
      </c>
      <c r="O47" s="94" t="s">
        <v>700</v>
      </c>
      <c r="Q47" s="95" t="str">
        <f>IFERROR(VLOOKUP(ROWS($Q$3:Q47),$M$3:$N$992,2,0),"")</f>
        <v>Opravy a instalace strojů a zařízení</v>
      </c>
      <c r="R47">
        <f>IF(ISNUMBER(SEARCH(#REF!,N47)),MAX($M$2:M46)+1,0)</f>
        <v>0.0</v>
      </c>
      <c r="S47" s="93" t="s">
        <v>699</v>
      </c>
      <c r="T47" t="str">
        <f>IFERROR(VLOOKUP(ROWS($T$3:T47),$R$3:$S$992,2,0),"")</f>
        <v/>
      </c>
      <c r="U47">
        <f>IF(ISNUMBER(SEARCH(#REF!,N47)),MAX($M$2:M46)+1,0)</f>
        <v>0.0</v>
      </c>
      <c r="V47" s="93" t="s">
        <v>699</v>
      </c>
      <c r="W47" t="str">
        <f>IFERROR(VLOOKUP(ROWS($W$3:W47),$U$3:$V$992,2,0),"")</f>
        <v/>
      </c>
      <c r="X47">
        <f>IF(ISNUMBER(SEARCH(#REF!,N47)),MAX($M$2:M46)+1,0)</f>
        <v>0.0</v>
      </c>
      <c r="Y47" s="93" t="s">
        <v>699</v>
      </c>
      <c r="Z47" t="str">
        <f>IFERROR(VLOOKUP(ROWS($Z$3:Z47),$X$3:$Y$992,2,0),"")</f>
        <v/>
      </c>
    </row>
    <row r="48" spans="1:26" ht="12.75" customHeight="1">
      <c r="A48" s="69"/>
      <c r="B48" s="69"/>
      <c r="C48" s="69"/>
      <c r="D48" s="85">
        <f>IF(ISNUMBER(SEARCH(ZAKL_DATA!$B$14,E48)),MAX($D$2:D47)+1,0)</f>
        <v>46.0</v>
      </c>
      <c r="E48" s="98" t="s">
        <v>701</v>
      </c>
      <c r="F48" s="99">
        <v>2208.0</v>
      </c>
      <c r="G48" s="100"/>
      <c r="H48" s="101" t="str">
        <f>IFERROR(VLOOKUP(ROWS($H$3:H48),$D$3:$E$204,2,0),"")</f>
        <v>PÍSEK</v>
      </c>
      <c r="I48" s="69"/>
      <c r="J48" s="103" t="s">
        <v>702</v>
      </c>
      <c r="K48" s="91" t="s">
        <v>703</v>
      </c>
      <c r="M48" s="92">
        <f>IF(ISNUMBER(SEARCH(ZAKL_DATA!$B$29,N48)),MAX($M$2:M47)+1,0)</f>
        <v>46.0</v>
      </c>
      <c r="N48" s="93" t="s">
        <v>704</v>
      </c>
      <c r="O48" s="94" t="s">
        <v>705</v>
      </c>
      <c r="Q48" s="95" t="str">
        <f>IFERROR(VLOOKUP(ROWS($Q$3:Q48),$M$3:$N$992,2,0),"")</f>
        <v>Výroba a rozvod elektřiny, plynu, tepla a klimatizovaného vzduchu</v>
      </c>
      <c r="R48">
        <f>IF(ISNUMBER(SEARCH(#REF!,N48)),MAX($M$2:M47)+1,0)</f>
        <v>0.0</v>
      </c>
      <c r="S48" s="93" t="s">
        <v>704</v>
      </c>
      <c r="T48" t="str">
        <f>IFERROR(VLOOKUP(ROWS($T$3:T48),$R$3:$S$992,2,0),"")</f>
        <v/>
      </c>
      <c r="U48">
        <f>IF(ISNUMBER(SEARCH(#REF!,N48)),MAX($M$2:M47)+1,0)</f>
        <v>0.0</v>
      </c>
      <c r="V48" s="93" t="s">
        <v>704</v>
      </c>
      <c r="W48" t="str">
        <f>IFERROR(VLOOKUP(ROWS($W$3:W48),$U$3:$V$992,2,0),"")</f>
        <v/>
      </c>
      <c r="X48">
        <f>IF(ISNUMBER(SEARCH(#REF!,N48)),MAX($M$2:M47)+1,0)</f>
        <v>0.0</v>
      </c>
      <c r="Y48" s="93" t="s">
        <v>704</v>
      </c>
      <c r="Z48" t="str">
        <f>IFERROR(VLOOKUP(ROWS($Z$3:Z48),$X$3:$Y$992,2,0),"")</f>
        <v/>
      </c>
    </row>
    <row r="49" spans="1:26" ht="12.75" customHeight="1">
      <c r="A49" s="69"/>
      <c r="B49" s="69"/>
      <c r="C49" s="69"/>
      <c r="D49" s="85">
        <f>IF(ISNUMBER(SEARCH(ZAKL_DATA!$B$14,E49)),MAX($D$2:D48)+1,0)</f>
        <v>47.0</v>
      </c>
      <c r="E49" s="98" t="s">
        <v>706</v>
      </c>
      <c r="F49" s="99">
        <v>2209.0</v>
      </c>
      <c r="G49" s="100"/>
      <c r="H49" s="101" t="str">
        <f>IFERROR(VLOOKUP(ROWS($H$3:H49),$D$3:$E$204,2,0),"")</f>
        <v>PRACHATICE</v>
      </c>
      <c r="I49" s="69"/>
      <c r="J49" s="103" t="s">
        <v>707</v>
      </c>
      <c r="K49" s="91" t="s">
        <v>708</v>
      </c>
      <c r="M49" s="92">
        <f>IF(ISNUMBER(SEARCH(ZAKL_DATA!$B$29,N49)),MAX($M$2:M48)+1,0)</f>
        <v>47.0</v>
      </c>
      <c r="N49" s="93" t="s">
        <v>709</v>
      </c>
      <c r="O49" s="94" t="s">
        <v>710</v>
      </c>
      <c r="Q49" s="95" t="str">
        <f>IFERROR(VLOOKUP(ROWS($Q$3:Q49),$M$3:$N$992,2,0),"")</f>
        <v>Shromažďování, úprava a rozvod vody</v>
      </c>
      <c r="R49">
        <f>IF(ISNUMBER(SEARCH(#REF!,N49)),MAX($M$2:M48)+1,0)</f>
        <v>0.0</v>
      </c>
      <c r="S49" s="93" t="s">
        <v>709</v>
      </c>
      <c r="T49" t="str">
        <f>IFERROR(VLOOKUP(ROWS($T$3:T49),$R$3:$S$992,2,0),"")</f>
        <v/>
      </c>
      <c r="U49">
        <f>IF(ISNUMBER(SEARCH(#REF!,N49)),MAX($M$2:M48)+1,0)</f>
        <v>0.0</v>
      </c>
      <c r="V49" s="93" t="s">
        <v>709</v>
      </c>
      <c r="W49" t="str">
        <f>IFERROR(VLOOKUP(ROWS($W$3:W49),$U$3:$V$992,2,0),"")</f>
        <v/>
      </c>
      <c r="X49">
        <f>IF(ISNUMBER(SEARCH(#REF!,N49)),MAX($M$2:M48)+1,0)</f>
        <v>0.0</v>
      </c>
      <c r="Y49" s="93" t="s">
        <v>709</v>
      </c>
      <c r="Z49" t="str">
        <f>IFERROR(VLOOKUP(ROWS($Z$3:Z49),$X$3:$Y$992,2,0),"")</f>
        <v/>
      </c>
    </row>
    <row r="50" spans="1:26" ht="12.75" customHeight="1">
      <c r="A50" s="69"/>
      <c r="B50" s="69"/>
      <c r="C50" s="69"/>
      <c r="D50" s="85">
        <f>IF(ISNUMBER(SEARCH(ZAKL_DATA!$B$14,E50)),MAX($D$2:D49)+1,0)</f>
        <v>48.0</v>
      </c>
      <c r="E50" s="98" t="s">
        <v>711</v>
      </c>
      <c r="F50" s="99">
        <v>2210.0</v>
      </c>
      <c r="G50" s="100"/>
      <c r="H50" s="101" t="str">
        <f>IFERROR(VLOOKUP(ROWS($H$3:H50),$D$3:$E$204,2,0),"")</f>
        <v>SOBĚSLAV</v>
      </c>
      <c r="I50" s="69"/>
      <c r="J50" s="103" t="s">
        <v>712</v>
      </c>
      <c r="K50" s="91" t="s">
        <v>713</v>
      </c>
      <c r="M50" s="92">
        <f>IF(ISNUMBER(SEARCH(ZAKL_DATA!$B$29,N50)),MAX($M$2:M49)+1,0)</f>
        <v>48.0</v>
      </c>
      <c r="N50" s="93" t="s">
        <v>714</v>
      </c>
      <c r="O50" s="94" t="s">
        <v>715</v>
      </c>
      <c r="Q50" s="95" t="str">
        <f>IFERROR(VLOOKUP(ROWS($Q$3:Q50),$M$3:$N$992,2,0),"")</f>
        <v>Činnosti související s odpadními vodami</v>
      </c>
      <c r="R50">
        <f>IF(ISNUMBER(SEARCH(#REF!,N50)),MAX($M$2:M49)+1,0)</f>
        <v>0.0</v>
      </c>
      <c r="S50" s="93" t="s">
        <v>714</v>
      </c>
      <c r="T50" t="str">
        <f>IFERROR(VLOOKUP(ROWS($T$3:T50),$R$3:$S$992,2,0),"")</f>
        <v/>
      </c>
      <c r="U50">
        <f>IF(ISNUMBER(SEARCH(#REF!,N50)),MAX($M$2:M49)+1,0)</f>
        <v>0.0</v>
      </c>
      <c r="V50" s="93" t="s">
        <v>714</v>
      </c>
      <c r="W50" t="str">
        <f>IFERROR(VLOOKUP(ROWS($W$3:W50),$U$3:$V$992,2,0),"")</f>
        <v/>
      </c>
      <c r="X50">
        <f>IF(ISNUMBER(SEARCH(#REF!,N50)),MAX($M$2:M49)+1,0)</f>
        <v>0.0</v>
      </c>
      <c r="Y50" s="93" t="s">
        <v>714</v>
      </c>
      <c r="Z50" t="str">
        <f>IFERROR(VLOOKUP(ROWS($Z$3:Z50),$X$3:$Y$992,2,0),"")</f>
        <v/>
      </c>
    </row>
    <row r="51" spans="1:26" ht="12.75" customHeight="1">
      <c r="A51" s="69"/>
      <c r="B51" s="69"/>
      <c r="C51" s="69"/>
      <c r="D51" s="85">
        <f>IF(ISNUMBER(SEARCH(ZAKL_DATA!$B$14,E51)),MAX($D$2:D50)+1,0)</f>
        <v>49.0</v>
      </c>
      <c r="E51" s="98" t="s">
        <v>716</v>
      </c>
      <c r="F51" s="99">
        <v>2211.0</v>
      </c>
      <c r="G51" s="100"/>
      <c r="H51" s="101" t="str">
        <f>IFERROR(VLOOKUP(ROWS($H$3:H51),$D$3:$E$204,2,0),"")</f>
        <v>STRAKONICE</v>
      </c>
      <c r="I51" s="69"/>
      <c r="J51" s="103" t="s">
        <v>717</v>
      </c>
      <c r="K51" s="91" t="s">
        <v>718</v>
      </c>
      <c r="M51" s="92">
        <f>IF(ISNUMBER(SEARCH(ZAKL_DATA!$B$29,N51)),MAX($M$2:M50)+1,0)</f>
        <v>49.0</v>
      </c>
      <c r="N51" s="93" t="s">
        <v>719</v>
      </c>
      <c r="O51" s="94" t="s">
        <v>720</v>
      </c>
      <c r="Q51" s="95" t="str">
        <f>IFERROR(VLOOKUP(ROWS($Q$3:Q51),$M$3:$N$992,2,0),"")</f>
        <v>Shromažďování,sběr a odstraňování odpadů,úprava odpadů k dalšímu využití</v>
      </c>
      <c r="R51">
        <f>IF(ISNUMBER(SEARCH(#REF!,N51)),MAX($M$2:M50)+1,0)</f>
        <v>0.0</v>
      </c>
      <c r="S51" s="93" t="s">
        <v>719</v>
      </c>
      <c r="T51" t="str">
        <f>IFERROR(VLOOKUP(ROWS($T$3:T51),$R$3:$S$992,2,0),"")</f>
        <v/>
      </c>
      <c r="U51">
        <f>IF(ISNUMBER(SEARCH(#REF!,N51)),MAX($M$2:M50)+1,0)</f>
        <v>0.0</v>
      </c>
      <c r="V51" s="93" t="s">
        <v>719</v>
      </c>
      <c r="W51" t="str">
        <f>IFERROR(VLOOKUP(ROWS($W$3:W51),$U$3:$V$992,2,0),"")</f>
        <v/>
      </c>
      <c r="X51">
        <f>IF(ISNUMBER(SEARCH(#REF!,N51)),MAX($M$2:M50)+1,0)</f>
        <v>0.0</v>
      </c>
      <c r="Y51" s="93" t="s">
        <v>719</v>
      </c>
      <c r="Z51" t="str">
        <f>IFERROR(VLOOKUP(ROWS($Z$3:Z51),$X$3:$Y$992,2,0),"")</f>
        <v/>
      </c>
    </row>
    <row r="52" spans="1:26" ht="12.75" customHeight="1">
      <c r="A52" s="69"/>
      <c r="B52" s="69"/>
      <c r="C52" s="69"/>
      <c r="D52" s="85">
        <f>IF(ISNUMBER(SEARCH(ZAKL_DATA!$B$14,E52)),MAX($D$2:D51)+1,0)</f>
        <v>50.0</v>
      </c>
      <c r="E52" s="98" t="s">
        <v>721</v>
      </c>
      <c r="F52" s="99">
        <v>2212.0</v>
      </c>
      <c r="G52" s="100"/>
      <c r="H52" s="101" t="str">
        <f>IFERROR(VLOOKUP(ROWS($H$3:H52),$D$3:$E$204,2,0),"")</f>
        <v>TÁBOR</v>
      </c>
      <c r="I52" s="69"/>
      <c r="J52" s="103" t="s">
        <v>722</v>
      </c>
      <c r="K52" s="91" t="s">
        <v>723</v>
      </c>
      <c r="M52" s="92">
        <f>IF(ISNUMBER(SEARCH(ZAKL_DATA!$B$29,N52)),MAX($M$2:M51)+1,0)</f>
        <v>50.0</v>
      </c>
      <c r="N52" s="93" t="s">
        <v>724</v>
      </c>
      <c r="O52" s="94" t="s">
        <v>725</v>
      </c>
      <c r="Q52" s="95" t="str">
        <f>IFERROR(VLOOKUP(ROWS($Q$3:Q52),$M$3:$N$992,2,0),"")</f>
        <v>Sanace a jiné činnosti související s odpady</v>
      </c>
      <c r="R52">
        <f>IF(ISNUMBER(SEARCH(#REF!,N52)),MAX($M$2:M51)+1,0)</f>
        <v>0.0</v>
      </c>
      <c r="S52" s="93" t="s">
        <v>724</v>
      </c>
      <c r="T52" t="str">
        <f>IFERROR(VLOOKUP(ROWS($T$3:T52),$R$3:$S$992,2,0),"")</f>
        <v/>
      </c>
      <c r="U52">
        <f>IF(ISNUMBER(SEARCH(#REF!,N52)),MAX($M$2:M51)+1,0)</f>
        <v>0.0</v>
      </c>
      <c r="V52" s="93" t="s">
        <v>724</v>
      </c>
      <c r="W52" t="str">
        <f>IFERROR(VLOOKUP(ROWS($W$3:W52),$U$3:$V$992,2,0),"")</f>
        <v/>
      </c>
      <c r="X52">
        <f>IF(ISNUMBER(SEARCH(#REF!,N52)),MAX($M$2:M51)+1,0)</f>
        <v>0.0</v>
      </c>
      <c r="Y52" s="93" t="s">
        <v>724</v>
      </c>
      <c r="Z52" t="str">
        <f>IFERROR(VLOOKUP(ROWS($Z$3:Z52),$X$3:$Y$992,2,0),"")</f>
        <v/>
      </c>
    </row>
    <row r="53" spans="1:26" ht="12.75" customHeight="1">
      <c r="A53" s="69"/>
      <c r="B53" s="69"/>
      <c r="C53" s="69"/>
      <c r="D53" s="85">
        <f>IF(ISNUMBER(SEARCH(ZAKL_DATA!$B$14,E53)),MAX($D$2:D52)+1,0)</f>
        <v>51.0</v>
      </c>
      <c r="E53" s="98" t="s">
        <v>726</v>
      </c>
      <c r="F53" s="99">
        <v>2213.0</v>
      </c>
      <c r="G53" s="100"/>
      <c r="H53" s="101" t="str">
        <f>IFERROR(VLOOKUP(ROWS($H$3:H53),$D$3:$E$204,2,0),"")</f>
        <v>TRHOVÉ SVINY</v>
      </c>
      <c r="I53" s="69"/>
      <c r="J53" s="103" t="s">
        <v>727</v>
      </c>
      <c r="K53" s="91" t="s">
        <v>728</v>
      </c>
      <c r="M53" s="92">
        <f>IF(ISNUMBER(SEARCH(ZAKL_DATA!$B$29,N53)),MAX($M$2:M52)+1,0)</f>
        <v>51.0</v>
      </c>
      <c r="N53" s="93" t="s">
        <v>729</v>
      </c>
      <c r="O53" s="94" t="s">
        <v>730</v>
      </c>
      <c r="Q53" s="95" t="str">
        <f>IFERROR(VLOOKUP(ROWS($Q$3:Q53),$M$3:$N$992,2,0),"")</f>
        <v>Výstavba budov</v>
      </c>
      <c r="R53">
        <f>IF(ISNUMBER(SEARCH(#REF!,N53)),MAX($M$2:M52)+1,0)</f>
        <v>0.0</v>
      </c>
      <c r="S53" s="93" t="s">
        <v>729</v>
      </c>
      <c r="T53" t="str">
        <f>IFERROR(VLOOKUP(ROWS($T$3:T53),$R$3:$S$992,2,0),"")</f>
        <v/>
      </c>
      <c r="U53">
        <f>IF(ISNUMBER(SEARCH(#REF!,N53)),MAX($M$2:M52)+1,0)</f>
        <v>0.0</v>
      </c>
      <c r="V53" s="93" t="s">
        <v>729</v>
      </c>
      <c r="W53" t="str">
        <f>IFERROR(VLOOKUP(ROWS($W$3:W53),$U$3:$V$992,2,0),"")</f>
        <v/>
      </c>
      <c r="X53">
        <f>IF(ISNUMBER(SEARCH(#REF!,N53)),MAX($M$2:M52)+1,0)</f>
        <v>0.0</v>
      </c>
      <c r="Y53" s="93" t="s">
        <v>729</v>
      </c>
      <c r="Z53" t="str">
        <f>IFERROR(VLOOKUP(ROWS($Z$3:Z53),$X$3:$Y$992,2,0),"")</f>
        <v/>
      </c>
    </row>
    <row r="54" spans="1:26" ht="12.75" customHeight="1">
      <c r="A54" s="69"/>
      <c r="B54" s="69"/>
      <c r="C54" s="69"/>
      <c r="D54" s="85">
        <f>IF(ISNUMBER(SEARCH(ZAKL_DATA!$B$14,E54)),MAX($D$2:D53)+1,0)</f>
        <v>52.0</v>
      </c>
      <c r="E54" s="98" t="s">
        <v>731</v>
      </c>
      <c r="F54" s="99">
        <v>2214.0</v>
      </c>
      <c r="G54" s="100"/>
      <c r="H54" s="101" t="str">
        <f>IFERROR(VLOOKUP(ROWS($H$3:H54),$D$3:$E$204,2,0),"")</f>
        <v>TŘEBOŇ</v>
      </c>
      <c r="I54" s="69"/>
      <c r="J54" s="103" t="s">
        <v>732</v>
      </c>
      <c r="K54" s="91" t="s">
        <v>733</v>
      </c>
      <c r="M54" s="92">
        <f>IF(ISNUMBER(SEARCH(ZAKL_DATA!$B$29,N54)),MAX($M$2:M53)+1,0)</f>
        <v>52.0</v>
      </c>
      <c r="N54" s="93" t="s">
        <v>734</v>
      </c>
      <c r="O54" s="94" t="s">
        <v>735</v>
      </c>
      <c r="Q54" s="95" t="str">
        <f>IFERROR(VLOOKUP(ROWS($Q$3:Q54),$M$3:$N$992,2,0),"")</f>
        <v>Inženýrské stavitelství</v>
      </c>
      <c r="R54">
        <f>IF(ISNUMBER(SEARCH(#REF!,N54)),MAX($M$2:M53)+1,0)</f>
        <v>0.0</v>
      </c>
      <c r="S54" s="93" t="s">
        <v>734</v>
      </c>
      <c r="T54" t="str">
        <f>IFERROR(VLOOKUP(ROWS($T$3:T54),$R$3:$S$992,2,0),"")</f>
        <v/>
      </c>
      <c r="U54">
        <f>IF(ISNUMBER(SEARCH(#REF!,N54)),MAX($M$2:M53)+1,0)</f>
        <v>0.0</v>
      </c>
      <c r="V54" s="93" t="s">
        <v>734</v>
      </c>
      <c r="W54" t="str">
        <f>IFERROR(VLOOKUP(ROWS($W$3:W54),$U$3:$V$992,2,0),"")</f>
        <v/>
      </c>
      <c r="X54">
        <f>IF(ISNUMBER(SEARCH(#REF!,N54)),MAX($M$2:M53)+1,0)</f>
        <v>0.0</v>
      </c>
      <c r="Y54" s="93" t="s">
        <v>734</v>
      </c>
      <c r="Z54" t="str">
        <f>IFERROR(VLOOKUP(ROWS($Z$3:Z54),$X$3:$Y$992,2,0),"")</f>
        <v/>
      </c>
    </row>
    <row r="55" spans="1:26" ht="12.75" customHeight="1">
      <c r="A55" s="69"/>
      <c r="B55" s="69"/>
      <c r="C55" s="69"/>
      <c r="D55" s="85">
        <f>IF(ISNUMBER(SEARCH(ZAKL_DATA!$B$14,E55)),MAX($D$2:D54)+1,0)</f>
        <v>53.0</v>
      </c>
      <c r="E55" s="98" t="s">
        <v>736</v>
      </c>
      <c r="F55" s="99">
        <v>2215.0</v>
      </c>
      <c r="G55" s="100"/>
      <c r="H55" s="101" t="str">
        <f>IFERROR(VLOOKUP(ROWS($H$3:H55),$D$3:$E$204,2,0),"")</f>
        <v>TÝN NAD VLTAVOU</v>
      </c>
      <c r="I55" s="69"/>
      <c r="J55" s="103" t="s">
        <v>737</v>
      </c>
      <c r="K55" s="91" t="s">
        <v>738</v>
      </c>
      <c r="M55" s="92">
        <f>IF(ISNUMBER(SEARCH(ZAKL_DATA!$B$29,N55)),MAX($M$2:M54)+1,0)</f>
        <v>53.0</v>
      </c>
      <c r="N55" s="93" t="s">
        <v>739</v>
      </c>
      <c r="O55" s="94" t="s">
        <v>740</v>
      </c>
      <c r="Q55" s="95" t="str">
        <f>IFERROR(VLOOKUP(ROWS($Q$3:Q55),$M$3:$N$992,2,0),"")</f>
        <v>Specializované stavební činnosti</v>
      </c>
      <c r="R55">
        <f>IF(ISNUMBER(SEARCH(#REF!,N55)),MAX($M$2:M54)+1,0)</f>
        <v>0.0</v>
      </c>
      <c r="S55" s="93" t="s">
        <v>739</v>
      </c>
      <c r="T55" t="str">
        <f>IFERROR(VLOOKUP(ROWS($T$3:T55),$R$3:$S$992,2,0),"")</f>
        <v/>
      </c>
      <c r="U55">
        <f>IF(ISNUMBER(SEARCH(#REF!,N55)),MAX($M$2:M54)+1,0)</f>
        <v>0.0</v>
      </c>
      <c r="V55" s="93" t="s">
        <v>739</v>
      </c>
      <c r="W55" t="str">
        <f>IFERROR(VLOOKUP(ROWS($W$3:W55),$U$3:$V$992,2,0),"")</f>
        <v/>
      </c>
      <c r="X55">
        <f>IF(ISNUMBER(SEARCH(#REF!,N55)),MAX($M$2:M54)+1,0)</f>
        <v>0.0</v>
      </c>
      <c r="Y55" s="93" t="s">
        <v>739</v>
      </c>
      <c r="Z55" t="str">
        <f>IFERROR(VLOOKUP(ROWS($Z$3:Z55),$X$3:$Y$992,2,0),"")</f>
        <v/>
      </c>
    </row>
    <row r="56" spans="1:26" ht="12.75" customHeight="1">
      <c r="A56" s="69"/>
      <c r="B56" s="69"/>
      <c r="C56" s="69"/>
      <c r="D56" s="85">
        <f>IF(ISNUMBER(SEARCH(ZAKL_DATA!$B$14,E56)),MAX($D$2:D55)+1,0)</f>
        <v>54.0</v>
      </c>
      <c r="E56" s="98" t="s">
        <v>741</v>
      </c>
      <c r="F56" s="99">
        <v>2216.0</v>
      </c>
      <c r="G56" s="100"/>
      <c r="H56" s="101" t="str">
        <f>IFERROR(VLOOKUP(ROWS($H$3:H56),$D$3:$E$204,2,0),"")</f>
        <v>VIMPERK</v>
      </c>
      <c r="I56" s="69"/>
      <c r="J56" s="103" t="s">
        <v>742</v>
      </c>
      <c r="K56" s="91" t="s">
        <v>743</v>
      </c>
      <c r="M56" s="92">
        <f>IF(ISNUMBER(SEARCH(ZAKL_DATA!$B$29,N56)),MAX($M$2:M55)+1,0)</f>
        <v>54.0</v>
      </c>
      <c r="N56" s="93" t="s">
        <v>744</v>
      </c>
      <c r="O56" s="94" t="s">
        <v>745</v>
      </c>
      <c r="Q56" s="95" t="str">
        <f>IFERROR(VLOOKUP(ROWS($Q$3:Q56),$M$3:$N$992,2,0),"")</f>
        <v>Velkoobchod, maloobchod a opravy motorových vozidel</v>
      </c>
      <c r="R56">
        <f>IF(ISNUMBER(SEARCH(#REF!,N56)),MAX($M$2:M55)+1,0)</f>
        <v>0.0</v>
      </c>
      <c r="S56" s="93" t="s">
        <v>744</v>
      </c>
      <c r="T56" t="str">
        <f>IFERROR(VLOOKUP(ROWS($T$3:T56),$R$3:$S$992,2,0),"")</f>
        <v/>
      </c>
      <c r="U56">
        <f>IF(ISNUMBER(SEARCH(#REF!,N56)),MAX($M$2:M55)+1,0)</f>
        <v>0.0</v>
      </c>
      <c r="V56" s="93" t="s">
        <v>744</v>
      </c>
      <c r="W56" t="str">
        <f>IFERROR(VLOOKUP(ROWS($W$3:W56),$U$3:$V$992,2,0),"")</f>
        <v/>
      </c>
      <c r="X56">
        <f>IF(ISNUMBER(SEARCH(#REF!,N56)),MAX($M$2:M55)+1,0)</f>
        <v>0.0</v>
      </c>
      <c r="Y56" s="93" t="s">
        <v>744</v>
      </c>
      <c r="Z56" t="str">
        <f>IFERROR(VLOOKUP(ROWS($Z$3:Z56),$X$3:$Y$992,2,0),"")</f>
        <v/>
      </c>
    </row>
    <row r="57" spans="1:26" ht="12.75" customHeight="1">
      <c r="A57" s="69"/>
      <c r="B57" s="69"/>
      <c r="C57" s="69"/>
      <c r="D57" s="85">
        <f>IF(ISNUMBER(SEARCH(ZAKL_DATA!$B$14,E57)),MAX($D$2:D56)+1,0)</f>
        <v>55.0</v>
      </c>
      <c r="E57" s="98" t="s">
        <v>746</v>
      </c>
      <c r="F57" s="99">
        <v>2217.0</v>
      </c>
      <c r="G57" s="100"/>
      <c r="H57" s="101" t="str">
        <f>IFERROR(VLOOKUP(ROWS($H$3:H57),$D$3:$E$204,2,0),"")</f>
        <v>VODŇANY</v>
      </c>
      <c r="I57" s="69"/>
      <c r="J57" s="103" t="s">
        <v>747</v>
      </c>
      <c r="K57" s="91" t="s">
        <v>748</v>
      </c>
      <c r="M57" s="92">
        <f>IF(ISNUMBER(SEARCH(ZAKL_DATA!$B$29,N57)),MAX($M$2:M56)+1,0)</f>
        <v>55.0</v>
      </c>
      <c r="N57" s="93" t="s">
        <v>749</v>
      </c>
      <c r="O57" s="94" t="s">
        <v>750</v>
      </c>
      <c r="Q57" s="95" t="str">
        <f>IFERROR(VLOOKUP(ROWS($Q$3:Q57),$M$3:$N$992,2,0),"")</f>
        <v>Velkoobchod, kromě motorových vozidel</v>
      </c>
      <c r="R57">
        <f>IF(ISNUMBER(SEARCH(#REF!,N57)),MAX($M$2:M56)+1,0)</f>
        <v>0.0</v>
      </c>
      <c r="S57" s="93" t="s">
        <v>749</v>
      </c>
      <c r="T57" t="str">
        <f>IFERROR(VLOOKUP(ROWS($T$3:T57),$R$3:$S$992,2,0),"")</f>
        <v/>
      </c>
      <c r="U57">
        <f>IF(ISNUMBER(SEARCH(#REF!,N57)),MAX($M$2:M56)+1,0)</f>
        <v>0.0</v>
      </c>
      <c r="V57" s="93" t="s">
        <v>749</v>
      </c>
      <c r="W57" t="str">
        <f>IFERROR(VLOOKUP(ROWS($W$3:W57),$U$3:$V$992,2,0),"")</f>
        <v/>
      </c>
      <c r="X57">
        <f>IF(ISNUMBER(SEARCH(#REF!,N57)),MAX($M$2:M56)+1,0)</f>
        <v>0.0</v>
      </c>
      <c r="Y57" s="93" t="s">
        <v>749</v>
      </c>
      <c r="Z57" t="str">
        <f>IFERROR(VLOOKUP(ROWS($Z$3:Z57),$X$3:$Y$992,2,0),"")</f>
        <v/>
      </c>
    </row>
    <row r="58" spans="1:26" ht="12.75" customHeight="1">
      <c r="A58" s="69"/>
      <c r="B58" s="69"/>
      <c r="C58" s="69"/>
      <c r="D58" s="85">
        <f>IF(ISNUMBER(SEARCH(ZAKL_DATA!$B$14,E58)),MAX($D$2:D57)+1,0)</f>
        <v>56.0</v>
      </c>
      <c r="E58" s="98" t="s">
        <v>751</v>
      </c>
      <c r="F58" s="99">
        <v>2301.0</v>
      </c>
      <c r="G58" s="100"/>
      <c r="H58" s="101" t="str">
        <f>IFERROR(VLOOKUP(ROWS($H$3:H58),$D$3:$E$204,2,0),"")</f>
        <v>PLZEŇ</v>
      </c>
      <c r="I58" s="69"/>
      <c r="J58" s="103" t="s">
        <v>752</v>
      </c>
      <c r="K58" s="91" t="s">
        <v>753</v>
      </c>
      <c r="M58" s="92">
        <f>IF(ISNUMBER(SEARCH(ZAKL_DATA!$B$29,N58)),MAX($M$2:M57)+1,0)</f>
        <v>56.0</v>
      </c>
      <c r="N58" s="93" t="s">
        <v>754</v>
      </c>
      <c r="O58" s="94" t="s">
        <v>755</v>
      </c>
      <c r="Q58" s="95" t="str">
        <f>IFERROR(VLOOKUP(ROWS($Q$3:Q58),$M$3:$N$992,2,0),"")</f>
        <v>Maloobchod, kromě motorových vozidel</v>
      </c>
      <c r="R58">
        <f>IF(ISNUMBER(SEARCH(#REF!,N58)),MAX($M$2:M57)+1,0)</f>
        <v>0.0</v>
      </c>
      <c r="S58" s="93" t="s">
        <v>754</v>
      </c>
      <c r="T58" t="str">
        <f>IFERROR(VLOOKUP(ROWS($T$3:T58),$R$3:$S$992,2,0),"")</f>
        <v/>
      </c>
      <c r="U58">
        <f>IF(ISNUMBER(SEARCH(#REF!,N58)),MAX($M$2:M57)+1,0)</f>
        <v>0.0</v>
      </c>
      <c r="V58" s="93" t="s">
        <v>754</v>
      </c>
      <c r="W58" t="str">
        <f>IFERROR(VLOOKUP(ROWS($W$3:W58),$U$3:$V$992,2,0),"")</f>
        <v/>
      </c>
      <c r="X58">
        <f>IF(ISNUMBER(SEARCH(#REF!,N58)),MAX($M$2:M57)+1,0)</f>
        <v>0.0</v>
      </c>
      <c r="Y58" s="93" t="s">
        <v>754</v>
      </c>
      <c r="Z58" t="str">
        <f>IFERROR(VLOOKUP(ROWS($Z$3:Z58),$X$3:$Y$992,2,0),"")</f>
        <v/>
      </c>
    </row>
    <row r="59" spans="1:26" ht="12.75" customHeight="1">
      <c r="A59" s="69"/>
      <c r="B59" s="69"/>
      <c r="C59" s="69"/>
      <c r="D59" s="85">
        <f>IF(ISNUMBER(SEARCH(ZAKL_DATA!$B$14,E59)),MAX($D$2:D58)+1,0)</f>
        <v>57.0</v>
      </c>
      <c r="E59" s="98" t="s">
        <v>756</v>
      </c>
      <c r="F59" s="99">
        <v>2302.0</v>
      </c>
      <c r="G59" s="100"/>
      <c r="H59" s="101" t="str">
        <f>IFERROR(VLOOKUP(ROWS($H$3:H59),$D$3:$E$204,2,0),"")</f>
        <v>PLZEŇ-SEVER</v>
      </c>
      <c r="I59" s="69"/>
      <c r="J59" s="102" t="s">
        <v>757</v>
      </c>
      <c r="K59" s="91" t="s">
        <v>758</v>
      </c>
      <c r="M59" s="92">
        <f>IF(ISNUMBER(SEARCH(ZAKL_DATA!$B$29,N59)),MAX($M$2:M58)+1,0)</f>
        <v>57.0</v>
      </c>
      <c r="N59" s="93" t="s">
        <v>759</v>
      </c>
      <c r="O59" s="94" t="s">
        <v>760</v>
      </c>
      <c r="Q59" s="95" t="str">
        <f>IFERROR(VLOOKUP(ROWS($Q$3:Q59),$M$3:$N$992,2,0),"")</f>
        <v>Pozemní a potrubní doprava</v>
      </c>
      <c r="R59">
        <f>IF(ISNUMBER(SEARCH(#REF!,N59)),MAX($M$2:M58)+1,0)</f>
        <v>0.0</v>
      </c>
      <c r="S59" s="93" t="s">
        <v>759</v>
      </c>
      <c r="T59" t="str">
        <f>IFERROR(VLOOKUP(ROWS($T$3:T59),$R$3:$S$992,2,0),"")</f>
        <v/>
      </c>
      <c r="U59">
        <f>IF(ISNUMBER(SEARCH(#REF!,N59)),MAX($M$2:M58)+1,0)</f>
        <v>0.0</v>
      </c>
      <c r="V59" s="93" t="s">
        <v>759</v>
      </c>
      <c r="W59" t="str">
        <f>IFERROR(VLOOKUP(ROWS($W$3:W59),$U$3:$V$992,2,0),"")</f>
        <v/>
      </c>
      <c r="X59">
        <f>IF(ISNUMBER(SEARCH(#REF!,N59)),MAX($M$2:M58)+1,0)</f>
        <v>0.0</v>
      </c>
      <c r="Y59" s="93" t="s">
        <v>759</v>
      </c>
      <c r="Z59" t="str">
        <f>IFERROR(VLOOKUP(ROWS($Z$3:Z59),$X$3:$Y$992,2,0),"")</f>
        <v/>
      </c>
    </row>
    <row r="60" spans="1:26" ht="12.75" customHeight="1">
      <c r="A60" s="69"/>
      <c r="B60" s="69"/>
      <c r="C60" s="69"/>
      <c r="D60" s="85">
        <f>IF(ISNUMBER(SEARCH(ZAKL_DATA!$B$14,E60)),MAX($D$2:D59)+1,0)</f>
        <v>58.0</v>
      </c>
      <c r="E60" s="98" t="s">
        <v>761</v>
      </c>
      <c r="F60" s="99">
        <v>2303.0</v>
      </c>
      <c r="G60" s="100"/>
      <c r="H60" s="101" t="str">
        <f>IFERROR(VLOOKUP(ROWS($H$3:H60),$D$3:$E$204,2,0),"")</f>
        <v>PLZEŇ-JIH</v>
      </c>
      <c r="I60" s="69"/>
      <c r="J60" s="103" t="s">
        <v>762</v>
      </c>
      <c r="K60" s="91" t="s">
        <v>763</v>
      </c>
      <c r="M60" s="92">
        <f>IF(ISNUMBER(SEARCH(ZAKL_DATA!$B$29,N60)),MAX($M$2:M59)+1,0)</f>
        <v>58.0</v>
      </c>
      <c r="N60" s="93" t="s">
        <v>764</v>
      </c>
      <c r="O60" s="94" t="s">
        <v>765</v>
      </c>
      <c r="Q60" s="95" t="str">
        <f>IFERROR(VLOOKUP(ROWS($Q$3:Q60),$M$3:$N$992,2,0),"")</f>
        <v>Vodní doprava</v>
      </c>
      <c r="R60">
        <f>IF(ISNUMBER(SEARCH(#REF!,N60)),MAX($M$2:M59)+1,0)</f>
        <v>0.0</v>
      </c>
      <c r="S60" s="93" t="s">
        <v>764</v>
      </c>
      <c r="T60" t="str">
        <f>IFERROR(VLOOKUP(ROWS($T$3:T60),$R$3:$S$992,2,0),"")</f>
        <v/>
      </c>
      <c r="U60">
        <f>IF(ISNUMBER(SEARCH(#REF!,N60)),MAX($M$2:M59)+1,0)</f>
        <v>0.0</v>
      </c>
      <c r="V60" s="93" t="s">
        <v>764</v>
      </c>
      <c r="W60" t="str">
        <f>IFERROR(VLOOKUP(ROWS($W$3:W60),$U$3:$V$992,2,0),"")</f>
        <v/>
      </c>
      <c r="X60">
        <f>IF(ISNUMBER(SEARCH(#REF!,N60)),MAX($M$2:M59)+1,0)</f>
        <v>0.0</v>
      </c>
      <c r="Y60" s="93" t="s">
        <v>764</v>
      </c>
      <c r="Z60" t="str">
        <f>IFERROR(VLOOKUP(ROWS($Z$3:Z60),$X$3:$Y$992,2,0),"")</f>
        <v/>
      </c>
    </row>
    <row r="61" spans="1:26" ht="12.75" customHeight="1">
      <c r="A61" s="69"/>
      <c r="B61" s="69"/>
      <c r="C61" s="69"/>
      <c r="D61" s="85">
        <f>IF(ISNUMBER(SEARCH(ZAKL_DATA!$B$14,E61)),MAX($D$2:D60)+1,0)</f>
        <v>59.0</v>
      </c>
      <c r="E61" s="98" t="s">
        <v>766</v>
      </c>
      <c r="F61" s="99">
        <v>2304.0</v>
      </c>
      <c r="G61" s="100"/>
      <c r="H61" s="101" t="str">
        <f>IFERROR(VLOOKUP(ROWS($H$3:H61),$D$3:$E$204,2,0),"")</f>
        <v>BLOVICE</v>
      </c>
      <c r="I61" s="69"/>
      <c r="J61" s="103" t="s">
        <v>767</v>
      </c>
      <c r="K61" s="91" t="s">
        <v>768</v>
      </c>
      <c r="M61" s="92">
        <f>IF(ISNUMBER(SEARCH(ZAKL_DATA!$B$29,N61)),MAX($M$2:M60)+1,0)</f>
        <v>59.0</v>
      </c>
      <c r="N61" s="93" t="s">
        <v>769</v>
      </c>
      <c r="O61" s="94" t="s">
        <v>770</v>
      </c>
      <c r="Q61" s="95" t="str">
        <f>IFERROR(VLOOKUP(ROWS($Q$3:Q61),$M$3:$N$992,2,0),"")</f>
        <v>Letecká doprava</v>
      </c>
      <c r="R61">
        <f>IF(ISNUMBER(SEARCH(#REF!,N61)),MAX($M$2:M60)+1,0)</f>
        <v>0.0</v>
      </c>
      <c r="S61" s="93" t="s">
        <v>769</v>
      </c>
      <c r="T61" t="str">
        <f>IFERROR(VLOOKUP(ROWS($T$3:T61),$R$3:$S$992,2,0),"")</f>
        <v/>
      </c>
      <c r="U61">
        <f>IF(ISNUMBER(SEARCH(#REF!,N61)),MAX($M$2:M60)+1,0)</f>
        <v>0.0</v>
      </c>
      <c r="V61" s="93" t="s">
        <v>769</v>
      </c>
      <c r="W61" t="str">
        <f>IFERROR(VLOOKUP(ROWS($W$3:W61),$U$3:$V$992,2,0),"")</f>
        <v/>
      </c>
      <c r="X61">
        <f>IF(ISNUMBER(SEARCH(#REF!,N61)),MAX($M$2:M60)+1,0)</f>
        <v>0.0</v>
      </c>
      <c r="Y61" s="93" t="s">
        <v>769</v>
      </c>
      <c r="Z61" t="str">
        <f>IFERROR(VLOOKUP(ROWS($Z$3:Z61),$X$3:$Y$992,2,0),"")</f>
        <v/>
      </c>
    </row>
    <row r="62" spans="1:26" ht="12.75" customHeight="1">
      <c r="A62" s="69"/>
      <c r="B62" s="69"/>
      <c r="C62" s="69"/>
      <c r="D62" s="85">
        <f>IF(ISNUMBER(SEARCH(ZAKL_DATA!$B$14,E62)),MAX($D$2:D61)+1,0)</f>
        <v>60.0</v>
      </c>
      <c r="E62" s="98" t="s">
        <v>771</v>
      </c>
      <c r="F62" s="99">
        <v>2305.0</v>
      </c>
      <c r="G62" s="100"/>
      <c r="H62" s="101" t="str">
        <f>IFERROR(VLOOKUP(ROWS($H$3:H62),$D$3:$E$204,2,0),"")</f>
        <v>DOMAŽLICE</v>
      </c>
      <c r="I62" s="69"/>
      <c r="J62" s="103" t="s">
        <v>772</v>
      </c>
      <c r="K62" s="91" t="s">
        <v>773</v>
      </c>
      <c r="M62" s="92">
        <f>IF(ISNUMBER(SEARCH(ZAKL_DATA!$B$29,N62)),MAX($M$2:M61)+1,0)</f>
        <v>60.0</v>
      </c>
      <c r="N62" s="93" t="s">
        <v>774</v>
      </c>
      <c r="O62" s="94" t="s">
        <v>775</v>
      </c>
      <c r="Q62" s="95" t="str">
        <f>IFERROR(VLOOKUP(ROWS($Q$3:Q62),$M$3:$N$992,2,0),"")</f>
        <v>Těžba a úprava černého uhlí</v>
      </c>
      <c r="R62">
        <f>IF(ISNUMBER(SEARCH(#REF!,N62)),MAX($M$2:M61)+1,0)</f>
        <v>0.0</v>
      </c>
      <c r="S62" s="93" t="s">
        <v>774</v>
      </c>
      <c r="T62" t="str">
        <f>IFERROR(VLOOKUP(ROWS($T$3:T62),$R$3:$S$992,2,0),"")</f>
        <v/>
      </c>
      <c r="U62">
        <f>IF(ISNUMBER(SEARCH(#REF!,N62)),MAX($M$2:M61)+1,0)</f>
        <v>0.0</v>
      </c>
      <c r="V62" s="93" t="s">
        <v>774</v>
      </c>
      <c r="W62" t="str">
        <f>IFERROR(VLOOKUP(ROWS($W$3:W62),$U$3:$V$992,2,0),"")</f>
        <v/>
      </c>
      <c r="X62">
        <f>IF(ISNUMBER(SEARCH(#REF!,N62)),MAX($M$2:M61)+1,0)</f>
        <v>0.0</v>
      </c>
      <c r="Y62" s="93" t="s">
        <v>774</v>
      </c>
      <c r="Z62" t="str">
        <f>IFERROR(VLOOKUP(ROWS($Z$3:Z62),$X$3:$Y$992,2,0),"")</f>
        <v/>
      </c>
    </row>
    <row r="63" spans="1:26" ht="12.75" customHeight="1">
      <c r="A63" s="69"/>
      <c r="B63" s="69"/>
      <c r="C63" s="69"/>
      <c r="D63" s="85">
        <f>IF(ISNUMBER(SEARCH(ZAKL_DATA!$B$14,E63)),MAX($D$2:D62)+1,0)</f>
        <v>61.0</v>
      </c>
      <c r="E63" s="98" t="s">
        <v>776</v>
      </c>
      <c r="F63" s="99">
        <v>2306.0</v>
      </c>
      <c r="G63" s="100"/>
      <c r="H63" s="101" t="str">
        <f>IFERROR(VLOOKUP(ROWS($H$3:H63),$D$3:$E$204,2,0),"")</f>
        <v>HORAŽĎOVICE</v>
      </c>
      <c r="I63" s="69"/>
      <c r="J63" s="103" t="s">
        <v>777</v>
      </c>
      <c r="K63" s="91" t="s">
        <v>778</v>
      </c>
      <c r="M63" s="92">
        <f>IF(ISNUMBER(SEARCH(ZAKL_DATA!$B$29,N63)),MAX($M$2:M62)+1,0)</f>
        <v>61.0</v>
      </c>
      <c r="N63" s="93" t="s">
        <v>779</v>
      </c>
      <c r="O63" s="94" t="s">
        <v>780</v>
      </c>
      <c r="Q63" s="95" t="str">
        <f>IFERROR(VLOOKUP(ROWS($Q$3:Q63),$M$3:$N$992,2,0),"")</f>
        <v>Skladování a vedlejší činnosti v dopravě</v>
      </c>
      <c r="R63">
        <f>IF(ISNUMBER(SEARCH(#REF!,N63)),MAX($M$2:M62)+1,0)</f>
        <v>0.0</v>
      </c>
      <c r="S63" s="93" t="s">
        <v>779</v>
      </c>
      <c r="T63" t="str">
        <f>IFERROR(VLOOKUP(ROWS($T$3:T63),$R$3:$S$992,2,0),"")</f>
        <v/>
      </c>
      <c r="U63">
        <f>IF(ISNUMBER(SEARCH(#REF!,N63)),MAX($M$2:M62)+1,0)</f>
        <v>0.0</v>
      </c>
      <c r="V63" s="93" t="s">
        <v>779</v>
      </c>
      <c r="W63" t="str">
        <f>IFERROR(VLOOKUP(ROWS($W$3:W63),$U$3:$V$992,2,0),"")</f>
        <v/>
      </c>
      <c r="X63">
        <f>IF(ISNUMBER(SEARCH(#REF!,N63)),MAX($M$2:M62)+1,0)</f>
        <v>0.0</v>
      </c>
      <c r="Y63" s="93" t="s">
        <v>779</v>
      </c>
      <c r="Z63" t="str">
        <f>IFERROR(VLOOKUP(ROWS($Z$3:Z63),$X$3:$Y$992,2,0),"")</f>
        <v/>
      </c>
    </row>
    <row r="64" spans="1:26" ht="12.75" customHeight="1">
      <c r="A64" s="69"/>
      <c r="B64" s="69"/>
      <c r="C64" s="69"/>
      <c r="D64" s="85">
        <f>IF(ISNUMBER(SEARCH(ZAKL_DATA!$B$14,E64)),MAX($D$2:D63)+1,0)</f>
        <v>62.0</v>
      </c>
      <c r="E64" s="98" t="s">
        <v>781</v>
      </c>
      <c r="F64" s="99">
        <v>2307.0</v>
      </c>
      <c r="G64" s="100"/>
      <c r="H64" s="101" t="str">
        <f>IFERROR(VLOOKUP(ROWS($H$3:H64),$D$3:$E$204,2,0),"")</f>
        <v>HORŠOVSKÝ TÝN</v>
      </c>
      <c r="I64" s="69"/>
      <c r="J64" s="103" t="s">
        <v>782</v>
      </c>
      <c r="K64" s="91" t="s">
        <v>783</v>
      </c>
      <c r="M64" s="92">
        <f>IF(ISNUMBER(SEARCH(ZAKL_DATA!$B$29,N64)),MAX($M$2:M63)+1,0)</f>
        <v>62.0</v>
      </c>
      <c r="N64" s="93" t="s">
        <v>784</v>
      </c>
      <c r="O64" s="94" t="s">
        <v>785</v>
      </c>
      <c r="Q64" s="95" t="str">
        <f>IFERROR(VLOOKUP(ROWS($Q$3:Q64),$M$3:$N$992,2,0),"")</f>
        <v>Těžba a úprava hnědého uhlí</v>
      </c>
      <c r="R64">
        <f>IF(ISNUMBER(SEARCH(#REF!,N64)),MAX($M$2:M63)+1,0)</f>
        <v>0.0</v>
      </c>
      <c r="S64" s="93" t="s">
        <v>784</v>
      </c>
      <c r="T64" t="str">
        <f>IFERROR(VLOOKUP(ROWS($T$3:T64),$R$3:$S$992,2,0),"")</f>
        <v/>
      </c>
      <c r="U64">
        <f>IF(ISNUMBER(SEARCH(#REF!,N64)),MAX($M$2:M63)+1,0)</f>
        <v>0.0</v>
      </c>
      <c r="V64" s="93" t="s">
        <v>784</v>
      </c>
      <c r="W64" t="str">
        <f>IFERROR(VLOOKUP(ROWS($W$3:W64),$U$3:$V$992,2,0),"")</f>
        <v/>
      </c>
      <c r="X64">
        <f>IF(ISNUMBER(SEARCH(#REF!,N64)),MAX($M$2:M63)+1,0)</f>
        <v>0.0</v>
      </c>
      <c r="Y64" s="93" t="s">
        <v>784</v>
      </c>
      <c r="Z64" t="str">
        <f>IFERROR(VLOOKUP(ROWS($Z$3:Z64),$X$3:$Y$992,2,0),"")</f>
        <v/>
      </c>
    </row>
    <row r="65" spans="1:26" ht="12.75" customHeight="1">
      <c r="A65" s="69"/>
      <c r="B65" s="69"/>
      <c r="C65" s="69"/>
      <c r="D65" s="85">
        <f>IF(ISNUMBER(SEARCH(ZAKL_DATA!$B$14,E65)),MAX($D$2:D64)+1,0)</f>
        <v>63.0</v>
      </c>
      <c r="E65" s="98" t="s">
        <v>786</v>
      </c>
      <c r="F65" s="99">
        <v>2308.0</v>
      </c>
      <c r="G65" s="100"/>
      <c r="H65" s="101" t="str">
        <f>IFERROR(VLOOKUP(ROWS($H$3:H65),$D$3:$E$204,2,0),"")</f>
        <v>KLATOVY</v>
      </c>
      <c r="I65" s="69"/>
      <c r="J65" s="103" t="s">
        <v>787</v>
      </c>
      <c r="K65" s="91" t="s">
        <v>460</v>
      </c>
      <c r="M65" s="92">
        <f>IF(ISNUMBER(SEARCH(ZAKL_DATA!$B$29,N65)),MAX($M$2:M64)+1,0)</f>
        <v>63.0</v>
      </c>
      <c r="N65" s="93" t="s">
        <v>788</v>
      </c>
      <c r="O65" s="94" t="s">
        <v>789</v>
      </c>
      <c r="Q65" s="95" t="str">
        <f>IFERROR(VLOOKUP(ROWS($Q$3:Q65),$M$3:$N$992,2,0),"")</f>
        <v>Poštovní a kurýrní činnosti</v>
      </c>
      <c r="R65">
        <f>IF(ISNUMBER(SEARCH(#REF!,N65)),MAX($M$2:M64)+1,0)</f>
        <v>0.0</v>
      </c>
      <c r="S65" s="93" t="s">
        <v>788</v>
      </c>
      <c r="T65" t="str">
        <f>IFERROR(VLOOKUP(ROWS($T$3:T65),$R$3:$S$992,2,0),"")</f>
        <v/>
      </c>
      <c r="U65">
        <f>IF(ISNUMBER(SEARCH(#REF!,N65)),MAX($M$2:M64)+1,0)</f>
        <v>0.0</v>
      </c>
      <c r="V65" s="93" t="s">
        <v>788</v>
      </c>
      <c r="W65" t="str">
        <f>IFERROR(VLOOKUP(ROWS($W$3:W65),$U$3:$V$992,2,0),"")</f>
        <v/>
      </c>
      <c r="X65">
        <f>IF(ISNUMBER(SEARCH(#REF!,N65)),MAX($M$2:M64)+1,0)</f>
        <v>0.0</v>
      </c>
      <c r="Y65" s="93" t="s">
        <v>788</v>
      </c>
      <c r="Z65" t="str">
        <f>IFERROR(VLOOKUP(ROWS($Z$3:Z65),$X$3:$Y$992,2,0),"")</f>
        <v/>
      </c>
    </row>
    <row r="66" spans="1:26" ht="12.75" customHeight="1">
      <c r="A66" s="69"/>
      <c r="B66" s="69"/>
      <c r="C66" s="69"/>
      <c r="D66" s="85">
        <f>IF(ISNUMBER(SEARCH(ZAKL_DATA!$B$14,E66)),MAX($D$2:D65)+1,0)</f>
        <v>64.0</v>
      </c>
      <c r="E66" s="98" t="s">
        <v>790</v>
      </c>
      <c r="F66" s="99">
        <v>2309.0</v>
      </c>
      <c r="G66" s="100"/>
      <c r="H66" s="101" t="str">
        <f>IFERROR(VLOOKUP(ROWS($H$3:H66),$D$3:$E$204,2,0),"")</f>
        <v>KRALOVICE</v>
      </c>
      <c r="I66" s="69"/>
      <c r="J66" s="103" t="s">
        <v>791</v>
      </c>
      <c r="K66" s="91" t="s">
        <v>792</v>
      </c>
      <c r="M66" s="92">
        <f>IF(ISNUMBER(SEARCH(ZAKL_DATA!$B$29,N66)),MAX($M$2:M65)+1,0)</f>
        <v>64.0</v>
      </c>
      <c r="N66" s="93" t="s">
        <v>793</v>
      </c>
      <c r="O66" s="94" t="s">
        <v>794</v>
      </c>
      <c r="Q66" s="95" t="str">
        <f>IFERROR(VLOOKUP(ROWS($Q$3:Q66),$M$3:$N$992,2,0),"")</f>
        <v>Ubytování</v>
      </c>
      <c r="R66">
        <f>IF(ISNUMBER(SEARCH(#REF!,N66)),MAX($M$2:M65)+1,0)</f>
        <v>0.0</v>
      </c>
      <c r="S66" s="93" t="s">
        <v>793</v>
      </c>
      <c r="T66" t="str">
        <f>IFERROR(VLOOKUP(ROWS($T$3:T66),$R$3:$S$992,2,0),"")</f>
        <v/>
      </c>
      <c r="U66">
        <f>IF(ISNUMBER(SEARCH(#REF!,N66)),MAX($M$2:M65)+1,0)</f>
        <v>0.0</v>
      </c>
      <c r="V66" s="93" t="s">
        <v>793</v>
      </c>
      <c r="W66" t="str">
        <f>IFERROR(VLOOKUP(ROWS($W$3:W66),$U$3:$V$992,2,0),"")</f>
        <v/>
      </c>
      <c r="X66">
        <f>IF(ISNUMBER(SEARCH(#REF!,N66)),MAX($M$2:M65)+1,0)</f>
        <v>0.0</v>
      </c>
      <c r="Y66" s="93" t="s">
        <v>793</v>
      </c>
      <c r="Z66" t="str">
        <f>IFERROR(VLOOKUP(ROWS($Z$3:Z66),$X$3:$Y$992,2,0),"")</f>
        <v/>
      </c>
    </row>
    <row r="67" spans="1:26" ht="12.75" customHeight="1">
      <c r="A67" s="69"/>
      <c r="B67" s="69"/>
      <c r="C67" s="69"/>
      <c r="D67" s="85">
        <f>IF(ISNUMBER(SEARCH(ZAKL_DATA!$B$14,E67)),MAX($D$2:D66)+1,0)</f>
        <v>65.0</v>
      </c>
      <c r="E67" s="98" t="s">
        <v>795</v>
      </c>
      <c r="F67" s="99">
        <v>2310.0</v>
      </c>
      <c r="G67" s="100"/>
      <c r="H67" s="101" t="str">
        <f>IFERROR(VLOOKUP(ROWS($H$3:H67),$D$3:$E$204,2,0),"")</f>
        <v>NEPOMUK</v>
      </c>
      <c r="I67" s="69"/>
      <c r="J67" s="103" t="s">
        <v>796</v>
      </c>
      <c r="K67" s="91" t="s">
        <v>797</v>
      </c>
      <c r="M67" s="92">
        <f>IF(ISNUMBER(SEARCH(ZAKL_DATA!$B$29,N67)),MAX($M$2:M66)+1,0)</f>
        <v>65.0</v>
      </c>
      <c r="N67" s="93" t="s">
        <v>798</v>
      </c>
      <c r="O67" s="94" t="s">
        <v>799</v>
      </c>
      <c r="Q67" s="95" t="str">
        <f>IFERROR(VLOOKUP(ROWS($Q$3:Q67),$M$3:$N$992,2,0),"")</f>
        <v>Stravování a pohostinství</v>
      </c>
      <c r="R67">
        <f>IF(ISNUMBER(SEARCH(#REF!,N67)),MAX($M$2:M66)+1,0)</f>
        <v>0.0</v>
      </c>
      <c r="S67" s="93" t="s">
        <v>798</v>
      </c>
      <c r="T67" t="str">
        <f>IFERROR(VLOOKUP(ROWS($T$3:T67),$R$3:$S$992,2,0),"")</f>
        <v/>
      </c>
      <c r="U67">
        <f>IF(ISNUMBER(SEARCH(#REF!,N67)),MAX($M$2:M66)+1,0)</f>
        <v>0.0</v>
      </c>
      <c r="V67" s="93" t="s">
        <v>798</v>
      </c>
      <c r="W67" t="str">
        <f>IFERROR(VLOOKUP(ROWS($W$3:W67),$U$3:$V$992,2,0),"")</f>
        <v/>
      </c>
      <c r="X67">
        <f>IF(ISNUMBER(SEARCH(#REF!,N67)),MAX($M$2:M66)+1,0)</f>
        <v>0.0</v>
      </c>
      <c r="Y67" s="93" t="s">
        <v>798</v>
      </c>
      <c r="Z67" t="str">
        <f>IFERROR(VLOOKUP(ROWS($Z$3:Z67),$X$3:$Y$992,2,0),"")</f>
        <v/>
      </c>
    </row>
    <row r="68" spans="1:26" ht="12.75" customHeight="1">
      <c r="A68" s="69"/>
      <c r="B68" s="69"/>
      <c r="C68" s="69"/>
      <c r="D68" s="85">
        <f>IF(ISNUMBER(SEARCH(ZAKL_DATA!$B$14,E68)),MAX($D$2:D67)+1,0)</f>
        <v>66.0</v>
      </c>
      <c r="E68" s="98" t="s">
        <v>800</v>
      </c>
      <c r="F68" s="99">
        <v>2311.0</v>
      </c>
      <c r="G68" s="100"/>
      <c r="H68" s="101" t="str">
        <f>IFERROR(VLOOKUP(ROWS($H$3:H68),$D$3:$E$204,2,0),"")</f>
        <v>PŘEŠTICE</v>
      </c>
      <c r="I68" s="69"/>
      <c r="J68" s="103" t="s">
        <v>801</v>
      </c>
      <c r="K68" s="91" t="s">
        <v>802</v>
      </c>
      <c r="M68" s="92">
        <f>IF(ISNUMBER(SEARCH(ZAKL_DATA!$B$29,N68)),MAX($M$2:M67)+1,0)</f>
        <v>66.0</v>
      </c>
      <c r="N68" s="93" t="s">
        <v>803</v>
      </c>
      <c r="O68" s="94" t="s">
        <v>804</v>
      </c>
      <c r="Q68" s="95" t="str">
        <f>IFERROR(VLOOKUP(ROWS($Q$3:Q68),$M$3:$N$992,2,0),"")</f>
        <v>Vydavatelské činnosti</v>
      </c>
      <c r="R68">
        <f>IF(ISNUMBER(SEARCH(#REF!,N68)),MAX($M$2:M67)+1,0)</f>
        <v>0.0</v>
      </c>
      <c r="S68" s="93" t="s">
        <v>803</v>
      </c>
      <c r="T68" t="str">
        <f>IFERROR(VLOOKUP(ROWS($T$3:T68),$R$3:$S$992,2,0),"")</f>
        <v/>
      </c>
      <c r="U68">
        <f>IF(ISNUMBER(SEARCH(#REF!,N68)),MAX($M$2:M67)+1,0)</f>
        <v>0.0</v>
      </c>
      <c r="V68" s="93" t="s">
        <v>803</v>
      </c>
      <c r="W68" t="str">
        <f>IFERROR(VLOOKUP(ROWS($W$3:W68),$U$3:$V$992,2,0),"")</f>
        <v/>
      </c>
      <c r="X68">
        <f>IF(ISNUMBER(SEARCH(#REF!,N68)),MAX($M$2:M67)+1,0)</f>
        <v>0.0</v>
      </c>
      <c r="Y68" s="93" t="s">
        <v>803</v>
      </c>
      <c r="Z68" t="str">
        <f>IFERROR(VLOOKUP(ROWS($Z$3:Z68),$X$3:$Y$992,2,0),"")</f>
        <v/>
      </c>
    </row>
    <row r="69" spans="1:26" ht="12.75" customHeight="1">
      <c r="A69" s="69"/>
      <c r="B69" s="69"/>
      <c r="C69" s="69"/>
      <c r="D69" s="85">
        <f>IF(ISNUMBER(SEARCH(ZAKL_DATA!$B$14,E69)),MAX($D$2:D68)+1,0)</f>
        <v>67.0</v>
      </c>
      <c r="E69" s="98" t="s">
        <v>805</v>
      </c>
      <c r="F69" s="99">
        <v>2312.0</v>
      </c>
      <c r="G69" s="100"/>
      <c r="H69" s="101" t="str">
        <f>IFERROR(VLOOKUP(ROWS($H$3:H69),$D$3:$E$204,2,0),"")</f>
        <v>ROKYCANY</v>
      </c>
      <c r="I69" s="69"/>
      <c r="J69" s="103" t="s">
        <v>806</v>
      </c>
      <c r="K69" s="91" t="s">
        <v>807</v>
      </c>
      <c r="M69" s="92">
        <f>IF(ISNUMBER(SEARCH(ZAKL_DATA!$B$29,N69)),MAX($M$2:M68)+1,0)</f>
        <v>67.0</v>
      </c>
      <c r="N69" s="93" t="s">
        <v>808</v>
      </c>
      <c r="O69" s="94" t="s">
        <v>809</v>
      </c>
      <c r="Q69" s="95" t="str">
        <f>IFERROR(VLOOKUP(ROWS($Q$3:Q69),$M$3:$N$992,2,0),"")</f>
        <v>Čin.v obl.filmů,videozázn.a tel.programů,pořiz.zvuk.nahr.a hudeb.vyd.čin.</v>
      </c>
      <c r="R69">
        <f>IF(ISNUMBER(SEARCH(#REF!,N69)),MAX($M$2:M68)+1,0)</f>
        <v>0.0</v>
      </c>
      <c r="S69" s="93" t="s">
        <v>808</v>
      </c>
      <c r="T69" t="str">
        <f>IFERROR(VLOOKUP(ROWS($T$3:T69),$R$3:$S$992,2,0),"")</f>
        <v/>
      </c>
      <c r="U69">
        <f>IF(ISNUMBER(SEARCH(#REF!,N69)),MAX($M$2:M68)+1,0)</f>
        <v>0.0</v>
      </c>
      <c r="V69" s="93" t="s">
        <v>808</v>
      </c>
      <c r="W69" t="str">
        <f>IFERROR(VLOOKUP(ROWS($W$3:W69),$U$3:$V$992,2,0),"")</f>
        <v/>
      </c>
      <c r="X69">
        <f>IF(ISNUMBER(SEARCH(#REF!,N69)),MAX($M$2:M68)+1,0)</f>
        <v>0.0</v>
      </c>
      <c r="Y69" s="93" t="s">
        <v>808</v>
      </c>
      <c r="Z69" t="str">
        <f>IFERROR(VLOOKUP(ROWS($Z$3:Z69),$X$3:$Y$992,2,0),"")</f>
        <v/>
      </c>
    </row>
    <row r="70" spans="1:26" ht="12.75" customHeight="1">
      <c r="A70" s="69"/>
      <c r="B70" s="69"/>
      <c r="C70" s="69"/>
      <c r="D70" s="85">
        <f>IF(ISNUMBER(SEARCH(ZAKL_DATA!$B$14,E70)),MAX($D$2:D69)+1,0)</f>
        <v>68.0</v>
      </c>
      <c r="E70" s="98" t="s">
        <v>810</v>
      </c>
      <c r="F70" s="99">
        <v>2313.0</v>
      </c>
      <c r="G70" s="100"/>
      <c r="H70" s="101" t="str">
        <f>IFERROR(VLOOKUP(ROWS($H$3:H70),$D$3:$E$204,2,0),"")</f>
        <v>TACHOV</v>
      </c>
      <c r="I70" s="69"/>
      <c r="J70" s="103" t="s">
        <v>811</v>
      </c>
      <c r="K70" s="91" t="s">
        <v>812</v>
      </c>
      <c r="M70" s="92">
        <f>IF(ISNUMBER(SEARCH(ZAKL_DATA!$B$29,N70)),MAX($M$2:M69)+1,0)</f>
        <v>68.0</v>
      </c>
      <c r="N70" s="93" t="s">
        <v>813</v>
      </c>
      <c r="O70" s="94" t="s">
        <v>814</v>
      </c>
      <c r="Q70" s="95" t="str">
        <f>IFERROR(VLOOKUP(ROWS($Q$3:Q70),$M$3:$N$992,2,0),"")</f>
        <v>Tvorba programů a vysílání</v>
      </c>
      <c r="R70">
        <f>IF(ISNUMBER(SEARCH(#REF!,N70)),MAX($M$2:M69)+1,0)</f>
        <v>0.0</v>
      </c>
      <c r="S70" s="93" t="s">
        <v>813</v>
      </c>
      <c r="T70" t="str">
        <f>IFERROR(VLOOKUP(ROWS($T$3:T70),$R$3:$S$992,2,0),"")</f>
        <v/>
      </c>
      <c r="U70">
        <f>IF(ISNUMBER(SEARCH(#REF!,N70)),MAX($M$2:M69)+1,0)</f>
        <v>0.0</v>
      </c>
      <c r="V70" s="93" t="s">
        <v>813</v>
      </c>
      <c r="W70" t="str">
        <f>IFERROR(VLOOKUP(ROWS($W$3:W70),$U$3:$V$992,2,0),"")</f>
        <v/>
      </c>
      <c r="X70">
        <f>IF(ISNUMBER(SEARCH(#REF!,N70)),MAX($M$2:M69)+1,0)</f>
        <v>0.0</v>
      </c>
      <c r="Y70" s="93" t="s">
        <v>813</v>
      </c>
      <c r="Z70" t="str">
        <f>IFERROR(VLOOKUP(ROWS($Z$3:Z70),$X$3:$Y$992,2,0),"")</f>
        <v/>
      </c>
    </row>
    <row r="71" spans="1:26" ht="12.75" customHeight="1">
      <c r="A71" s="69"/>
      <c r="B71" s="69"/>
      <c r="C71" s="69"/>
      <c r="D71" s="85">
        <f>IF(ISNUMBER(SEARCH(ZAKL_DATA!$B$14,E71)),MAX($D$2:D70)+1,0)</f>
        <v>69.0</v>
      </c>
      <c r="E71" s="98" t="s">
        <v>815</v>
      </c>
      <c r="F71" s="99">
        <v>2314.0</v>
      </c>
      <c r="G71" s="100"/>
      <c r="H71" s="101" t="str">
        <f>IFERROR(VLOOKUP(ROWS($H$3:H71),$D$3:$E$204,2,0),"")</f>
        <v>STŘÍBRO</v>
      </c>
      <c r="I71" s="69"/>
      <c r="J71" s="103" t="s">
        <v>816</v>
      </c>
      <c r="K71" s="91" t="s">
        <v>817</v>
      </c>
      <c r="M71" s="92">
        <f>IF(ISNUMBER(SEARCH(ZAKL_DATA!$B$29,N71)),MAX($M$2:M70)+1,0)</f>
        <v>69.0</v>
      </c>
      <c r="N71" s="93" t="s">
        <v>818</v>
      </c>
      <c r="O71" s="94" t="s">
        <v>819</v>
      </c>
      <c r="Q71" s="95" t="str">
        <f>IFERROR(VLOOKUP(ROWS($Q$3:Q71),$M$3:$N$992,2,0),"")</f>
        <v>Telekomunikační činnosti</v>
      </c>
      <c r="R71">
        <f>IF(ISNUMBER(SEARCH(#REF!,N71)),MAX($M$2:M70)+1,0)</f>
        <v>0.0</v>
      </c>
      <c r="S71" s="93" t="s">
        <v>818</v>
      </c>
      <c r="T71" t="str">
        <f>IFERROR(VLOOKUP(ROWS($T$3:T71),$R$3:$S$992,2,0),"")</f>
        <v/>
      </c>
      <c r="U71">
        <f>IF(ISNUMBER(SEARCH(#REF!,N71)),MAX($M$2:M70)+1,0)</f>
        <v>0.0</v>
      </c>
      <c r="V71" s="93" t="s">
        <v>818</v>
      </c>
      <c r="W71" t="str">
        <f>IFERROR(VLOOKUP(ROWS($W$3:W71),$U$3:$V$992,2,0),"")</f>
        <v/>
      </c>
      <c r="X71">
        <f>IF(ISNUMBER(SEARCH(#REF!,N71)),MAX($M$2:M70)+1,0)</f>
        <v>0.0</v>
      </c>
      <c r="Y71" s="93" t="s">
        <v>818</v>
      </c>
      <c r="Z71" t="str">
        <f>IFERROR(VLOOKUP(ROWS($Z$3:Z71),$X$3:$Y$992,2,0),"")</f>
        <v/>
      </c>
    </row>
    <row r="72" spans="1:26" ht="12.75" customHeight="1">
      <c r="A72" s="69"/>
      <c r="B72" s="69"/>
      <c r="C72" s="69"/>
      <c r="D72" s="85">
        <f>IF(ISNUMBER(SEARCH(ZAKL_DATA!$B$14,E72)),MAX($D$2:D71)+1,0)</f>
        <v>70.0</v>
      </c>
      <c r="E72" s="98" t="s">
        <v>820</v>
      </c>
      <c r="F72" s="99">
        <v>2315.0</v>
      </c>
      <c r="G72" s="100"/>
      <c r="H72" s="101" t="str">
        <f>IFERROR(VLOOKUP(ROWS($H$3:H72),$D$3:$E$204,2,0),"")</f>
        <v>SUŠICE</v>
      </c>
      <c r="I72" s="69"/>
      <c r="J72" s="103" t="s">
        <v>821</v>
      </c>
      <c r="K72" s="91" t="s">
        <v>822</v>
      </c>
      <c r="M72" s="92">
        <f>IF(ISNUMBER(SEARCH(ZAKL_DATA!$B$29,N72)),MAX($M$2:M71)+1,0)</f>
        <v>70.0</v>
      </c>
      <c r="N72" s="93" t="s">
        <v>823</v>
      </c>
      <c r="O72" s="94" t="s">
        <v>824</v>
      </c>
      <c r="Q72" s="95" t="str">
        <f>IFERROR(VLOOKUP(ROWS($Q$3:Q72),$M$3:$N$992,2,0),"")</f>
        <v>Těžba ropy</v>
      </c>
      <c r="R72">
        <f>IF(ISNUMBER(SEARCH(#REF!,N72)),MAX($M$2:M71)+1,0)</f>
        <v>0.0</v>
      </c>
      <c r="S72" s="93" t="s">
        <v>823</v>
      </c>
      <c r="T72" t="str">
        <f>IFERROR(VLOOKUP(ROWS($T$3:T72),$R$3:$S$992,2,0),"")</f>
        <v/>
      </c>
      <c r="U72">
        <f>IF(ISNUMBER(SEARCH(#REF!,N72)),MAX($M$2:M71)+1,0)</f>
        <v>0.0</v>
      </c>
      <c r="V72" s="93" t="s">
        <v>823</v>
      </c>
      <c r="W72" t="str">
        <f>IFERROR(VLOOKUP(ROWS($W$3:W72),$U$3:$V$992,2,0),"")</f>
        <v/>
      </c>
      <c r="X72">
        <f>IF(ISNUMBER(SEARCH(#REF!,N72)),MAX($M$2:M71)+1,0)</f>
        <v>0.0</v>
      </c>
      <c r="Y72" s="93" t="s">
        <v>823</v>
      </c>
      <c r="Z72" t="str">
        <f>IFERROR(VLOOKUP(ROWS($Z$3:Z72),$X$3:$Y$992,2,0),"")</f>
        <v/>
      </c>
    </row>
    <row r="73" spans="1:26" ht="12.75" customHeight="1">
      <c r="A73" s="69"/>
      <c r="B73" s="69"/>
      <c r="C73" s="69"/>
      <c r="D73" s="85">
        <f>IF(ISNUMBER(SEARCH(ZAKL_DATA!$B$14,E73)),MAX($D$2:D72)+1,0)</f>
        <v>71.0</v>
      </c>
      <c r="E73" s="98" t="s">
        <v>825</v>
      </c>
      <c r="F73" s="99">
        <v>2401.0</v>
      </c>
      <c r="G73" s="100"/>
      <c r="H73" s="101" t="str">
        <f>IFERROR(VLOOKUP(ROWS($H$3:H73),$D$3:$E$204,2,0),"")</f>
        <v>KARLOVY VARY</v>
      </c>
      <c r="I73" s="69"/>
      <c r="J73" s="103" t="s">
        <v>826</v>
      </c>
      <c r="K73" s="91" t="s">
        <v>827</v>
      </c>
      <c r="M73" s="92">
        <f>IF(ISNUMBER(SEARCH(ZAKL_DATA!$B$29,N73)),MAX($M$2:M72)+1,0)</f>
        <v>71.0</v>
      </c>
      <c r="N73" s="93" t="s">
        <v>828</v>
      </c>
      <c r="O73" s="94" t="s">
        <v>829</v>
      </c>
      <c r="Q73" s="95" t="str">
        <f>IFERROR(VLOOKUP(ROWS($Q$3:Q73),$M$3:$N$992,2,0),"")</f>
        <v>Činnosti v oblasti informačních technologií</v>
      </c>
      <c r="R73">
        <f>IF(ISNUMBER(SEARCH(#REF!,N73)),MAX($M$2:M72)+1,0)</f>
        <v>0.0</v>
      </c>
      <c r="S73" s="93" t="s">
        <v>828</v>
      </c>
      <c r="T73" t="str">
        <f>IFERROR(VLOOKUP(ROWS($T$3:T73),$R$3:$S$992,2,0),"")</f>
        <v/>
      </c>
      <c r="U73">
        <f>IF(ISNUMBER(SEARCH(#REF!,N73)),MAX($M$2:M72)+1,0)</f>
        <v>0.0</v>
      </c>
      <c r="V73" s="93" t="s">
        <v>828</v>
      </c>
      <c r="W73" t="str">
        <f>IFERROR(VLOOKUP(ROWS($W$3:W73),$U$3:$V$992,2,0),"")</f>
        <v/>
      </c>
      <c r="X73">
        <f>IF(ISNUMBER(SEARCH(#REF!,N73)),MAX($M$2:M72)+1,0)</f>
        <v>0.0</v>
      </c>
      <c r="Y73" s="93" t="s">
        <v>828</v>
      </c>
      <c r="Z73" t="str">
        <f>IFERROR(VLOOKUP(ROWS($Z$3:Z73),$X$3:$Y$992,2,0),"")</f>
        <v/>
      </c>
    </row>
    <row r="74" spans="1:26" ht="12.75" customHeight="1">
      <c r="A74" s="69"/>
      <c r="B74" s="69"/>
      <c r="C74" s="69"/>
      <c r="D74" s="85">
        <f>IF(ISNUMBER(SEARCH(ZAKL_DATA!$B$14,E74)),MAX($D$2:D73)+1,0)</f>
        <v>72.0</v>
      </c>
      <c r="E74" s="98" t="s">
        <v>830</v>
      </c>
      <c r="F74" s="99">
        <v>2402.0</v>
      </c>
      <c r="G74" s="100"/>
      <c r="H74" s="101" t="str">
        <f>IFERROR(VLOOKUP(ROWS($H$3:H74),$D$3:$E$204,2,0),"")</f>
        <v>AŠ</v>
      </c>
      <c r="I74" s="69"/>
      <c r="J74" s="103" t="s">
        <v>831</v>
      </c>
      <c r="K74" s="91" t="s">
        <v>832</v>
      </c>
      <c r="M74" s="92">
        <f>IF(ISNUMBER(SEARCH(ZAKL_DATA!$B$29,N74)),MAX($M$2:M73)+1,0)</f>
        <v>72.0</v>
      </c>
      <c r="N74" s="93" t="s">
        <v>833</v>
      </c>
      <c r="O74" s="94" t="s">
        <v>834</v>
      </c>
      <c r="Q74" s="95" t="str">
        <f>IFERROR(VLOOKUP(ROWS($Q$3:Q74),$M$3:$N$992,2,0),"")</f>
        <v>Těžba zemního plynu</v>
      </c>
      <c r="R74">
        <f>IF(ISNUMBER(SEARCH(#REF!,N74)),MAX($M$2:M73)+1,0)</f>
        <v>0.0</v>
      </c>
      <c r="S74" s="93" t="s">
        <v>833</v>
      </c>
      <c r="T74" t="str">
        <f>IFERROR(VLOOKUP(ROWS($T$3:T74),$R$3:$S$992,2,0),"")</f>
        <v/>
      </c>
      <c r="U74">
        <f>IF(ISNUMBER(SEARCH(#REF!,N74)),MAX($M$2:M73)+1,0)</f>
        <v>0.0</v>
      </c>
      <c r="V74" s="93" t="s">
        <v>833</v>
      </c>
      <c r="W74" t="str">
        <f>IFERROR(VLOOKUP(ROWS($W$3:W74),$U$3:$V$992,2,0),"")</f>
        <v/>
      </c>
      <c r="X74">
        <f>IF(ISNUMBER(SEARCH(#REF!,N74)),MAX($M$2:M73)+1,0)</f>
        <v>0.0</v>
      </c>
      <c r="Y74" s="93" t="s">
        <v>833</v>
      </c>
      <c r="Z74" t="str">
        <f>IFERROR(VLOOKUP(ROWS($Z$3:Z74),$X$3:$Y$992,2,0),"")</f>
        <v/>
      </c>
    </row>
    <row r="75" spans="1:26" ht="12.75" customHeight="1">
      <c r="A75" s="69"/>
      <c r="B75" s="69"/>
      <c r="C75" s="69"/>
      <c r="D75" s="85">
        <f>IF(ISNUMBER(SEARCH(ZAKL_DATA!$B$14,E75)),MAX($D$2:D74)+1,0)</f>
        <v>73.0</v>
      </c>
      <c r="E75" s="98" t="s">
        <v>835</v>
      </c>
      <c r="F75" s="99">
        <v>2403.0</v>
      </c>
      <c r="G75" s="100"/>
      <c r="H75" s="101" t="str">
        <f>IFERROR(VLOOKUP(ROWS($H$3:H75),$D$3:$E$204,2,0),"")</f>
        <v>CHEB</v>
      </c>
      <c r="I75" s="69"/>
      <c r="J75" s="103" t="s">
        <v>836</v>
      </c>
      <c r="K75" s="91" t="s">
        <v>837</v>
      </c>
      <c r="M75" s="92">
        <f>IF(ISNUMBER(SEARCH(ZAKL_DATA!$B$29,N75)),MAX($M$2:M74)+1,0)</f>
        <v>73.0</v>
      </c>
      <c r="N75" s="93" t="s">
        <v>838</v>
      </c>
      <c r="O75" s="94" t="s">
        <v>839</v>
      </c>
      <c r="Q75" s="95" t="str">
        <f>IFERROR(VLOOKUP(ROWS($Q$3:Q75),$M$3:$N$992,2,0),"")</f>
        <v>Informační činnosti</v>
      </c>
      <c r="R75">
        <f>IF(ISNUMBER(SEARCH(#REF!,N75)),MAX($M$2:M74)+1,0)</f>
        <v>0.0</v>
      </c>
      <c r="S75" s="93" t="s">
        <v>838</v>
      </c>
      <c r="T75" t="str">
        <f>IFERROR(VLOOKUP(ROWS($T$3:T75),$R$3:$S$992,2,0),"")</f>
        <v/>
      </c>
      <c r="U75">
        <f>IF(ISNUMBER(SEARCH(#REF!,N75)),MAX($M$2:M74)+1,0)</f>
        <v>0.0</v>
      </c>
      <c r="V75" s="93" t="s">
        <v>838</v>
      </c>
      <c r="W75" t="str">
        <f>IFERROR(VLOOKUP(ROWS($W$3:W75),$U$3:$V$992,2,0),"")</f>
        <v/>
      </c>
      <c r="X75">
        <f>IF(ISNUMBER(SEARCH(#REF!,N75)),MAX($M$2:M74)+1,0)</f>
        <v>0.0</v>
      </c>
      <c r="Y75" s="93" t="s">
        <v>838</v>
      </c>
      <c r="Z75" t="str">
        <f>IFERROR(VLOOKUP(ROWS($Z$3:Z75),$X$3:$Y$992,2,0),"")</f>
        <v/>
      </c>
    </row>
    <row r="76" spans="1:26" ht="12.75" customHeight="1">
      <c r="A76" s="69"/>
      <c r="B76" s="69"/>
      <c r="C76" s="69"/>
      <c r="D76" s="85">
        <f>IF(ISNUMBER(SEARCH(ZAKL_DATA!$B$14,E76)),MAX($D$2:D75)+1,0)</f>
        <v>74.0</v>
      </c>
      <c r="E76" s="98" t="s">
        <v>840</v>
      </c>
      <c r="F76" s="99">
        <v>2404.0</v>
      </c>
      <c r="G76" s="100"/>
      <c r="H76" s="101" t="str">
        <f>IFERROR(VLOOKUP(ROWS($H$3:H76),$D$3:$E$204,2,0),"")</f>
        <v>KRASLICE</v>
      </c>
      <c r="I76" s="69"/>
      <c r="J76" s="103" t="s">
        <v>841</v>
      </c>
      <c r="K76" s="91" t="s">
        <v>842</v>
      </c>
      <c r="M76" s="92">
        <f>IF(ISNUMBER(SEARCH(ZAKL_DATA!$B$29,N76)),MAX($M$2:M75)+1,0)</f>
        <v>74.0</v>
      </c>
      <c r="N76" s="93" t="s">
        <v>843</v>
      </c>
      <c r="O76" s="94" t="s">
        <v>844</v>
      </c>
      <c r="Q76" s="95" t="str">
        <f>IFERROR(VLOOKUP(ROWS($Q$3:Q76),$M$3:$N$992,2,0),"")</f>
        <v>Finanční zprostředkování, kromě pojišťovnictví a penzijního financování</v>
      </c>
      <c r="R76">
        <f>IF(ISNUMBER(SEARCH(#REF!,N76)),MAX($M$2:M75)+1,0)</f>
        <v>0.0</v>
      </c>
      <c r="S76" s="93" t="s">
        <v>843</v>
      </c>
      <c r="T76" t="str">
        <f>IFERROR(VLOOKUP(ROWS($T$3:T76),$R$3:$S$992,2,0),"")</f>
        <v/>
      </c>
      <c r="U76">
        <f>IF(ISNUMBER(SEARCH(#REF!,N76)),MAX($M$2:M75)+1,0)</f>
        <v>0.0</v>
      </c>
      <c r="V76" s="93" t="s">
        <v>843</v>
      </c>
      <c r="W76" t="str">
        <f>IFERROR(VLOOKUP(ROWS($W$3:W76),$U$3:$V$992,2,0),"")</f>
        <v/>
      </c>
      <c r="X76">
        <f>IF(ISNUMBER(SEARCH(#REF!,N76)),MAX($M$2:M75)+1,0)</f>
        <v>0.0</v>
      </c>
      <c r="Y76" s="93" t="s">
        <v>843</v>
      </c>
      <c r="Z76" t="str">
        <f>IFERROR(VLOOKUP(ROWS($Z$3:Z76),$X$3:$Y$992,2,0),"")</f>
        <v/>
      </c>
    </row>
    <row r="77" spans="1:26" ht="12.75" customHeight="1">
      <c r="A77" s="69"/>
      <c r="B77" s="69"/>
      <c r="C77" s="69"/>
      <c r="D77" s="85">
        <f>IF(ISNUMBER(SEARCH(ZAKL_DATA!$B$14,E77)),MAX($D$2:D76)+1,0)</f>
        <v>75.0</v>
      </c>
      <c r="E77" s="98" t="s">
        <v>845</v>
      </c>
      <c r="F77" s="99">
        <v>2405.0</v>
      </c>
      <c r="G77" s="100"/>
      <c r="H77" s="101" t="str">
        <f>IFERROR(VLOOKUP(ROWS($H$3:H77),$D$3:$E$204,2,0),"")</f>
        <v>MARIÁNSKÉ LÁZNĚ</v>
      </c>
      <c r="I77" s="69"/>
      <c r="J77" s="103" t="s">
        <v>846</v>
      </c>
      <c r="K77" s="91" t="s">
        <v>847</v>
      </c>
      <c r="M77" s="92">
        <f>IF(ISNUMBER(SEARCH(ZAKL_DATA!$B$29,N77)),MAX($M$2:M76)+1,0)</f>
        <v>75.0</v>
      </c>
      <c r="N77" s="93" t="s">
        <v>848</v>
      </c>
      <c r="O77" s="94" t="s">
        <v>849</v>
      </c>
      <c r="Q77" s="95" t="str">
        <f>IFERROR(VLOOKUP(ROWS($Q$3:Q77),$M$3:$N$992,2,0),"")</f>
        <v>Pojištění,zajištění a penzijní financování,kromě povinného soc.zabezpečení</v>
      </c>
      <c r="R77">
        <f>IF(ISNUMBER(SEARCH(#REF!,N77)),MAX($M$2:M76)+1,0)</f>
        <v>0.0</v>
      </c>
      <c r="S77" s="93" t="s">
        <v>848</v>
      </c>
      <c r="T77" t="str">
        <f>IFERROR(VLOOKUP(ROWS($T$3:T77),$R$3:$S$992,2,0),"")</f>
        <v/>
      </c>
      <c r="U77">
        <f>IF(ISNUMBER(SEARCH(#REF!,N77)),MAX($M$2:M76)+1,0)</f>
        <v>0.0</v>
      </c>
      <c r="V77" s="93" t="s">
        <v>848</v>
      </c>
      <c r="W77" t="str">
        <f>IFERROR(VLOOKUP(ROWS($W$3:W77),$U$3:$V$992,2,0),"")</f>
        <v/>
      </c>
      <c r="X77">
        <f>IF(ISNUMBER(SEARCH(#REF!,N77)),MAX($M$2:M76)+1,0)</f>
        <v>0.0</v>
      </c>
      <c r="Y77" s="93" t="s">
        <v>848</v>
      </c>
      <c r="Z77" t="str">
        <f>IFERROR(VLOOKUP(ROWS($Z$3:Z77),$X$3:$Y$992,2,0),"")</f>
        <v/>
      </c>
    </row>
    <row r="78" spans="1:26" ht="12.75" customHeight="1">
      <c r="A78" s="69"/>
      <c r="B78" s="69"/>
      <c r="C78" s="69"/>
      <c r="D78" s="85">
        <f>IF(ISNUMBER(SEARCH(ZAKL_DATA!$B$14,E78)),MAX($D$2:D77)+1,0)</f>
        <v>76.0</v>
      </c>
      <c r="E78" s="98" t="s">
        <v>850</v>
      </c>
      <c r="F78" s="99">
        <v>2406.0</v>
      </c>
      <c r="G78" s="100"/>
      <c r="H78" s="101" t="str">
        <f>IFERROR(VLOOKUP(ROWS($H$3:H78),$D$3:$E$204,2,0),"")</f>
        <v>OSTROV NAD OHŘÍ</v>
      </c>
      <c r="I78" s="69"/>
      <c r="J78" s="103" t="s">
        <v>851</v>
      </c>
      <c r="K78" s="91" t="s">
        <v>852</v>
      </c>
      <c r="M78" s="92">
        <f>IF(ISNUMBER(SEARCH(ZAKL_DATA!$B$29,N78)),MAX($M$2:M77)+1,0)</f>
        <v>76.0</v>
      </c>
      <c r="N78" s="93" t="s">
        <v>853</v>
      </c>
      <c r="O78" s="94" t="s">
        <v>854</v>
      </c>
      <c r="Q78" s="95" t="str">
        <f>IFERROR(VLOOKUP(ROWS($Q$3:Q78),$M$3:$N$992,2,0),"")</f>
        <v>Ostatní finanční činnosti</v>
      </c>
      <c r="R78">
        <f>IF(ISNUMBER(SEARCH(#REF!,N78)),MAX($M$2:M77)+1,0)</f>
        <v>0.0</v>
      </c>
      <c r="S78" s="93" t="s">
        <v>853</v>
      </c>
      <c r="T78" t="str">
        <f>IFERROR(VLOOKUP(ROWS($T$3:T78),$R$3:$S$992,2,0),"")</f>
        <v/>
      </c>
      <c r="U78">
        <f>IF(ISNUMBER(SEARCH(#REF!,N78)),MAX($M$2:M77)+1,0)</f>
        <v>0.0</v>
      </c>
      <c r="V78" s="93" t="s">
        <v>853</v>
      </c>
      <c r="W78" t="str">
        <f>IFERROR(VLOOKUP(ROWS($W$3:W78),$U$3:$V$992,2,0),"")</f>
        <v/>
      </c>
      <c r="X78">
        <f>IF(ISNUMBER(SEARCH(#REF!,N78)),MAX($M$2:M77)+1,0)</f>
        <v>0.0</v>
      </c>
      <c r="Y78" s="93" t="s">
        <v>853</v>
      </c>
      <c r="Z78" t="str">
        <f>IFERROR(VLOOKUP(ROWS($Z$3:Z78),$X$3:$Y$992,2,0),"")</f>
        <v/>
      </c>
    </row>
    <row r="79" spans="1:26" ht="12.75" customHeight="1">
      <c r="A79" s="69"/>
      <c r="B79" s="69"/>
      <c r="C79" s="69"/>
      <c r="D79" s="85">
        <f>IF(ISNUMBER(SEARCH(ZAKL_DATA!$B$14,E79)),MAX($D$2:D78)+1,0)</f>
        <v>77.0</v>
      </c>
      <c r="E79" s="98" t="s">
        <v>855</v>
      </c>
      <c r="F79" s="99">
        <v>2407.0</v>
      </c>
      <c r="G79" s="100"/>
      <c r="H79" s="101" t="str">
        <f>IFERROR(VLOOKUP(ROWS($H$3:H79),$D$3:$E$204,2,0),"")</f>
        <v>SOKOLOV</v>
      </c>
      <c r="I79" s="69"/>
      <c r="J79" s="103" t="s">
        <v>856</v>
      </c>
      <c r="K79" s="91" t="s">
        <v>857</v>
      </c>
      <c r="M79" s="92">
        <f>IF(ISNUMBER(SEARCH(ZAKL_DATA!$B$29,N79)),MAX($M$2:M78)+1,0)</f>
        <v>77.0</v>
      </c>
      <c r="N79" s="93" t="s">
        <v>858</v>
      </c>
      <c r="O79" s="94" t="s">
        <v>859</v>
      </c>
      <c r="Q79" s="95" t="str">
        <f>IFERROR(VLOOKUP(ROWS($Q$3:Q79),$M$3:$N$992,2,0),"")</f>
        <v>Činnosti v oblasti nemovitostí</v>
      </c>
      <c r="R79">
        <f>IF(ISNUMBER(SEARCH(#REF!,N79)),MAX($M$2:M78)+1,0)</f>
        <v>0.0</v>
      </c>
      <c r="S79" s="93" t="s">
        <v>858</v>
      </c>
      <c r="T79" t="str">
        <f>IFERROR(VLOOKUP(ROWS($T$3:T79),$R$3:$S$992,2,0),"")</f>
        <v/>
      </c>
      <c r="U79">
        <f>IF(ISNUMBER(SEARCH(#REF!,N79)),MAX($M$2:M78)+1,0)</f>
        <v>0.0</v>
      </c>
      <c r="V79" s="93" t="s">
        <v>858</v>
      </c>
      <c r="W79" t="str">
        <f>IFERROR(VLOOKUP(ROWS($W$3:W79),$U$3:$V$992,2,0),"")</f>
        <v/>
      </c>
      <c r="X79">
        <f>IF(ISNUMBER(SEARCH(#REF!,N79)),MAX($M$2:M78)+1,0)</f>
        <v>0.0</v>
      </c>
      <c r="Y79" s="93" t="s">
        <v>858</v>
      </c>
      <c r="Z79" t="str">
        <f>IFERROR(VLOOKUP(ROWS($Z$3:Z79),$X$3:$Y$992,2,0),"")</f>
        <v/>
      </c>
    </row>
    <row r="80" spans="1:26" ht="12.75" customHeight="1">
      <c r="A80" s="69"/>
      <c r="B80" s="69"/>
      <c r="C80" s="69"/>
      <c r="D80" s="85">
        <f>IF(ISNUMBER(SEARCH(ZAKL_DATA!$B$14,E80)),MAX($D$2:D79)+1,0)</f>
        <v>78.0</v>
      </c>
      <c r="E80" s="98" t="s">
        <v>860</v>
      </c>
      <c r="F80" s="99">
        <v>2501.0</v>
      </c>
      <c r="G80" s="100"/>
      <c r="H80" s="101" t="str">
        <f>IFERROR(VLOOKUP(ROWS($H$3:H80),$D$3:$E$204,2,0),"")</f>
        <v>ÚSTÍ NAD LABEM</v>
      </c>
      <c r="I80" s="69"/>
      <c r="J80" s="103" t="s">
        <v>861</v>
      </c>
      <c r="K80" s="91" t="s">
        <v>862</v>
      </c>
      <c r="M80" s="92">
        <f>IF(ISNUMBER(SEARCH(ZAKL_DATA!$B$29,N80)),MAX($M$2:M79)+1,0)</f>
        <v>78.0</v>
      </c>
      <c r="N80" s="93" t="s">
        <v>863</v>
      </c>
      <c r="O80" s="94" t="s">
        <v>864</v>
      </c>
      <c r="Q80" s="95" t="str">
        <f>IFERROR(VLOOKUP(ROWS($Q$3:Q80),$M$3:$N$992,2,0),"")</f>
        <v>Právní a účetnické činnosti</v>
      </c>
      <c r="R80">
        <f>IF(ISNUMBER(SEARCH(#REF!,N80)),MAX($M$2:M79)+1,0)</f>
        <v>0.0</v>
      </c>
      <c r="S80" s="93" t="s">
        <v>863</v>
      </c>
      <c r="T80" t="str">
        <f>IFERROR(VLOOKUP(ROWS($T$3:T80),$R$3:$S$992,2,0),"")</f>
        <v/>
      </c>
      <c r="U80">
        <f>IF(ISNUMBER(SEARCH(#REF!,N80)),MAX($M$2:M79)+1,0)</f>
        <v>0.0</v>
      </c>
      <c r="V80" s="93" t="s">
        <v>863</v>
      </c>
      <c r="W80" t="str">
        <f>IFERROR(VLOOKUP(ROWS($W$3:W80),$U$3:$V$992,2,0),"")</f>
        <v/>
      </c>
      <c r="X80">
        <f>IF(ISNUMBER(SEARCH(#REF!,N80)),MAX($M$2:M79)+1,0)</f>
        <v>0.0</v>
      </c>
      <c r="Y80" s="93" t="s">
        <v>863</v>
      </c>
      <c r="Z80" t="str">
        <f>IFERROR(VLOOKUP(ROWS($Z$3:Z80),$X$3:$Y$992,2,0),"")</f>
        <v/>
      </c>
    </row>
    <row r="81" spans="1:26" ht="12.75" customHeight="1">
      <c r="A81" s="69"/>
      <c r="B81" s="69"/>
      <c r="C81" s="69"/>
      <c r="D81" s="85">
        <f>IF(ISNUMBER(SEARCH(ZAKL_DATA!$B$14,E81)),MAX($D$2:D80)+1,0)</f>
        <v>79.0</v>
      </c>
      <c r="E81" s="98" t="s">
        <v>865</v>
      </c>
      <c r="F81" s="99">
        <v>2502.0</v>
      </c>
      <c r="G81" s="100"/>
      <c r="H81" s="101" t="str">
        <f>IFERROR(VLOOKUP(ROWS($H$3:H81),$D$3:$E$204,2,0),"")</f>
        <v>BÍLINA</v>
      </c>
      <c r="I81" s="69"/>
      <c r="J81" s="103" t="s">
        <v>866</v>
      </c>
      <c r="K81" s="91" t="s">
        <v>867</v>
      </c>
      <c r="M81" s="92">
        <f>IF(ISNUMBER(SEARCH(ZAKL_DATA!$B$29,N81)),MAX($M$2:M80)+1,0)</f>
        <v>79.0</v>
      </c>
      <c r="N81" s="93" t="s">
        <v>868</v>
      </c>
      <c r="O81" s="94" t="s">
        <v>869</v>
      </c>
      <c r="Q81" s="95" t="str">
        <f>IFERROR(VLOOKUP(ROWS($Q$3:Q81),$M$3:$N$992,2,0),"")</f>
        <v>Činnosti vedení podniků; poradenství v oblasti řízení</v>
      </c>
      <c r="R81">
        <f>IF(ISNUMBER(SEARCH(#REF!,N81)),MAX($M$2:M80)+1,0)</f>
        <v>0.0</v>
      </c>
      <c r="S81" s="93" t="s">
        <v>868</v>
      </c>
      <c r="T81" t="str">
        <f>IFERROR(VLOOKUP(ROWS($T$3:T81),$R$3:$S$992,2,0),"")</f>
        <v/>
      </c>
      <c r="U81">
        <f>IF(ISNUMBER(SEARCH(#REF!,N81)),MAX($M$2:M80)+1,0)</f>
        <v>0.0</v>
      </c>
      <c r="V81" s="93" t="s">
        <v>868</v>
      </c>
      <c r="W81" t="str">
        <f>IFERROR(VLOOKUP(ROWS($W$3:W81),$U$3:$V$992,2,0),"")</f>
        <v/>
      </c>
      <c r="X81">
        <f>IF(ISNUMBER(SEARCH(#REF!,N81)),MAX($M$2:M80)+1,0)</f>
        <v>0.0</v>
      </c>
      <c r="Y81" s="93" t="s">
        <v>868</v>
      </c>
      <c r="Z81" t="str">
        <f>IFERROR(VLOOKUP(ROWS($Z$3:Z81),$X$3:$Y$992,2,0),"")</f>
        <v/>
      </c>
    </row>
    <row r="82" spans="1:26" ht="12.75" customHeight="1">
      <c r="A82" s="69"/>
      <c r="B82" s="69"/>
      <c r="C82" s="69"/>
      <c r="D82" s="85">
        <f>IF(ISNUMBER(SEARCH(ZAKL_DATA!$B$14,E82)),MAX($D$2:D81)+1,0)</f>
        <v>80.0</v>
      </c>
      <c r="E82" s="98" t="s">
        <v>870</v>
      </c>
      <c r="F82" s="99">
        <v>2503.0</v>
      </c>
      <c r="G82" s="100"/>
      <c r="H82" s="101" t="str">
        <f>IFERROR(VLOOKUP(ROWS($H$3:H82),$D$3:$E$204,2,0),"")</f>
        <v>DĚČÍN</v>
      </c>
      <c r="I82" s="69"/>
      <c r="J82" s="103" t="s">
        <v>871</v>
      </c>
      <c r="K82" s="91" t="s">
        <v>872</v>
      </c>
      <c r="M82" s="92">
        <f>IF(ISNUMBER(SEARCH(ZAKL_DATA!$B$29,N82)),MAX($M$2:M81)+1,0)</f>
        <v>80.0</v>
      </c>
      <c r="N82" s="93" t="s">
        <v>873</v>
      </c>
      <c r="O82" s="94" t="s">
        <v>874</v>
      </c>
      <c r="Q82" s="95" t="str">
        <f>IFERROR(VLOOKUP(ROWS($Q$3:Q82),$M$3:$N$992,2,0),"")</f>
        <v>Architektonické a inženýrské činnosti; technické zkoušky a analýzy</v>
      </c>
      <c r="R82">
        <f>IF(ISNUMBER(SEARCH(#REF!,N82)),MAX($M$2:M81)+1,0)</f>
        <v>0.0</v>
      </c>
      <c r="S82" s="93" t="s">
        <v>873</v>
      </c>
      <c r="T82" t="str">
        <f>IFERROR(VLOOKUP(ROWS($T$3:T82),$R$3:$S$992,2,0),"")</f>
        <v/>
      </c>
      <c r="U82">
        <f>IF(ISNUMBER(SEARCH(#REF!,N82)),MAX($M$2:M81)+1,0)</f>
        <v>0.0</v>
      </c>
      <c r="V82" s="93" t="s">
        <v>873</v>
      </c>
      <c r="W82" t="str">
        <f>IFERROR(VLOOKUP(ROWS($W$3:W82),$U$3:$V$992,2,0),"")</f>
        <v/>
      </c>
      <c r="X82">
        <f>IF(ISNUMBER(SEARCH(#REF!,N82)),MAX($M$2:M81)+1,0)</f>
        <v>0.0</v>
      </c>
      <c r="Y82" s="93" t="s">
        <v>873</v>
      </c>
      <c r="Z82" t="str">
        <f>IFERROR(VLOOKUP(ROWS($Z$3:Z82),$X$3:$Y$992,2,0),"")</f>
        <v/>
      </c>
    </row>
    <row r="83" spans="1:26" ht="12.75" customHeight="1">
      <c r="A83" s="69"/>
      <c r="B83" s="69"/>
      <c r="C83" s="69"/>
      <c r="D83" s="85">
        <f>IF(ISNUMBER(SEARCH(ZAKL_DATA!$B$14,E83)),MAX($D$2:D82)+1,0)</f>
        <v>81.0</v>
      </c>
      <c r="E83" s="98" t="s">
        <v>875</v>
      </c>
      <c r="F83" s="99">
        <v>2504.0</v>
      </c>
      <c r="G83" s="100"/>
      <c r="H83" s="101" t="str">
        <f>IFERROR(VLOOKUP(ROWS($H$3:H83),$D$3:$E$204,2,0),"")</f>
        <v>CHOMUTOV</v>
      </c>
      <c r="I83" s="69"/>
      <c r="J83" s="103" t="s">
        <v>876</v>
      </c>
      <c r="K83" s="91" t="s">
        <v>877</v>
      </c>
      <c r="M83" s="92">
        <f>IF(ISNUMBER(SEARCH(ZAKL_DATA!$B$29,N83)),MAX($M$2:M82)+1,0)</f>
        <v>81.0</v>
      </c>
      <c r="N83" s="93" t="s">
        <v>878</v>
      </c>
      <c r="O83" s="94" t="s">
        <v>879</v>
      </c>
      <c r="Q83" s="95" t="str">
        <f>IFERROR(VLOOKUP(ROWS($Q$3:Q83),$M$3:$N$992,2,0),"")</f>
        <v>Těžba a úprava železných rud</v>
      </c>
      <c r="R83">
        <f>IF(ISNUMBER(SEARCH(#REF!,N83)),MAX($M$2:M82)+1,0)</f>
        <v>0.0</v>
      </c>
      <c r="S83" s="93" t="s">
        <v>878</v>
      </c>
      <c r="T83" t="str">
        <f>IFERROR(VLOOKUP(ROWS($T$3:T83),$R$3:$S$992,2,0),"")</f>
        <v/>
      </c>
      <c r="U83">
        <f>IF(ISNUMBER(SEARCH(#REF!,N83)),MAX($M$2:M82)+1,0)</f>
        <v>0.0</v>
      </c>
      <c r="V83" s="93" t="s">
        <v>878</v>
      </c>
      <c r="W83" t="str">
        <f>IFERROR(VLOOKUP(ROWS($W$3:W83),$U$3:$V$992,2,0),"")</f>
        <v/>
      </c>
      <c r="X83">
        <f>IF(ISNUMBER(SEARCH(#REF!,N83)),MAX($M$2:M82)+1,0)</f>
        <v>0.0</v>
      </c>
      <c r="Y83" s="93" t="s">
        <v>878</v>
      </c>
      <c r="Z83" t="str">
        <f>IFERROR(VLOOKUP(ROWS($Z$3:Z83),$X$3:$Y$992,2,0),"")</f>
        <v/>
      </c>
    </row>
    <row r="84" spans="1:26" ht="12.75" customHeight="1">
      <c r="A84" s="69"/>
      <c r="B84" s="69"/>
      <c r="C84" s="69"/>
      <c r="D84" s="85">
        <f>IF(ISNUMBER(SEARCH(ZAKL_DATA!$B$14,E84)),MAX($D$2:D83)+1,0)</f>
        <v>82.0</v>
      </c>
      <c r="E84" s="98" t="s">
        <v>880</v>
      </c>
      <c r="F84" s="99">
        <v>2505.0</v>
      </c>
      <c r="G84" s="100"/>
      <c r="H84" s="101" t="str">
        <f>IFERROR(VLOOKUP(ROWS($H$3:H84),$D$3:$E$204,2,0),"")</f>
        <v>KADAŇ</v>
      </c>
      <c r="I84" s="69"/>
      <c r="J84" s="106" t="s">
        <v>881</v>
      </c>
      <c r="K84" s="107" t="s">
        <v>882</v>
      </c>
      <c r="M84" s="92">
        <f>IF(ISNUMBER(SEARCH(ZAKL_DATA!$B$29,N84)),MAX($M$2:M83)+1,0)</f>
        <v>82.0</v>
      </c>
      <c r="N84" s="93" t="s">
        <v>883</v>
      </c>
      <c r="O84" s="94" t="s">
        <v>884</v>
      </c>
      <c r="Q84" s="95" t="str">
        <f>IFERROR(VLOOKUP(ROWS($Q$3:Q84),$M$3:$N$992,2,0),"")</f>
        <v>Výzkum a vývoj</v>
      </c>
      <c r="R84">
        <f>IF(ISNUMBER(SEARCH(#REF!,N84)),MAX($M$2:M83)+1,0)</f>
        <v>0.0</v>
      </c>
      <c r="S84" s="93" t="s">
        <v>883</v>
      </c>
      <c r="T84" t="str">
        <f>IFERROR(VLOOKUP(ROWS($T$3:T84),$R$3:$S$992,2,0),"")</f>
        <v/>
      </c>
      <c r="U84">
        <f>IF(ISNUMBER(SEARCH(#REF!,N84)),MAX($M$2:M83)+1,0)</f>
        <v>0.0</v>
      </c>
      <c r="V84" s="93" t="s">
        <v>883</v>
      </c>
      <c r="W84" t="str">
        <f>IFERROR(VLOOKUP(ROWS($W$3:W84),$U$3:$V$992,2,0),"")</f>
        <v/>
      </c>
      <c r="X84">
        <f>IF(ISNUMBER(SEARCH(#REF!,N84)),MAX($M$2:M83)+1,0)</f>
        <v>0.0</v>
      </c>
      <c r="Y84" s="93" t="s">
        <v>883</v>
      </c>
      <c r="Z84" t="str">
        <f>IFERROR(VLOOKUP(ROWS($Z$3:Z84),$X$3:$Y$992,2,0),"")</f>
        <v/>
      </c>
    </row>
    <row r="85" spans="1:26" ht="12.75" customHeight="1">
      <c r="A85" s="69"/>
      <c r="B85" s="69"/>
      <c r="C85" s="69"/>
      <c r="D85" s="85">
        <f>IF(ISNUMBER(SEARCH(ZAKL_DATA!$B$14,E85)),MAX($D$2:D84)+1,0)</f>
        <v>83.0</v>
      </c>
      <c r="E85" s="98" t="s">
        <v>885</v>
      </c>
      <c r="F85" s="99">
        <v>2506.0</v>
      </c>
      <c r="G85" s="100"/>
      <c r="H85" s="101" t="str">
        <f>IFERROR(VLOOKUP(ROWS($H$3:H85),$D$3:$E$204,2,0),"")</f>
        <v>LIBOCHOVICE</v>
      </c>
      <c r="I85" s="69"/>
      <c r="J85" s="103" t="s">
        <v>886</v>
      </c>
      <c r="K85" s="91" t="s">
        <v>887</v>
      </c>
      <c r="M85" s="92">
        <f>IF(ISNUMBER(SEARCH(ZAKL_DATA!$B$29,N85)),MAX($M$2:M84)+1,0)</f>
        <v>83.0</v>
      </c>
      <c r="N85" s="93" t="s">
        <v>888</v>
      </c>
      <c r="O85" s="94" t="s">
        <v>889</v>
      </c>
      <c r="Q85" s="95" t="str">
        <f>IFERROR(VLOOKUP(ROWS($Q$3:Q85),$M$3:$N$992,2,0),"")</f>
        <v>Těžba a úprava neželezných rud</v>
      </c>
      <c r="R85">
        <f>IF(ISNUMBER(SEARCH(#REF!,N85)),MAX($M$2:M84)+1,0)</f>
        <v>0.0</v>
      </c>
      <c r="S85" s="93" t="s">
        <v>888</v>
      </c>
      <c r="T85" t="str">
        <f>IFERROR(VLOOKUP(ROWS($T$3:T85),$R$3:$S$992,2,0),"")</f>
        <v/>
      </c>
      <c r="U85">
        <f>IF(ISNUMBER(SEARCH(#REF!,N85)),MAX($M$2:M84)+1,0)</f>
        <v>0.0</v>
      </c>
      <c r="V85" s="93" t="s">
        <v>888</v>
      </c>
      <c r="W85" t="str">
        <f>IFERROR(VLOOKUP(ROWS($W$3:W85),$U$3:$V$992,2,0),"")</f>
        <v/>
      </c>
      <c r="X85">
        <f>IF(ISNUMBER(SEARCH(#REF!,N85)),MAX($M$2:M84)+1,0)</f>
        <v>0.0</v>
      </c>
      <c r="Y85" s="93" t="s">
        <v>888</v>
      </c>
      <c r="Z85" t="str">
        <f>IFERROR(VLOOKUP(ROWS($Z$3:Z85),$X$3:$Y$992,2,0),"")</f>
        <v/>
      </c>
    </row>
    <row r="86" spans="1:26" ht="12.75" customHeight="1">
      <c r="A86" s="69"/>
      <c r="B86" s="69"/>
      <c r="C86" s="69"/>
      <c r="D86" s="85">
        <f>IF(ISNUMBER(SEARCH(ZAKL_DATA!$B$14,E86)),MAX($D$2:D85)+1,0)</f>
        <v>84.0</v>
      </c>
      <c r="E86" s="98" t="s">
        <v>890</v>
      </c>
      <c r="F86" s="99">
        <v>2507.0</v>
      </c>
      <c r="G86" s="100"/>
      <c r="H86" s="101" t="str">
        <f>IFERROR(VLOOKUP(ROWS($H$3:H86),$D$3:$E$204,2,0),"")</f>
        <v>LITOMĚŘICE</v>
      </c>
      <c r="I86" s="69"/>
      <c r="J86" s="103" t="s">
        <v>891</v>
      </c>
      <c r="K86" s="91" t="s">
        <v>892</v>
      </c>
      <c r="M86" s="92">
        <f>IF(ISNUMBER(SEARCH(ZAKL_DATA!$B$29,N86)),MAX($M$2:M85)+1,0)</f>
        <v>84.0</v>
      </c>
      <c r="N86" s="93" t="s">
        <v>893</v>
      </c>
      <c r="O86" s="94" t="s">
        <v>894</v>
      </c>
      <c r="Q86" s="95" t="str">
        <f>IFERROR(VLOOKUP(ROWS($Q$3:Q86),$M$3:$N$992,2,0),"")</f>
        <v>Reklama a průzkum trhu</v>
      </c>
      <c r="R86">
        <f>IF(ISNUMBER(SEARCH(#REF!,N86)),MAX($M$2:M85)+1,0)</f>
        <v>0.0</v>
      </c>
      <c r="S86" s="93" t="s">
        <v>893</v>
      </c>
      <c r="T86" t="str">
        <f>IFERROR(VLOOKUP(ROWS($T$3:T86),$R$3:$S$992,2,0),"")</f>
        <v/>
      </c>
      <c r="U86">
        <f>IF(ISNUMBER(SEARCH(#REF!,N86)),MAX($M$2:M85)+1,0)</f>
        <v>0.0</v>
      </c>
      <c r="V86" s="93" t="s">
        <v>893</v>
      </c>
      <c r="W86" t="str">
        <f>IFERROR(VLOOKUP(ROWS($W$3:W86),$U$3:$V$992,2,0),"")</f>
        <v/>
      </c>
      <c r="X86">
        <f>IF(ISNUMBER(SEARCH(#REF!,N86)),MAX($M$2:M85)+1,0)</f>
        <v>0.0</v>
      </c>
      <c r="Y86" s="93" t="s">
        <v>893</v>
      </c>
      <c r="Z86" t="str">
        <f>IFERROR(VLOOKUP(ROWS($Z$3:Z86),$X$3:$Y$992,2,0),"")</f>
        <v/>
      </c>
    </row>
    <row r="87" spans="1:26" ht="12.75" customHeight="1">
      <c r="A87" s="69"/>
      <c r="B87" s="69"/>
      <c r="C87" s="69"/>
      <c r="D87" s="85">
        <f>IF(ISNUMBER(SEARCH(ZAKL_DATA!$B$14,E87)),MAX($D$2:D86)+1,0)</f>
        <v>85.0</v>
      </c>
      <c r="E87" s="98" t="s">
        <v>895</v>
      </c>
      <c r="F87" s="99">
        <v>2508.0</v>
      </c>
      <c r="G87" s="100"/>
      <c r="H87" s="101" t="str">
        <f>IFERROR(VLOOKUP(ROWS($H$3:H87),$D$3:$E$204,2,0),"")</f>
        <v>LITVÍNOV</v>
      </c>
      <c r="I87" s="69"/>
      <c r="J87" s="103" t="s">
        <v>896</v>
      </c>
      <c r="K87" s="91" t="s">
        <v>897</v>
      </c>
      <c r="M87" s="92">
        <f>IF(ISNUMBER(SEARCH(ZAKL_DATA!$B$29,N87)),MAX($M$2:M86)+1,0)</f>
        <v>85.0</v>
      </c>
      <c r="N87" s="93" t="s">
        <v>898</v>
      </c>
      <c r="O87" s="94" t="s">
        <v>899</v>
      </c>
      <c r="Q87" s="95" t="str">
        <f>IFERROR(VLOOKUP(ROWS($Q$3:Q87),$M$3:$N$992,2,0),"")</f>
        <v>Ostatní profesní, vědecké a technické činnosti</v>
      </c>
      <c r="R87">
        <f>IF(ISNUMBER(SEARCH(#REF!,N87)),MAX($M$2:M86)+1,0)</f>
        <v>0.0</v>
      </c>
      <c r="S87" s="93" t="s">
        <v>898</v>
      </c>
      <c r="T87" t="str">
        <f>IFERROR(VLOOKUP(ROWS($T$3:T87),$R$3:$S$992,2,0),"")</f>
        <v/>
      </c>
      <c r="U87">
        <f>IF(ISNUMBER(SEARCH(#REF!,N87)),MAX($M$2:M86)+1,0)</f>
        <v>0.0</v>
      </c>
      <c r="V87" s="93" t="s">
        <v>898</v>
      </c>
      <c r="W87" t="str">
        <f>IFERROR(VLOOKUP(ROWS($W$3:W87),$U$3:$V$992,2,0),"")</f>
        <v/>
      </c>
      <c r="X87">
        <f>IF(ISNUMBER(SEARCH(#REF!,N87)),MAX($M$2:M86)+1,0)</f>
        <v>0.0</v>
      </c>
      <c r="Y87" s="93" t="s">
        <v>898</v>
      </c>
      <c r="Z87" t="str">
        <f>IFERROR(VLOOKUP(ROWS($Z$3:Z87),$X$3:$Y$992,2,0),"")</f>
        <v/>
      </c>
    </row>
    <row r="88" spans="1:26" ht="12.75" customHeight="1">
      <c r="A88" s="69"/>
      <c r="B88" s="69"/>
      <c r="C88" s="69"/>
      <c r="D88" s="85">
        <f>IF(ISNUMBER(SEARCH(ZAKL_DATA!$B$14,E88)),MAX($D$2:D87)+1,0)</f>
        <v>86.0</v>
      </c>
      <c r="E88" s="98" t="s">
        <v>900</v>
      </c>
      <c r="F88" s="99">
        <v>2509.0</v>
      </c>
      <c r="G88" s="100"/>
      <c r="H88" s="101" t="str">
        <f>IFERROR(VLOOKUP(ROWS($H$3:H88),$D$3:$E$204,2,0),"")</f>
        <v>LOUNY</v>
      </c>
      <c r="I88" s="69"/>
      <c r="J88" s="103" t="s">
        <v>901</v>
      </c>
      <c r="K88" s="91" t="s">
        <v>902</v>
      </c>
      <c r="M88" s="92">
        <f>IF(ISNUMBER(SEARCH(ZAKL_DATA!$B$29,N88)),MAX($M$2:M87)+1,0)</f>
        <v>86.0</v>
      </c>
      <c r="N88" s="93" t="s">
        <v>903</v>
      </c>
      <c r="O88" s="94" t="s">
        <v>904</v>
      </c>
      <c r="Q88" s="95" t="str">
        <f>IFERROR(VLOOKUP(ROWS($Q$3:Q88),$M$3:$N$992,2,0),"")</f>
        <v>Veterinární činnosti</v>
      </c>
      <c r="R88">
        <f>IF(ISNUMBER(SEARCH(#REF!,N88)),MAX($M$2:M87)+1,0)</f>
        <v>0.0</v>
      </c>
      <c r="S88" s="93" t="s">
        <v>903</v>
      </c>
      <c r="T88" t="str">
        <f>IFERROR(VLOOKUP(ROWS($T$3:T88),$R$3:$S$992,2,0),"")</f>
        <v/>
      </c>
      <c r="U88">
        <f>IF(ISNUMBER(SEARCH(#REF!,N88)),MAX($M$2:M87)+1,0)</f>
        <v>0.0</v>
      </c>
      <c r="V88" s="93" t="s">
        <v>903</v>
      </c>
      <c r="W88" t="str">
        <f>IFERROR(VLOOKUP(ROWS($W$3:W88),$U$3:$V$992,2,0),"")</f>
        <v/>
      </c>
      <c r="X88">
        <f>IF(ISNUMBER(SEARCH(#REF!,N88)),MAX($M$2:M87)+1,0)</f>
        <v>0.0</v>
      </c>
      <c r="Y88" s="93" t="s">
        <v>903</v>
      </c>
      <c r="Z88" t="str">
        <f>IFERROR(VLOOKUP(ROWS($Z$3:Z88),$X$3:$Y$992,2,0),"")</f>
        <v/>
      </c>
    </row>
    <row r="89" spans="1:26" ht="12.75" customHeight="1">
      <c r="A89" s="69"/>
      <c r="B89" s="69"/>
      <c r="C89" s="69"/>
      <c r="D89" s="85">
        <f>IF(ISNUMBER(SEARCH(ZAKL_DATA!$B$14,E89)),MAX($D$2:D88)+1,0)</f>
        <v>87.0</v>
      </c>
      <c r="E89" s="98" t="s">
        <v>905</v>
      </c>
      <c r="F89" s="99">
        <v>2510.0</v>
      </c>
      <c r="G89" s="100"/>
      <c r="H89" s="101" t="str">
        <f>IFERROR(VLOOKUP(ROWS($H$3:H89),$D$3:$E$204,2,0),"")</f>
        <v>MOST</v>
      </c>
      <c r="I89" s="69"/>
      <c r="J89" s="103" t="s">
        <v>906</v>
      </c>
      <c r="K89" s="91" t="s">
        <v>907</v>
      </c>
      <c r="M89" s="92">
        <f>IF(ISNUMBER(SEARCH(ZAKL_DATA!$B$29,N89)),MAX($M$2:M88)+1,0)</f>
        <v>87.0</v>
      </c>
      <c r="N89" s="93" t="s">
        <v>908</v>
      </c>
      <c r="O89" s="94" t="s">
        <v>909</v>
      </c>
      <c r="Q89" s="95" t="str">
        <f>IFERROR(VLOOKUP(ROWS($Q$3:Q89),$M$3:$N$992,2,0),"")</f>
        <v>Činnosti v oblasti pronájmu a operativního leasingu</v>
      </c>
      <c r="R89">
        <f>IF(ISNUMBER(SEARCH(#REF!,N89)),MAX($M$2:M88)+1,0)</f>
        <v>0.0</v>
      </c>
      <c r="S89" s="93" t="s">
        <v>908</v>
      </c>
      <c r="T89" t="str">
        <f>IFERROR(VLOOKUP(ROWS($T$3:T89),$R$3:$S$992,2,0),"")</f>
        <v/>
      </c>
      <c r="U89">
        <f>IF(ISNUMBER(SEARCH(#REF!,N89)),MAX($M$2:M88)+1,0)</f>
        <v>0.0</v>
      </c>
      <c r="V89" s="93" t="s">
        <v>908</v>
      </c>
      <c r="W89" t="str">
        <f>IFERROR(VLOOKUP(ROWS($W$3:W89),$U$3:$V$992,2,0),"")</f>
        <v/>
      </c>
      <c r="X89">
        <f>IF(ISNUMBER(SEARCH(#REF!,N89)),MAX($M$2:M88)+1,0)</f>
        <v>0.0</v>
      </c>
      <c r="Y89" s="93" t="s">
        <v>908</v>
      </c>
      <c r="Z89" t="str">
        <f>IFERROR(VLOOKUP(ROWS($Z$3:Z89),$X$3:$Y$992,2,0),"")</f>
        <v/>
      </c>
    </row>
    <row r="90" spans="1:26" ht="12.75" customHeight="1">
      <c r="A90" s="69"/>
      <c r="B90" s="69"/>
      <c r="C90" s="69"/>
      <c r="D90" s="85">
        <f>IF(ISNUMBER(SEARCH(ZAKL_DATA!$B$14,E90)),MAX($D$2:D89)+1,0)</f>
        <v>88.0</v>
      </c>
      <c r="E90" s="98" t="s">
        <v>910</v>
      </c>
      <c r="F90" s="99">
        <v>2511.0</v>
      </c>
      <c r="G90" s="100"/>
      <c r="H90" s="101" t="str">
        <f>IFERROR(VLOOKUP(ROWS($H$3:H90),$D$3:$E$204,2,0),"")</f>
        <v>PODBOŘANY</v>
      </c>
      <c r="I90" s="69"/>
      <c r="J90" s="103" t="s">
        <v>911</v>
      </c>
      <c r="K90" s="91" t="s">
        <v>912</v>
      </c>
      <c r="M90" s="92">
        <f>IF(ISNUMBER(SEARCH(ZAKL_DATA!$B$29,N90)),MAX($M$2:M89)+1,0)</f>
        <v>88.0</v>
      </c>
      <c r="N90" s="93" t="s">
        <v>913</v>
      </c>
      <c r="O90" s="94" t="s">
        <v>914</v>
      </c>
      <c r="Q90" s="95" t="str">
        <f>IFERROR(VLOOKUP(ROWS($Q$3:Q90),$M$3:$N$992,2,0),"")</f>
        <v>Činnosti související se zaměstnáním</v>
      </c>
      <c r="R90">
        <f>IF(ISNUMBER(SEARCH(#REF!,N90)),MAX($M$2:M89)+1,0)</f>
        <v>0.0</v>
      </c>
      <c r="S90" s="93" t="s">
        <v>913</v>
      </c>
      <c r="T90" t="str">
        <f>IFERROR(VLOOKUP(ROWS($T$3:T90),$R$3:$S$992,2,0),"")</f>
        <v/>
      </c>
      <c r="U90">
        <f>IF(ISNUMBER(SEARCH(#REF!,N90)),MAX($M$2:M89)+1,0)</f>
        <v>0.0</v>
      </c>
      <c r="V90" s="93" t="s">
        <v>913</v>
      </c>
      <c r="W90" t="str">
        <f>IFERROR(VLOOKUP(ROWS($W$3:W90),$U$3:$V$992,2,0),"")</f>
        <v/>
      </c>
      <c r="X90">
        <f>IF(ISNUMBER(SEARCH(#REF!,N90)),MAX($M$2:M89)+1,0)</f>
        <v>0.0</v>
      </c>
      <c r="Y90" s="93" t="s">
        <v>913</v>
      </c>
      <c r="Z90" t="str">
        <f>IFERROR(VLOOKUP(ROWS($Z$3:Z90),$X$3:$Y$992,2,0),"")</f>
        <v/>
      </c>
    </row>
    <row r="91" spans="1:26" ht="12.75" customHeight="1">
      <c r="A91" s="69"/>
      <c r="B91" s="69"/>
      <c r="C91" s="69"/>
      <c r="D91" s="85">
        <f>IF(ISNUMBER(SEARCH(ZAKL_DATA!$B$14,E91)),MAX($D$2:D90)+1,0)</f>
        <v>89.0</v>
      </c>
      <c r="E91" s="98" t="s">
        <v>915</v>
      </c>
      <c r="F91" s="99">
        <v>2512.0</v>
      </c>
      <c r="G91" s="100"/>
      <c r="H91" s="101" t="str">
        <f>IFERROR(VLOOKUP(ROWS($H$3:H91),$D$3:$E$204,2,0),"")</f>
        <v>ROUDNICE NAD LABEM</v>
      </c>
      <c r="I91" s="69"/>
      <c r="J91" s="103" t="s">
        <v>916</v>
      </c>
      <c r="K91" s="91" t="s">
        <v>917</v>
      </c>
      <c r="M91" s="92">
        <f>IF(ISNUMBER(SEARCH(ZAKL_DATA!$B$29,N91)),MAX($M$2:M90)+1,0)</f>
        <v>89.0</v>
      </c>
      <c r="N91" s="93" t="s">
        <v>918</v>
      </c>
      <c r="O91" s="94" t="s">
        <v>919</v>
      </c>
      <c r="Q91" s="95" t="str">
        <f>IFERROR(VLOOKUP(ROWS($Q$3:Q91),$M$3:$N$992,2,0),"")</f>
        <v>Činnosti cest.agentur,kanceláří a jiné rezervační a související činnosti</v>
      </c>
      <c r="R91">
        <f>IF(ISNUMBER(SEARCH(#REF!,N91)),MAX($M$2:M90)+1,0)</f>
        <v>0.0</v>
      </c>
      <c r="S91" s="93" t="s">
        <v>918</v>
      </c>
      <c r="T91" t="str">
        <f>IFERROR(VLOOKUP(ROWS($T$3:T91),$R$3:$S$992,2,0),"")</f>
        <v/>
      </c>
      <c r="U91">
        <f>IF(ISNUMBER(SEARCH(#REF!,N91)),MAX($M$2:M90)+1,0)</f>
        <v>0.0</v>
      </c>
      <c r="V91" s="93" t="s">
        <v>918</v>
      </c>
      <c r="W91" t="str">
        <f>IFERROR(VLOOKUP(ROWS($W$3:W91),$U$3:$V$992,2,0),"")</f>
        <v/>
      </c>
      <c r="X91">
        <f>IF(ISNUMBER(SEARCH(#REF!,N91)),MAX($M$2:M90)+1,0)</f>
        <v>0.0</v>
      </c>
      <c r="Y91" s="93" t="s">
        <v>918</v>
      </c>
      <c r="Z91" t="str">
        <f>IFERROR(VLOOKUP(ROWS($Z$3:Z91),$X$3:$Y$992,2,0),"")</f>
        <v/>
      </c>
    </row>
    <row r="92" spans="1:26" ht="12.75" customHeight="1">
      <c r="A92" s="69"/>
      <c r="B92" s="69"/>
      <c r="C92" s="69"/>
      <c r="D92" s="85">
        <f>IF(ISNUMBER(SEARCH(ZAKL_DATA!$B$14,E92)),MAX($D$2:D91)+1,0)</f>
        <v>90.0</v>
      </c>
      <c r="E92" s="98" t="s">
        <v>920</v>
      </c>
      <c r="F92" s="99">
        <v>2513.0</v>
      </c>
      <c r="G92" s="100"/>
      <c r="H92" s="101" t="str">
        <f>IFERROR(VLOOKUP(ROWS($H$3:H92),$D$3:$E$204,2,0),"")</f>
        <v>RUMBURK</v>
      </c>
      <c r="I92" s="69"/>
      <c r="J92" s="103" t="s">
        <v>921</v>
      </c>
      <c r="K92" s="91" t="s">
        <v>922</v>
      </c>
      <c r="M92" s="92">
        <f>IF(ISNUMBER(SEARCH(ZAKL_DATA!$B$29,N92)),MAX($M$2:M91)+1,0)</f>
        <v>90.0</v>
      </c>
      <c r="N92" s="93" t="s">
        <v>923</v>
      </c>
      <c r="O92" s="94" t="s">
        <v>924</v>
      </c>
      <c r="Q92" s="95" t="str">
        <f>IFERROR(VLOOKUP(ROWS($Q$3:Q92),$M$3:$N$992,2,0),"")</f>
        <v>Bezpečnostní a pátrací činnosti</v>
      </c>
      <c r="R92">
        <f>IF(ISNUMBER(SEARCH(#REF!,N92)),MAX($M$2:M91)+1,0)</f>
        <v>0.0</v>
      </c>
      <c r="S92" s="93" t="s">
        <v>923</v>
      </c>
      <c r="T92" t="str">
        <f>IFERROR(VLOOKUP(ROWS($T$3:T92),$R$3:$S$992,2,0),"")</f>
        <v/>
      </c>
      <c r="U92">
        <f>IF(ISNUMBER(SEARCH(#REF!,N92)),MAX($M$2:M91)+1,0)</f>
        <v>0.0</v>
      </c>
      <c r="V92" s="93" t="s">
        <v>923</v>
      </c>
      <c r="W92" t="str">
        <f>IFERROR(VLOOKUP(ROWS($W$3:W92),$U$3:$V$992,2,0),"")</f>
        <v/>
      </c>
      <c r="X92">
        <f>IF(ISNUMBER(SEARCH(#REF!,N92)),MAX($M$2:M91)+1,0)</f>
        <v>0.0</v>
      </c>
      <c r="Y92" s="93" t="s">
        <v>923</v>
      </c>
      <c r="Z92" t="str">
        <f>IFERROR(VLOOKUP(ROWS($Z$3:Z92),$X$3:$Y$992,2,0),"")</f>
        <v/>
      </c>
    </row>
    <row r="93" spans="1:26" ht="12.75" customHeight="1">
      <c r="A93" s="69"/>
      <c r="B93" s="69"/>
      <c r="C93" s="69"/>
      <c r="D93" s="85">
        <f>IF(ISNUMBER(SEARCH(ZAKL_DATA!$B$14,E93)),MAX($D$2:D92)+1,0)</f>
        <v>91.0</v>
      </c>
      <c r="E93" s="98" t="s">
        <v>925</v>
      </c>
      <c r="F93" s="99">
        <v>2514.0</v>
      </c>
      <c r="G93" s="100"/>
      <c r="H93" s="101" t="str">
        <f>IFERROR(VLOOKUP(ROWS($H$3:H93),$D$3:$E$204,2,0),"")</f>
        <v>TEPLICE</v>
      </c>
      <c r="I93" s="69"/>
      <c r="J93" s="103" t="s">
        <v>926</v>
      </c>
      <c r="K93" s="91" t="s">
        <v>927</v>
      </c>
      <c r="M93" s="92">
        <f>IF(ISNUMBER(SEARCH(ZAKL_DATA!$B$29,N93)),MAX($M$2:M92)+1,0)</f>
        <v>91.0</v>
      </c>
      <c r="N93" s="93" t="s">
        <v>928</v>
      </c>
      <c r="O93" s="94" t="s">
        <v>929</v>
      </c>
      <c r="Q93" s="95" t="str">
        <f>IFERROR(VLOOKUP(ROWS($Q$3:Q93),$M$3:$N$992,2,0),"")</f>
        <v>Činnosti související se stavbami a úpravou krajiny</v>
      </c>
      <c r="R93">
        <f>IF(ISNUMBER(SEARCH(#REF!,N93)),MAX($M$2:M92)+1,0)</f>
        <v>0.0</v>
      </c>
      <c r="S93" s="93" t="s">
        <v>928</v>
      </c>
      <c r="T93" t="str">
        <f>IFERROR(VLOOKUP(ROWS($T$3:T93),$R$3:$S$992,2,0),"")</f>
        <v/>
      </c>
      <c r="U93">
        <f>IF(ISNUMBER(SEARCH(#REF!,N93)),MAX($M$2:M92)+1,0)</f>
        <v>0.0</v>
      </c>
      <c r="V93" s="93" t="s">
        <v>928</v>
      </c>
      <c r="W93" t="str">
        <f>IFERROR(VLOOKUP(ROWS($W$3:W93),$U$3:$V$992,2,0),"")</f>
        <v/>
      </c>
      <c r="X93">
        <f>IF(ISNUMBER(SEARCH(#REF!,N93)),MAX($M$2:M92)+1,0)</f>
        <v>0.0</v>
      </c>
      <c r="Y93" s="93" t="s">
        <v>928</v>
      </c>
      <c r="Z93" t="str">
        <f>IFERROR(VLOOKUP(ROWS($Z$3:Z93),$X$3:$Y$992,2,0),"")</f>
        <v/>
      </c>
    </row>
    <row r="94" spans="1:26" ht="12.75" customHeight="1">
      <c r="A94" s="69"/>
      <c r="B94" s="69"/>
      <c r="C94" s="69"/>
      <c r="D94" s="85">
        <f>IF(ISNUMBER(SEARCH(ZAKL_DATA!$B$14,E94)),MAX($D$2:D93)+1,0)</f>
        <v>92.0</v>
      </c>
      <c r="E94" s="98" t="s">
        <v>930</v>
      </c>
      <c r="F94" s="99">
        <v>2515.0</v>
      </c>
      <c r="G94" s="100"/>
      <c r="H94" s="101" t="str">
        <f>IFERROR(VLOOKUP(ROWS($H$3:H94),$D$3:$E$204,2,0),"")</f>
        <v>ŽATEC</v>
      </c>
      <c r="I94" s="69"/>
      <c r="J94" s="103" t="s">
        <v>931</v>
      </c>
      <c r="K94" s="91" t="s">
        <v>932</v>
      </c>
      <c r="M94" s="92">
        <f>IF(ISNUMBER(SEARCH(ZAKL_DATA!$B$29,N94)),MAX($M$2:M93)+1,0)</f>
        <v>92.0</v>
      </c>
      <c r="N94" s="93" t="s">
        <v>933</v>
      </c>
      <c r="O94" s="94" t="s">
        <v>934</v>
      </c>
      <c r="Q94" s="95" t="str">
        <f>IFERROR(VLOOKUP(ROWS($Q$3:Q94),$M$3:$N$992,2,0),"")</f>
        <v>Dobývání kamene, písků a jílů</v>
      </c>
      <c r="R94">
        <f>IF(ISNUMBER(SEARCH(#REF!,N94)),MAX($M$2:M93)+1,0)</f>
        <v>0.0</v>
      </c>
      <c r="S94" s="93" t="s">
        <v>933</v>
      </c>
      <c r="T94" t="str">
        <f>IFERROR(VLOOKUP(ROWS($T$3:T94),$R$3:$S$992,2,0),"")</f>
        <v/>
      </c>
      <c r="U94">
        <f>IF(ISNUMBER(SEARCH(#REF!,N94)),MAX($M$2:M93)+1,0)</f>
        <v>0.0</v>
      </c>
      <c r="V94" s="93" t="s">
        <v>933</v>
      </c>
      <c r="W94" t="str">
        <f>IFERROR(VLOOKUP(ROWS($W$3:W94),$U$3:$V$992,2,0),"")</f>
        <v/>
      </c>
      <c r="X94">
        <f>IF(ISNUMBER(SEARCH(#REF!,N94)),MAX($M$2:M93)+1,0)</f>
        <v>0.0</v>
      </c>
      <c r="Y94" s="93" t="s">
        <v>933</v>
      </c>
      <c r="Z94" t="str">
        <f>IFERROR(VLOOKUP(ROWS($Z$3:Z94),$X$3:$Y$992,2,0),"")</f>
        <v/>
      </c>
    </row>
    <row r="95" spans="1:26" ht="12.75" customHeight="1">
      <c r="A95" s="69"/>
      <c r="B95" s="69"/>
      <c r="C95" s="69"/>
      <c r="D95" s="85">
        <f>IF(ISNUMBER(SEARCH(ZAKL_DATA!$B$14,E95)),MAX($D$2:D94)+1,0)</f>
        <v>93.0</v>
      </c>
      <c r="E95" s="98" t="s">
        <v>935</v>
      </c>
      <c r="F95" s="99">
        <v>2601.0</v>
      </c>
      <c r="G95" s="100"/>
      <c r="H95" s="101" t="str">
        <f>IFERROR(VLOOKUP(ROWS($H$3:H95),$D$3:$E$204,2,0),"")</f>
        <v>LIBEREC</v>
      </c>
      <c r="I95" s="69"/>
      <c r="J95" s="103" t="s">
        <v>936</v>
      </c>
      <c r="K95" s="91" t="s">
        <v>937</v>
      </c>
      <c r="M95" s="92">
        <f>IF(ISNUMBER(SEARCH(ZAKL_DATA!$B$29,N95)),MAX($M$2:M94)+1,0)</f>
        <v>93.0</v>
      </c>
      <c r="N95" s="93" t="s">
        <v>938</v>
      </c>
      <c r="O95" s="94" t="s">
        <v>939</v>
      </c>
      <c r="Q95" s="95" t="str">
        <f>IFERROR(VLOOKUP(ROWS($Q$3:Q95),$M$3:$N$992,2,0),"")</f>
        <v>Administrativní, kancelářské a jiné podpůrné činnosti pro podnikání</v>
      </c>
      <c r="R95">
        <f>IF(ISNUMBER(SEARCH(#REF!,N95)),MAX($M$2:M94)+1,0)</f>
        <v>0.0</v>
      </c>
      <c r="S95" s="93" t="s">
        <v>938</v>
      </c>
      <c r="T95" t="str">
        <f>IFERROR(VLOOKUP(ROWS($T$3:T95),$R$3:$S$992,2,0),"")</f>
        <v/>
      </c>
      <c r="U95">
        <f>IF(ISNUMBER(SEARCH(#REF!,N95)),MAX($M$2:M94)+1,0)</f>
        <v>0.0</v>
      </c>
      <c r="V95" s="93" t="s">
        <v>938</v>
      </c>
      <c r="W95" t="str">
        <f>IFERROR(VLOOKUP(ROWS($W$3:W95),$U$3:$V$992,2,0),"")</f>
        <v/>
      </c>
      <c r="X95">
        <f>IF(ISNUMBER(SEARCH(#REF!,N95)),MAX($M$2:M94)+1,0)</f>
        <v>0.0</v>
      </c>
      <c r="Y95" s="93" t="s">
        <v>938</v>
      </c>
      <c r="Z95" t="str">
        <f>IFERROR(VLOOKUP(ROWS($Z$3:Z95),$X$3:$Y$992,2,0),"")</f>
        <v/>
      </c>
    </row>
    <row r="96" spans="1:26" ht="12.75" customHeight="1">
      <c r="A96" s="69"/>
      <c r="B96" s="69"/>
      <c r="C96" s="69"/>
      <c r="D96" s="85">
        <f>IF(ISNUMBER(SEARCH(ZAKL_DATA!$B$14,E96)),MAX($D$2:D95)+1,0)</f>
        <v>94.0</v>
      </c>
      <c r="E96" s="98" t="s">
        <v>940</v>
      </c>
      <c r="F96" s="99">
        <v>2602.0</v>
      </c>
      <c r="G96" s="100"/>
      <c r="H96" s="101" t="str">
        <f>IFERROR(VLOOKUP(ROWS($H$3:H96),$D$3:$E$204,2,0),"")</f>
        <v>ČESKÁ LÍPA</v>
      </c>
      <c r="I96" s="69"/>
      <c r="J96" s="103" t="s">
        <v>941</v>
      </c>
      <c r="K96" s="91" t="s">
        <v>942</v>
      </c>
      <c r="M96" s="92">
        <f>IF(ISNUMBER(SEARCH(ZAKL_DATA!$B$29,N96)),MAX($M$2:M95)+1,0)</f>
        <v>94.0</v>
      </c>
      <c r="N96" s="93" t="s">
        <v>943</v>
      </c>
      <c r="O96" s="94" t="s">
        <v>944</v>
      </c>
      <c r="Q96" s="95" t="str">
        <f>IFERROR(VLOOKUP(ROWS($Q$3:Q96),$M$3:$N$992,2,0),"")</f>
        <v>Veřejná správa a obrana; povinné sociální zabezpečení</v>
      </c>
      <c r="R96">
        <f>IF(ISNUMBER(SEARCH(#REF!,N96)),MAX($M$2:M95)+1,0)</f>
        <v>0.0</v>
      </c>
      <c r="S96" s="93" t="s">
        <v>943</v>
      </c>
      <c r="T96" t="str">
        <f>IFERROR(VLOOKUP(ROWS($T$3:T96),$R$3:$S$992,2,0),"")</f>
        <v/>
      </c>
      <c r="U96">
        <f>IF(ISNUMBER(SEARCH(#REF!,N96)),MAX($M$2:M95)+1,0)</f>
        <v>0.0</v>
      </c>
      <c r="V96" s="93" t="s">
        <v>943</v>
      </c>
      <c r="W96" t="str">
        <f>IFERROR(VLOOKUP(ROWS($W$3:W96),$U$3:$V$992,2,0),"")</f>
        <v/>
      </c>
      <c r="X96">
        <f>IF(ISNUMBER(SEARCH(#REF!,N96)),MAX($M$2:M95)+1,0)</f>
        <v>0.0</v>
      </c>
      <c r="Y96" s="93" t="s">
        <v>943</v>
      </c>
      <c r="Z96" t="str">
        <f>IFERROR(VLOOKUP(ROWS($Z$3:Z96),$X$3:$Y$992,2,0),"")</f>
        <v/>
      </c>
    </row>
    <row r="97" spans="1:26" ht="12.75" customHeight="1">
      <c r="A97" s="69"/>
      <c r="B97" s="69"/>
      <c r="C97" s="69"/>
      <c r="D97" s="85">
        <f>IF(ISNUMBER(SEARCH(ZAKL_DATA!$B$14,E97)),MAX($D$2:D96)+1,0)</f>
        <v>95.0</v>
      </c>
      <c r="E97" s="98" t="s">
        <v>945</v>
      </c>
      <c r="F97" s="99">
        <v>2603.0</v>
      </c>
      <c r="G97" s="100"/>
      <c r="H97" s="101" t="str">
        <f>IFERROR(VLOOKUP(ROWS($H$3:H97),$D$3:$E$204,2,0),"")</f>
        <v>FRÝDLANT</v>
      </c>
      <c r="I97" s="69"/>
      <c r="J97" s="103" t="s">
        <v>946</v>
      </c>
      <c r="K97" s="91" t="s">
        <v>947</v>
      </c>
      <c r="M97" s="92">
        <f>IF(ISNUMBER(SEARCH(ZAKL_DATA!$B$29,N97)),MAX($M$2:M96)+1,0)</f>
        <v>95.0</v>
      </c>
      <c r="N97" s="93" t="s">
        <v>948</v>
      </c>
      <c r="O97" s="94" t="s">
        <v>949</v>
      </c>
      <c r="Q97" s="95" t="str">
        <f>IFERROR(VLOOKUP(ROWS($Q$3:Q97),$M$3:$N$992,2,0),"")</f>
        <v>Vzdělávání</v>
      </c>
      <c r="R97">
        <f>IF(ISNUMBER(SEARCH(#REF!,N97)),MAX($M$2:M96)+1,0)</f>
        <v>0.0</v>
      </c>
      <c r="S97" s="93" t="s">
        <v>948</v>
      </c>
      <c r="T97" t="str">
        <f>IFERROR(VLOOKUP(ROWS($T$3:T97),$R$3:$S$992,2,0),"")</f>
        <v/>
      </c>
      <c r="U97">
        <f>IF(ISNUMBER(SEARCH(#REF!,N97)),MAX($M$2:M96)+1,0)</f>
        <v>0.0</v>
      </c>
      <c r="V97" s="93" t="s">
        <v>948</v>
      </c>
      <c r="W97" t="str">
        <f>IFERROR(VLOOKUP(ROWS($W$3:W97),$U$3:$V$992,2,0),"")</f>
        <v/>
      </c>
      <c r="X97">
        <f>IF(ISNUMBER(SEARCH(#REF!,N97)),MAX($M$2:M96)+1,0)</f>
        <v>0.0</v>
      </c>
      <c r="Y97" s="93" t="s">
        <v>948</v>
      </c>
      <c r="Z97" t="str">
        <f>IFERROR(VLOOKUP(ROWS($Z$3:Z97),$X$3:$Y$992,2,0),"")</f>
        <v/>
      </c>
    </row>
    <row r="98" spans="1:26" ht="12.75" customHeight="1">
      <c r="A98" s="69"/>
      <c r="B98" s="69"/>
      <c r="C98" s="69"/>
      <c r="D98" s="85">
        <f>IF(ISNUMBER(SEARCH(ZAKL_DATA!$B$14,E98)),MAX($D$2:D97)+1,0)</f>
        <v>96.0</v>
      </c>
      <c r="E98" s="98" t="s">
        <v>950</v>
      </c>
      <c r="F98" s="99">
        <v>2604.0</v>
      </c>
      <c r="G98" s="100"/>
      <c r="H98" s="101" t="str">
        <f>IFERROR(VLOOKUP(ROWS($H$3:H98),$D$3:$E$204,2,0),"")</f>
        <v>JABLONEC NAD NISOU</v>
      </c>
      <c r="I98" s="69"/>
      <c r="J98" s="103" t="s">
        <v>951</v>
      </c>
      <c r="K98" s="91" t="s">
        <v>952</v>
      </c>
      <c r="M98" s="92">
        <f>IF(ISNUMBER(SEARCH(ZAKL_DATA!$B$29,N98)),MAX($M$2:M97)+1,0)</f>
        <v>96.0</v>
      </c>
      <c r="N98" s="93" t="s">
        <v>953</v>
      </c>
      <c r="O98" s="94" t="s">
        <v>954</v>
      </c>
      <c r="Q98" s="95" t="str">
        <f>IFERROR(VLOOKUP(ROWS($Q$3:Q98),$M$3:$N$992,2,0),"")</f>
        <v>Zdravotní péče</v>
      </c>
      <c r="R98">
        <f>IF(ISNUMBER(SEARCH(#REF!,N98)),MAX($M$2:M97)+1,0)</f>
        <v>0.0</v>
      </c>
      <c r="S98" s="93" t="s">
        <v>953</v>
      </c>
      <c r="T98" t="str">
        <f>IFERROR(VLOOKUP(ROWS($T$3:T98),$R$3:$S$992,2,0),"")</f>
        <v/>
      </c>
      <c r="U98">
        <f>IF(ISNUMBER(SEARCH(#REF!,N98)),MAX($M$2:M97)+1,0)</f>
        <v>0.0</v>
      </c>
      <c r="V98" s="93" t="s">
        <v>953</v>
      </c>
      <c r="W98" t="str">
        <f>IFERROR(VLOOKUP(ROWS($W$3:W98),$U$3:$V$992,2,0),"")</f>
        <v/>
      </c>
      <c r="X98">
        <f>IF(ISNUMBER(SEARCH(#REF!,N98)),MAX($M$2:M97)+1,0)</f>
        <v>0.0</v>
      </c>
      <c r="Y98" s="93" t="s">
        <v>953</v>
      </c>
      <c r="Z98" t="str">
        <f>IFERROR(VLOOKUP(ROWS($Z$3:Z98),$X$3:$Y$992,2,0),"")</f>
        <v/>
      </c>
    </row>
    <row r="99" spans="1:26" ht="12.75" customHeight="1">
      <c r="A99" s="69"/>
      <c r="B99" s="69"/>
      <c r="C99" s="69"/>
      <c r="D99" s="85">
        <f>IF(ISNUMBER(SEARCH(ZAKL_DATA!$B$14,E99)),MAX($D$2:D98)+1,0)</f>
        <v>97.0</v>
      </c>
      <c r="E99" s="98" t="s">
        <v>955</v>
      </c>
      <c r="F99" s="99">
        <v>2605.0</v>
      </c>
      <c r="G99" s="100"/>
      <c r="H99" s="101" t="str">
        <f>IFERROR(VLOOKUP(ROWS($H$3:H99),$D$3:$E$204,2,0),"")</f>
        <v>JILEMNICE</v>
      </c>
      <c r="I99" s="69"/>
      <c r="J99" s="103" t="s">
        <v>956</v>
      </c>
      <c r="K99" s="91" t="s">
        <v>957</v>
      </c>
      <c r="M99" s="92">
        <f>IF(ISNUMBER(SEARCH(ZAKL_DATA!$B$29,N99)),MAX($M$2:M98)+1,0)</f>
        <v>97.0</v>
      </c>
      <c r="N99" s="93" t="s">
        <v>958</v>
      </c>
      <c r="O99" s="94" t="s">
        <v>959</v>
      </c>
      <c r="Q99" s="95" t="str">
        <f>IFERROR(VLOOKUP(ROWS($Q$3:Q99),$M$3:$N$992,2,0),"")</f>
        <v>Pobytové služby sociální péče</v>
      </c>
      <c r="R99">
        <f>IF(ISNUMBER(SEARCH(#REF!,N99)),MAX($M$2:M98)+1,0)</f>
        <v>0.0</v>
      </c>
      <c r="S99" s="93" t="s">
        <v>958</v>
      </c>
      <c r="T99" t="str">
        <f>IFERROR(VLOOKUP(ROWS($T$3:T99),$R$3:$S$992,2,0),"")</f>
        <v/>
      </c>
      <c r="U99">
        <f>IF(ISNUMBER(SEARCH(#REF!,N99)),MAX($M$2:M98)+1,0)</f>
        <v>0.0</v>
      </c>
      <c r="V99" s="93" t="s">
        <v>958</v>
      </c>
      <c r="W99" t="str">
        <f>IFERROR(VLOOKUP(ROWS($W$3:W99),$U$3:$V$992,2,0),"")</f>
        <v/>
      </c>
      <c r="X99">
        <f>IF(ISNUMBER(SEARCH(#REF!,N99)),MAX($M$2:M98)+1,0)</f>
        <v>0.0</v>
      </c>
      <c r="Y99" s="93" t="s">
        <v>958</v>
      </c>
      <c r="Z99" t="str">
        <f>IFERROR(VLOOKUP(ROWS($Z$3:Z99),$X$3:$Y$992,2,0),"")</f>
        <v/>
      </c>
    </row>
    <row r="100" spans="1:26" ht="12.75" customHeight="1">
      <c r="A100" s="69"/>
      <c r="B100" s="69"/>
      <c r="C100" s="69"/>
      <c r="D100" s="85">
        <f>IF(ISNUMBER(SEARCH(ZAKL_DATA!$B$14,E100)),MAX($D$2:D99)+1,0)</f>
        <v>98.0</v>
      </c>
      <c r="E100" s="98" t="s">
        <v>960</v>
      </c>
      <c r="F100" s="99">
        <v>2606.0</v>
      </c>
      <c r="G100" s="100"/>
      <c r="H100" s="101" t="str">
        <f>IFERROR(VLOOKUP(ROWS($H$3:H100),$D$3:$E$204,2,0),"")</f>
        <v>NOVÝ BOR</v>
      </c>
      <c r="I100" s="69"/>
      <c r="J100" s="103" t="s">
        <v>961</v>
      </c>
      <c r="K100" s="91" t="s">
        <v>962</v>
      </c>
      <c r="M100" s="92">
        <f>IF(ISNUMBER(SEARCH(ZAKL_DATA!$B$29,N100)),MAX($M$2:M99)+1,0)</f>
        <v>98.0</v>
      </c>
      <c r="N100" s="93" t="s">
        <v>963</v>
      </c>
      <c r="O100" s="94" t="s">
        <v>964</v>
      </c>
      <c r="Q100" s="95" t="str">
        <f>IFERROR(VLOOKUP(ROWS($Q$3:Q100),$M$3:$N$992,2,0),"")</f>
        <v>Ambulantní nebo terénní sociální služby</v>
      </c>
      <c r="R100">
        <f>IF(ISNUMBER(SEARCH(#REF!,N100)),MAX($M$2:M99)+1,0)</f>
        <v>0.0</v>
      </c>
      <c r="S100" s="93" t="s">
        <v>963</v>
      </c>
      <c r="T100" t="str">
        <f>IFERROR(VLOOKUP(ROWS($T$3:T100),$R$3:$S$992,2,0),"")</f>
        <v/>
      </c>
      <c r="U100">
        <f>IF(ISNUMBER(SEARCH(#REF!,N100)),MAX($M$2:M99)+1,0)</f>
        <v>0.0</v>
      </c>
      <c r="V100" s="93" t="s">
        <v>963</v>
      </c>
      <c r="W100" t="str">
        <f>IFERROR(VLOOKUP(ROWS($W$3:W100),$U$3:$V$992,2,0),"")</f>
        <v/>
      </c>
      <c r="X100">
        <f>IF(ISNUMBER(SEARCH(#REF!,N100)),MAX($M$2:M99)+1,0)</f>
        <v>0.0</v>
      </c>
      <c r="Y100" s="93" t="s">
        <v>963</v>
      </c>
      <c r="Z100" t="str">
        <f>IFERROR(VLOOKUP(ROWS($Z$3:Z100),$X$3:$Y$992,2,0),"")</f>
        <v/>
      </c>
    </row>
    <row r="101" spans="1:26" ht="12.75" customHeight="1">
      <c r="A101" s="69"/>
      <c r="B101" s="69"/>
      <c r="C101" s="69"/>
      <c r="D101" s="85">
        <f>IF(ISNUMBER(SEARCH(ZAKL_DATA!$B$14,E101)),MAX($D$2:D100)+1,0)</f>
        <v>99.0</v>
      </c>
      <c r="E101" s="98" t="s">
        <v>965</v>
      </c>
      <c r="F101" s="99">
        <v>2607.0</v>
      </c>
      <c r="G101" s="100"/>
      <c r="H101" s="101" t="str">
        <f>IFERROR(VLOOKUP(ROWS($H$3:H101),$D$3:$E$204,2,0),"")</f>
        <v>SEMILY</v>
      </c>
      <c r="I101" s="69"/>
      <c r="J101" s="103" t="s">
        <v>966</v>
      </c>
      <c r="K101" s="91" t="s">
        <v>967</v>
      </c>
      <c r="M101" s="92">
        <f>IF(ISNUMBER(SEARCH(ZAKL_DATA!$B$29,N101)),MAX($M$2:M100)+1,0)</f>
        <v>99.0</v>
      </c>
      <c r="N101" s="93" t="s">
        <v>968</v>
      </c>
      <c r="O101" s="94" t="s">
        <v>969</v>
      </c>
      <c r="Q101" s="95" t="str">
        <f>IFERROR(VLOOKUP(ROWS($Q$3:Q101),$M$3:$N$992,2,0),"")</f>
        <v>Těžba a dobývání j. n.</v>
      </c>
      <c r="R101">
        <f>IF(ISNUMBER(SEARCH(#REF!,N101)),MAX($M$2:M100)+1,0)</f>
        <v>0.0</v>
      </c>
      <c r="S101" s="93" t="s">
        <v>968</v>
      </c>
      <c r="T101" t="str">
        <f>IFERROR(VLOOKUP(ROWS($T$3:T101),$R$3:$S$992,2,0),"")</f>
        <v/>
      </c>
      <c r="U101">
        <f>IF(ISNUMBER(SEARCH(#REF!,N101)),MAX($M$2:M100)+1,0)</f>
        <v>0.0</v>
      </c>
      <c r="V101" s="93" t="s">
        <v>968</v>
      </c>
      <c r="W101" t="str">
        <f>IFERROR(VLOOKUP(ROWS($W$3:W101),$U$3:$V$992,2,0),"")</f>
        <v/>
      </c>
      <c r="X101">
        <f>IF(ISNUMBER(SEARCH(#REF!,N101)),MAX($M$2:M100)+1,0)</f>
        <v>0.0</v>
      </c>
      <c r="Y101" s="93" t="s">
        <v>968</v>
      </c>
      <c r="Z101" t="str">
        <f>IFERROR(VLOOKUP(ROWS($Z$3:Z101),$X$3:$Y$992,2,0),"")</f>
        <v/>
      </c>
    </row>
    <row r="102" spans="1:26" ht="12.75" customHeight="1">
      <c r="A102" s="69"/>
      <c r="B102" s="69"/>
      <c r="C102" s="69"/>
      <c r="D102" s="85">
        <f>IF(ISNUMBER(SEARCH(ZAKL_DATA!$B$14,E102)),MAX($D$2:D101)+1,0)</f>
        <v>100.0</v>
      </c>
      <c r="E102" s="98" t="s">
        <v>970</v>
      </c>
      <c r="F102" s="99">
        <v>2608.0</v>
      </c>
      <c r="G102" s="100"/>
      <c r="H102" s="101" t="str">
        <f>IFERROR(VLOOKUP(ROWS($H$3:H102),$D$3:$E$204,2,0),"")</f>
        <v>TANVALD</v>
      </c>
      <c r="I102" s="69"/>
      <c r="J102" s="103" t="s">
        <v>971</v>
      </c>
      <c r="K102" s="91" t="s">
        <v>972</v>
      </c>
      <c r="M102" s="92">
        <f>IF(ISNUMBER(SEARCH(ZAKL_DATA!$B$29,N102)),MAX($M$2:M101)+1,0)</f>
        <v>100.0</v>
      </c>
      <c r="N102" s="93" t="s">
        <v>973</v>
      </c>
      <c r="O102" s="94" t="s">
        <v>974</v>
      </c>
      <c r="Q102" s="95" t="str">
        <f>IFERROR(VLOOKUP(ROWS($Q$3:Q102),$M$3:$N$992,2,0),"")</f>
        <v>Tvůrčí, umělecké a zábavní činnosti</v>
      </c>
      <c r="R102">
        <f>IF(ISNUMBER(SEARCH(#REF!,N102)),MAX($M$2:M101)+1,0)</f>
        <v>0.0</v>
      </c>
      <c r="S102" s="93" t="s">
        <v>973</v>
      </c>
      <c r="T102" t="str">
        <f>IFERROR(VLOOKUP(ROWS($T$3:T102),$R$3:$S$992,2,0),"")</f>
        <v/>
      </c>
      <c r="U102">
        <f>IF(ISNUMBER(SEARCH(#REF!,N102)),MAX($M$2:M101)+1,0)</f>
        <v>0.0</v>
      </c>
      <c r="V102" s="93" t="s">
        <v>973</v>
      </c>
      <c r="W102" t="str">
        <f>IFERROR(VLOOKUP(ROWS($W$3:W102),$U$3:$V$992,2,0),"")</f>
        <v/>
      </c>
      <c r="X102">
        <f>IF(ISNUMBER(SEARCH(#REF!,N102)),MAX($M$2:M101)+1,0)</f>
        <v>0.0</v>
      </c>
      <c r="Y102" s="93" t="s">
        <v>973</v>
      </c>
      <c r="Z102" t="str">
        <f>IFERROR(VLOOKUP(ROWS($Z$3:Z102),$X$3:$Y$992,2,0),"")</f>
        <v/>
      </c>
    </row>
    <row r="103" spans="1:26" ht="12.75" customHeight="1">
      <c r="A103" s="69"/>
      <c r="B103" s="69"/>
      <c r="C103" s="69"/>
      <c r="D103" s="85">
        <f>IF(ISNUMBER(SEARCH(ZAKL_DATA!$B$14,E103)),MAX($D$2:D102)+1,0)</f>
        <v>101.0</v>
      </c>
      <c r="E103" s="98" t="s">
        <v>975</v>
      </c>
      <c r="F103" s="99">
        <v>2609.0</v>
      </c>
      <c r="G103" s="100"/>
      <c r="H103" s="101" t="str">
        <f>IFERROR(VLOOKUP(ROWS($H$3:H103),$D$3:$E$204,2,0),"")</f>
        <v>TURNOV</v>
      </c>
      <c r="I103" s="69"/>
      <c r="J103" s="103" t="s">
        <v>976</v>
      </c>
      <c r="K103" s="91" t="s">
        <v>977</v>
      </c>
      <c r="M103" s="92">
        <f>IF(ISNUMBER(SEARCH(ZAKL_DATA!$B$29,N103)),MAX($M$2:M102)+1,0)</f>
        <v>101.0</v>
      </c>
      <c r="N103" s="93" t="s">
        <v>978</v>
      </c>
      <c r="O103" s="94" t="s">
        <v>979</v>
      </c>
      <c r="Q103" s="95" t="str">
        <f>IFERROR(VLOOKUP(ROWS($Q$3:Q103),$M$3:$N$992,2,0),"")</f>
        <v>Činnosti knihoven, archivů, muzeí a jiných kulturních zařízení</v>
      </c>
      <c r="R103">
        <f>IF(ISNUMBER(SEARCH(#REF!,N103)),MAX($M$2:M102)+1,0)</f>
        <v>0.0</v>
      </c>
      <c r="S103" s="93" t="s">
        <v>978</v>
      </c>
      <c r="T103" t="str">
        <f>IFERROR(VLOOKUP(ROWS($T$3:T103),$R$3:$S$992,2,0),"")</f>
        <v/>
      </c>
      <c r="U103">
        <f>IF(ISNUMBER(SEARCH(#REF!,N103)),MAX($M$2:M102)+1,0)</f>
        <v>0.0</v>
      </c>
      <c r="V103" s="93" t="s">
        <v>978</v>
      </c>
      <c r="W103" t="str">
        <f>IFERROR(VLOOKUP(ROWS($W$3:W103),$U$3:$V$992,2,0),"")</f>
        <v/>
      </c>
      <c r="X103">
        <f>IF(ISNUMBER(SEARCH(#REF!,N103)),MAX($M$2:M102)+1,0)</f>
        <v>0.0</v>
      </c>
      <c r="Y103" s="93" t="s">
        <v>978</v>
      </c>
      <c r="Z103" t="str">
        <f>IFERROR(VLOOKUP(ROWS($Z$3:Z103),$X$3:$Y$992,2,0),"")</f>
        <v/>
      </c>
    </row>
    <row r="104" spans="1:26" ht="12.75" customHeight="1">
      <c r="A104" s="69"/>
      <c r="B104" s="69"/>
      <c r="C104" s="69"/>
      <c r="D104" s="85">
        <f>IF(ISNUMBER(SEARCH(ZAKL_DATA!$B$14,E104)),MAX($D$2:D103)+1,0)</f>
        <v>102.0</v>
      </c>
      <c r="E104" s="98" t="s">
        <v>980</v>
      </c>
      <c r="F104" s="99">
        <v>2610.0</v>
      </c>
      <c r="G104" s="100"/>
      <c r="H104" s="101" t="str">
        <f>IFERROR(VLOOKUP(ROWS($H$3:H104),$D$3:$E$204,2,0),"")</f>
        <v>ŽELEZNÝ BROD</v>
      </c>
      <c r="I104" s="69"/>
      <c r="J104" s="103" t="s">
        <v>981</v>
      </c>
      <c r="K104" s="91" t="s">
        <v>982</v>
      </c>
      <c r="M104" s="92">
        <f>IF(ISNUMBER(SEARCH(ZAKL_DATA!$B$29,N104)),MAX($M$2:M103)+1,0)</f>
        <v>102.0</v>
      </c>
      <c r="N104" s="93" t="s">
        <v>983</v>
      </c>
      <c r="O104" s="94" t="s">
        <v>984</v>
      </c>
      <c r="Q104" s="95" t="str">
        <f>IFERROR(VLOOKUP(ROWS($Q$3:Q104),$M$3:$N$992,2,0),"")</f>
        <v>Podpůrné činnosti při těžbě ropy a zemního plynu</v>
      </c>
      <c r="R104">
        <f>IF(ISNUMBER(SEARCH(#REF!,N104)),MAX($M$2:M103)+1,0)</f>
        <v>0.0</v>
      </c>
      <c r="S104" s="93" t="s">
        <v>983</v>
      </c>
      <c r="T104" t="str">
        <f>IFERROR(VLOOKUP(ROWS($T$3:T104),$R$3:$S$992,2,0),"")</f>
        <v/>
      </c>
      <c r="U104">
        <f>IF(ISNUMBER(SEARCH(#REF!,N104)),MAX($M$2:M103)+1,0)</f>
        <v>0.0</v>
      </c>
      <c r="V104" s="93" t="s">
        <v>983</v>
      </c>
      <c r="W104" t="str">
        <f>IFERROR(VLOOKUP(ROWS($W$3:W104),$U$3:$V$992,2,0),"")</f>
        <v/>
      </c>
      <c r="X104">
        <f>IF(ISNUMBER(SEARCH(#REF!,N104)),MAX($M$2:M103)+1,0)</f>
        <v>0.0</v>
      </c>
      <c r="Y104" s="93" t="s">
        <v>983</v>
      </c>
      <c r="Z104" t="str">
        <f>IFERROR(VLOOKUP(ROWS($Z$3:Z104),$X$3:$Y$992,2,0),"")</f>
        <v/>
      </c>
    </row>
    <row r="105" spans="1:26" ht="12.75" customHeight="1">
      <c r="A105" s="69"/>
      <c r="B105" s="69"/>
      <c r="C105" s="69"/>
      <c r="D105" s="85">
        <f>IF(ISNUMBER(SEARCH(ZAKL_DATA!$B$14,E105)),MAX($D$2:D104)+1,0)</f>
        <v>103.0</v>
      </c>
      <c r="E105" s="98" t="s">
        <v>985</v>
      </c>
      <c r="F105" s="99">
        <v>2701.0</v>
      </c>
      <c r="G105" s="100"/>
      <c r="H105" s="101" t="str">
        <f>IFERROR(VLOOKUP(ROWS($H$3:H105),$D$3:$E$204,2,0),"")</f>
        <v>HRADEC KRÁLOVÉ</v>
      </c>
      <c r="I105" s="69"/>
      <c r="J105" s="103" t="s">
        <v>986</v>
      </c>
      <c r="K105" s="91" t="s">
        <v>987</v>
      </c>
      <c r="M105" s="92">
        <f>IF(ISNUMBER(SEARCH(ZAKL_DATA!$B$29,N105)),MAX($M$2:M104)+1,0)</f>
        <v>103.0</v>
      </c>
      <c r="N105" s="93" t="s">
        <v>988</v>
      </c>
      <c r="O105" s="94" t="s">
        <v>989</v>
      </c>
      <c r="Q105" s="95" t="str">
        <f>IFERROR(VLOOKUP(ROWS($Q$3:Q105),$M$3:$N$992,2,0),"")</f>
        <v>Činnosti heren, kasin a sázkových kanceláří</v>
      </c>
      <c r="R105">
        <f>IF(ISNUMBER(SEARCH(#REF!,N105)),MAX($M$2:M104)+1,0)</f>
        <v>0.0</v>
      </c>
      <c r="S105" s="93" t="s">
        <v>988</v>
      </c>
      <c r="T105" t="str">
        <f>IFERROR(VLOOKUP(ROWS($T$3:T105),$R$3:$S$992,2,0),"")</f>
        <v/>
      </c>
      <c r="U105">
        <f>IF(ISNUMBER(SEARCH(#REF!,N105)),MAX($M$2:M104)+1,0)</f>
        <v>0.0</v>
      </c>
      <c r="V105" s="93" t="s">
        <v>988</v>
      </c>
      <c r="W105" t="str">
        <f>IFERROR(VLOOKUP(ROWS($W$3:W105),$U$3:$V$992,2,0),"")</f>
        <v/>
      </c>
      <c r="X105">
        <f>IF(ISNUMBER(SEARCH(#REF!,N105)),MAX($M$2:M104)+1,0)</f>
        <v>0.0</v>
      </c>
      <c r="Y105" s="93" t="s">
        <v>988</v>
      </c>
      <c r="Z105" t="str">
        <f>IFERROR(VLOOKUP(ROWS($Z$3:Z105),$X$3:$Y$992,2,0),"")</f>
        <v/>
      </c>
    </row>
    <row r="106" spans="1:26" ht="12.75" customHeight="1">
      <c r="A106" s="69"/>
      <c r="B106" s="69"/>
      <c r="C106" s="69"/>
      <c r="D106" s="85">
        <f>IF(ISNUMBER(SEARCH(ZAKL_DATA!$B$14,E106)),MAX($D$2:D105)+1,0)</f>
        <v>104.0</v>
      </c>
      <c r="E106" s="98" t="s">
        <v>990</v>
      </c>
      <c r="F106" s="99">
        <v>2702.0</v>
      </c>
      <c r="G106" s="100"/>
      <c r="H106" s="101" t="str">
        <f>IFERROR(VLOOKUP(ROWS($H$3:H106),$D$3:$E$204,2,0),"")</f>
        <v>BROUMOV</v>
      </c>
      <c r="I106" s="69"/>
      <c r="J106" s="103" t="s">
        <v>991</v>
      </c>
      <c r="K106" s="91" t="s">
        <v>992</v>
      </c>
      <c r="M106" s="92">
        <f>IF(ISNUMBER(SEARCH(ZAKL_DATA!$B$29,N106)),MAX($M$2:M105)+1,0)</f>
        <v>104.0</v>
      </c>
      <c r="N106" s="93" t="s">
        <v>993</v>
      </c>
      <c r="O106" s="94" t="s">
        <v>994</v>
      </c>
      <c r="Q106" s="95" t="str">
        <f>IFERROR(VLOOKUP(ROWS($Q$3:Q106),$M$3:$N$992,2,0),"")</f>
        <v>Sportovní, zábavní a rekreační činnosti</v>
      </c>
      <c r="R106">
        <f>IF(ISNUMBER(SEARCH(#REF!,N106)),MAX($M$2:M105)+1,0)</f>
        <v>0.0</v>
      </c>
      <c r="S106" s="93" t="s">
        <v>993</v>
      </c>
      <c r="T106" t="str">
        <f>IFERROR(VLOOKUP(ROWS($T$3:T106),$R$3:$S$992,2,0),"")</f>
        <v/>
      </c>
      <c r="U106">
        <f>IF(ISNUMBER(SEARCH(#REF!,N106)),MAX($M$2:M105)+1,0)</f>
        <v>0.0</v>
      </c>
      <c r="V106" s="93" t="s">
        <v>993</v>
      </c>
      <c r="W106" t="str">
        <f>IFERROR(VLOOKUP(ROWS($W$3:W106),$U$3:$V$992,2,0),"")</f>
        <v/>
      </c>
      <c r="X106">
        <f>IF(ISNUMBER(SEARCH(#REF!,N106)),MAX($M$2:M105)+1,0)</f>
        <v>0.0</v>
      </c>
      <c r="Y106" s="93" t="s">
        <v>993</v>
      </c>
      <c r="Z106" t="str">
        <f>IFERROR(VLOOKUP(ROWS($Z$3:Z106),$X$3:$Y$992,2,0),"")</f>
        <v/>
      </c>
    </row>
    <row r="107" spans="1:26" ht="12.75" customHeight="1">
      <c r="A107" s="69"/>
      <c r="B107" s="69"/>
      <c r="C107" s="69"/>
      <c r="D107" s="85">
        <f>IF(ISNUMBER(SEARCH(ZAKL_DATA!$B$14,E107)),MAX($D$2:D106)+1,0)</f>
        <v>105.0</v>
      </c>
      <c r="E107" s="98" t="s">
        <v>995</v>
      </c>
      <c r="F107" s="99">
        <v>2703.0</v>
      </c>
      <c r="G107" s="100"/>
      <c r="H107" s="101" t="str">
        <f>IFERROR(VLOOKUP(ROWS($H$3:H107),$D$3:$E$204,2,0),"")</f>
        <v>DOBRUŠKA</v>
      </c>
      <c r="I107" s="69"/>
      <c r="J107" s="103" t="s">
        <v>996</v>
      </c>
      <c r="K107" s="91" t="s">
        <v>997</v>
      </c>
      <c r="M107" s="92">
        <f>IF(ISNUMBER(SEARCH(ZAKL_DATA!$B$29,N107)),MAX($M$2:M106)+1,0)</f>
        <v>105.0</v>
      </c>
      <c r="N107" s="93" t="s">
        <v>998</v>
      </c>
      <c r="O107" s="94" t="s">
        <v>999</v>
      </c>
      <c r="Q107" s="95" t="str">
        <f>IFERROR(VLOOKUP(ROWS($Q$3:Q107),$M$3:$N$992,2,0),"")</f>
        <v>Činnosti organizací sdružujících osoby za účelem prosazování spol.zájmů</v>
      </c>
      <c r="R107">
        <f>IF(ISNUMBER(SEARCH(#REF!,N107)),MAX($M$2:M106)+1,0)</f>
        <v>0.0</v>
      </c>
      <c r="S107" s="93" t="s">
        <v>998</v>
      </c>
      <c r="T107" t="str">
        <f>IFERROR(VLOOKUP(ROWS($T$3:T107),$R$3:$S$992,2,0),"")</f>
        <v/>
      </c>
      <c r="U107">
        <f>IF(ISNUMBER(SEARCH(#REF!,N107)),MAX($M$2:M106)+1,0)</f>
        <v>0.0</v>
      </c>
      <c r="V107" s="93" t="s">
        <v>998</v>
      </c>
      <c r="W107" t="str">
        <f>IFERROR(VLOOKUP(ROWS($W$3:W107),$U$3:$V$992,2,0),"")</f>
        <v/>
      </c>
      <c r="X107">
        <f>IF(ISNUMBER(SEARCH(#REF!,N107)),MAX($M$2:M106)+1,0)</f>
        <v>0.0</v>
      </c>
      <c r="Y107" s="93" t="s">
        <v>998</v>
      </c>
      <c r="Z107" t="str">
        <f>IFERROR(VLOOKUP(ROWS($Z$3:Z107),$X$3:$Y$992,2,0),"")</f>
        <v/>
      </c>
    </row>
    <row r="108" spans="1:26" ht="12.75" customHeight="1">
      <c r="A108" s="69"/>
      <c r="B108" s="69"/>
      <c r="C108" s="69"/>
      <c r="D108" s="85">
        <f>IF(ISNUMBER(SEARCH(ZAKL_DATA!$B$14,E108)),MAX($D$2:D107)+1,0)</f>
        <v>106.0</v>
      </c>
      <c r="E108" s="98" t="s">
        <v>1000</v>
      </c>
      <c r="F108" s="99">
        <v>2704.0</v>
      </c>
      <c r="G108" s="100"/>
      <c r="H108" s="101" t="str">
        <f>IFERROR(VLOOKUP(ROWS($H$3:H108),$D$3:$E$204,2,0),"")</f>
        <v>DVŮR KRÁLOVÉ</v>
      </c>
      <c r="I108" s="69"/>
      <c r="J108" s="103" t="s">
        <v>1001</v>
      </c>
      <c r="K108" s="91" t="s">
        <v>1002</v>
      </c>
      <c r="M108" s="92">
        <f>IF(ISNUMBER(SEARCH(ZAKL_DATA!$B$29,N108)),MAX($M$2:M107)+1,0)</f>
        <v>106.0</v>
      </c>
      <c r="N108" s="93" t="s">
        <v>1003</v>
      </c>
      <c r="O108" s="94" t="s">
        <v>1004</v>
      </c>
      <c r="Q108" s="95" t="str">
        <f>IFERROR(VLOOKUP(ROWS($Q$3:Q108),$M$3:$N$992,2,0),"")</f>
        <v>Opravy počítačů a výrobků pro osobní potřebu a převážně pro domácnost</v>
      </c>
      <c r="R108">
        <f>IF(ISNUMBER(SEARCH(#REF!,N108)),MAX($M$2:M107)+1,0)</f>
        <v>0.0</v>
      </c>
      <c r="S108" s="93" t="s">
        <v>1003</v>
      </c>
      <c r="T108" t="str">
        <f>IFERROR(VLOOKUP(ROWS($T$3:T108),$R$3:$S$992,2,0),"")</f>
        <v/>
      </c>
      <c r="U108">
        <f>IF(ISNUMBER(SEARCH(#REF!,N108)),MAX($M$2:M107)+1,0)</f>
        <v>0.0</v>
      </c>
      <c r="V108" s="93" t="s">
        <v>1003</v>
      </c>
      <c r="W108" t="str">
        <f>IFERROR(VLOOKUP(ROWS($W$3:W108),$U$3:$V$992,2,0),"")</f>
        <v/>
      </c>
      <c r="X108">
        <f>IF(ISNUMBER(SEARCH(#REF!,N108)),MAX($M$2:M107)+1,0)</f>
        <v>0.0</v>
      </c>
      <c r="Y108" s="93" t="s">
        <v>1003</v>
      </c>
      <c r="Z108" t="str">
        <f>IFERROR(VLOOKUP(ROWS($Z$3:Z108),$X$3:$Y$992,2,0),"")</f>
        <v/>
      </c>
    </row>
    <row r="109" spans="1:26" ht="12.75" customHeight="1">
      <c r="A109" s="69"/>
      <c r="B109" s="69"/>
      <c r="C109" s="69"/>
      <c r="D109" s="85">
        <f>IF(ISNUMBER(SEARCH(ZAKL_DATA!$B$14,E109)),MAX($D$2:D108)+1,0)</f>
        <v>107.0</v>
      </c>
      <c r="E109" s="98" t="s">
        <v>1005</v>
      </c>
      <c r="F109" s="99">
        <v>2705.0</v>
      </c>
      <c r="G109" s="100"/>
      <c r="H109" s="101" t="str">
        <f>IFERROR(VLOOKUP(ROWS($H$3:H109),$D$3:$E$204,2,0),"")</f>
        <v>HOŘICE</v>
      </c>
      <c r="I109" s="69"/>
      <c r="J109" s="103" t="s">
        <v>1006</v>
      </c>
      <c r="K109" s="91" t="s">
        <v>1007</v>
      </c>
      <c r="M109" s="92">
        <f>IF(ISNUMBER(SEARCH(ZAKL_DATA!$B$29,N109)),MAX($M$2:M108)+1,0)</f>
        <v>107.0</v>
      </c>
      <c r="N109" s="93" t="s">
        <v>1008</v>
      </c>
      <c r="O109" s="94" t="s">
        <v>1009</v>
      </c>
      <c r="Q109" s="95" t="str">
        <f>IFERROR(VLOOKUP(ROWS($Q$3:Q109),$M$3:$N$992,2,0),"")</f>
        <v>Poskytování ostatních osobních služeb</v>
      </c>
      <c r="R109">
        <f>IF(ISNUMBER(SEARCH(#REF!,N109)),MAX($M$2:M108)+1,0)</f>
        <v>0.0</v>
      </c>
      <c r="S109" s="93" t="s">
        <v>1008</v>
      </c>
      <c r="T109" t="str">
        <f>IFERROR(VLOOKUP(ROWS($T$3:T109),$R$3:$S$992,2,0),"")</f>
        <v/>
      </c>
      <c r="U109">
        <f>IF(ISNUMBER(SEARCH(#REF!,N109)),MAX($M$2:M108)+1,0)</f>
        <v>0.0</v>
      </c>
      <c r="V109" s="93" t="s">
        <v>1008</v>
      </c>
      <c r="W109" t="str">
        <f>IFERROR(VLOOKUP(ROWS($W$3:W109),$U$3:$V$992,2,0),"")</f>
        <v/>
      </c>
      <c r="X109">
        <f>IF(ISNUMBER(SEARCH(#REF!,N109)),MAX($M$2:M108)+1,0)</f>
        <v>0.0</v>
      </c>
      <c r="Y109" s="93" t="s">
        <v>1008</v>
      </c>
      <c r="Z109" t="str">
        <f>IFERROR(VLOOKUP(ROWS($Z$3:Z109),$X$3:$Y$992,2,0),"")</f>
        <v/>
      </c>
    </row>
    <row r="110" spans="1:26" ht="12.75" customHeight="1">
      <c r="A110" s="69"/>
      <c r="B110" s="69"/>
      <c r="C110" s="69"/>
      <c r="D110" s="85">
        <f>IF(ISNUMBER(SEARCH(ZAKL_DATA!$B$14,E110)),MAX($D$2:D109)+1,0)</f>
        <v>108.0</v>
      </c>
      <c r="E110" s="98" t="s">
        <v>1010</v>
      </c>
      <c r="F110" s="99">
        <v>2706.0</v>
      </c>
      <c r="G110" s="100"/>
      <c r="H110" s="101" t="str">
        <f>IFERROR(VLOOKUP(ROWS($H$3:H110),$D$3:$E$204,2,0),"")</f>
        <v>JAROMĚŘ</v>
      </c>
      <c r="I110" s="69"/>
      <c r="J110" s="103" t="s">
        <v>1011</v>
      </c>
      <c r="K110" s="91" t="s">
        <v>1012</v>
      </c>
      <c r="M110" s="92">
        <f>IF(ISNUMBER(SEARCH(ZAKL_DATA!$B$29,N110)),MAX($M$2:M109)+1,0)</f>
        <v>108.0</v>
      </c>
      <c r="N110" s="93" t="s">
        <v>1013</v>
      </c>
      <c r="O110" s="94" t="s">
        <v>1014</v>
      </c>
      <c r="Q110" s="95" t="str">
        <f>IFERROR(VLOOKUP(ROWS($Q$3:Q110),$M$3:$N$992,2,0),"")</f>
        <v>Činnosti domácností jako zaměstnavatelů domácího personálu</v>
      </c>
      <c r="R110">
        <f>IF(ISNUMBER(SEARCH(#REF!,N110)),MAX($M$2:M109)+1,0)</f>
        <v>0.0</v>
      </c>
      <c r="S110" s="93" t="s">
        <v>1013</v>
      </c>
      <c r="T110" t="str">
        <f>IFERROR(VLOOKUP(ROWS($T$3:T110),$R$3:$S$992,2,0),"")</f>
        <v/>
      </c>
      <c r="U110">
        <f>IF(ISNUMBER(SEARCH(#REF!,N110)),MAX($M$2:M109)+1,0)</f>
        <v>0.0</v>
      </c>
      <c r="V110" s="93" t="s">
        <v>1013</v>
      </c>
      <c r="W110" t="str">
        <f>IFERROR(VLOOKUP(ROWS($W$3:W110),$U$3:$V$992,2,0),"")</f>
        <v/>
      </c>
      <c r="X110">
        <f>IF(ISNUMBER(SEARCH(#REF!,N110)),MAX($M$2:M109)+1,0)</f>
        <v>0.0</v>
      </c>
      <c r="Y110" s="93" t="s">
        <v>1013</v>
      </c>
      <c r="Z110" t="str">
        <f>IFERROR(VLOOKUP(ROWS($Z$3:Z110),$X$3:$Y$992,2,0),"")</f>
        <v/>
      </c>
    </row>
    <row r="111" spans="1:26" ht="12.75" customHeight="1">
      <c r="A111" s="69"/>
      <c r="B111" s="69"/>
      <c r="C111" s="69"/>
      <c r="D111" s="85">
        <f>IF(ISNUMBER(SEARCH(ZAKL_DATA!$B$14,E111)),MAX($D$2:D110)+1,0)</f>
        <v>109.0</v>
      </c>
      <c r="E111" s="98" t="s">
        <v>1015</v>
      </c>
      <c r="F111" s="99">
        <v>2707.0</v>
      </c>
      <c r="G111" s="100"/>
      <c r="H111" s="101" t="str">
        <f>IFERROR(VLOOKUP(ROWS($H$3:H111),$D$3:$E$204,2,0),"")</f>
        <v>JIČÍN</v>
      </c>
      <c r="I111" s="69"/>
      <c r="J111" s="103" t="s">
        <v>1016</v>
      </c>
      <c r="K111" s="91" t="s">
        <v>1017</v>
      </c>
      <c r="M111" s="92">
        <f>IF(ISNUMBER(SEARCH(ZAKL_DATA!$B$29,N111)),MAX($M$2:M110)+1,0)</f>
        <v>109.0</v>
      </c>
      <c r="N111" s="93" t="s">
        <v>1018</v>
      </c>
      <c r="O111" s="94" t="s">
        <v>1019</v>
      </c>
      <c r="Q111" s="95" t="str">
        <f>IFERROR(VLOOKUP(ROWS($Q$3:Q111),$M$3:$N$992,2,0),"")</f>
        <v>Činnosti domác.produk.blíže neurčené výrobky a služby pro vlast.potřebu</v>
      </c>
      <c r="R111">
        <f>IF(ISNUMBER(SEARCH(#REF!,N111)),MAX($M$2:M110)+1,0)</f>
        <v>0.0</v>
      </c>
      <c r="S111" s="93" t="s">
        <v>1018</v>
      </c>
      <c r="T111" t="str">
        <f>IFERROR(VLOOKUP(ROWS($T$3:T111),$R$3:$S$992,2,0),"")</f>
        <v/>
      </c>
      <c r="U111">
        <f>IF(ISNUMBER(SEARCH(#REF!,N111)),MAX($M$2:M110)+1,0)</f>
        <v>0.0</v>
      </c>
      <c r="V111" s="93" t="s">
        <v>1018</v>
      </c>
      <c r="W111" t="str">
        <f>IFERROR(VLOOKUP(ROWS($W$3:W111),$U$3:$V$992,2,0),"")</f>
        <v/>
      </c>
      <c r="X111">
        <f>IF(ISNUMBER(SEARCH(#REF!,N111)),MAX($M$2:M110)+1,0)</f>
        <v>0.0</v>
      </c>
      <c r="Y111" s="93" t="s">
        <v>1018</v>
      </c>
      <c r="Z111" t="str">
        <f>IFERROR(VLOOKUP(ROWS($Z$3:Z111),$X$3:$Y$992,2,0),"")</f>
        <v/>
      </c>
    </row>
    <row r="112" spans="1:26" ht="12.75" customHeight="1">
      <c r="A112" s="69"/>
      <c r="B112" s="69"/>
      <c r="C112" s="69"/>
      <c r="D112" s="85">
        <f>IF(ISNUMBER(SEARCH(ZAKL_DATA!$B$14,E112)),MAX($D$2:D111)+1,0)</f>
        <v>110.0</v>
      </c>
      <c r="E112" s="98" t="s">
        <v>1020</v>
      </c>
      <c r="F112" s="99">
        <v>2708.0</v>
      </c>
      <c r="G112" s="100"/>
      <c r="H112" s="101" t="str">
        <f>IFERROR(VLOOKUP(ROWS($H$3:H112),$D$3:$E$204,2,0),"")</f>
        <v>KOSTELEC NAD ORLICÍ</v>
      </c>
      <c r="I112" s="69"/>
      <c r="J112" s="103" t="s">
        <v>1021</v>
      </c>
      <c r="K112" s="91" t="s">
        <v>1022</v>
      </c>
      <c r="M112" s="92">
        <f>IF(ISNUMBER(SEARCH(ZAKL_DATA!$B$29,N112)),MAX($M$2:M111)+1,0)</f>
        <v>110.0</v>
      </c>
      <c r="N112" s="93" t="s">
        <v>1023</v>
      </c>
      <c r="O112" s="94" t="s">
        <v>1024</v>
      </c>
      <c r="Q112" s="95" t="str">
        <f>IFERROR(VLOOKUP(ROWS($Q$3:Q112),$M$3:$N$992,2,0),"")</f>
        <v>Činnosti exteritoriálních organizací a orgánů</v>
      </c>
      <c r="R112">
        <f>IF(ISNUMBER(SEARCH(#REF!,N112)),MAX($M$2:M111)+1,0)</f>
        <v>0.0</v>
      </c>
      <c r="S112" s="93" t="s">
        <v>1023</v>
      </c>
      <c r="T112" t="str">
        <f>IFERROR(VLOOKUP(ROWS($T$3:T112),$R$3:$S$992,2,0),"")</f>
        <v/>
      </c>
      <c r="U112">
        <f>IF(ISNUMBER(SEARCH(#REF!,N112)),MAX($M$2:M111)+1,0)</f>
        <v>0.0</v>
      </c>
      <c r="V112" s="93" t="s">
        <v>1023</v>
      </c>
      <c r="W112" t="str">
        <f>IFERROR(VLOOKUP(ROWS($W$3:W112),$U$3:$V$992,2,0),"")</f>
        <v/>
      </c>
      <c r="X112">
        <f>IF(ISNUMBER(SEARCH(#REF!,N112)),MAX($M$2:M111)+1,0)</f>
        <v>0.0</v>
      </c>
      <c r="Y112" s="93" t="s">
        <v>1023</v>
      </c>
      <c r="Z112" t="str">
        <f>IFERROR(VLOOKUP(ROWS($Z$3:Z112),$X$3:$Y$992,2,0),"")</f>
        <v/>
      </c>
    </row>
    <row r="113" spans="1:26" ht="12.75" customHeight="1">
      <c r="A113" s="69"/>
      <c r="B113" s="69"/>
      <c r="C113" s="69"/>
      <c r="D113" s="85">
        <f>IF(ISNUMBER(SEARCH(ZAKL_DATA!$B$14,E113)),MAX($D$2:D112)+1,0)</f>
        <v>111.0</v>
      </c>
      <c r="E113" s="98" t="s">
        <v>1025</v>
      </c>
      <c r="F113" s="99">
        <v>2709.0</v>
      </c>
      <c r="G113" s="100"/>
      <c r="H113" s="101" t="str">
        <f>IFERROR(VLOOKUP(ROWS($H$3:H113),$D$3:$E$204,2,0),"")</f>
        <v>NÁCHOD</v>
      </c>
      <c r="I113" s="69"/>
      <c r="J113" s="103" t="s">
        <v>1026</v>
      </c>
      <c r="K113" s="91" t="s">
        <v>1027</v>
      </c>
      <c r="M113" s="92">
        <f>IF(ISNUMBER(SEARCH(ZAKL_DATA!$B$29,N113)),MAX($M$2:M112)+1,0)</f>
        <v>111.0</v>
      </c>
      <c r="N113" s="93" t="s">
        <v>1028</v>
      </c>
      <c r="O113" s="94" t="s">
        <v>1029</v>
      </c>
      <c r="Q113" s="95" t="str">
        <f>IFERROR(VLOOKUP(ROWS($Q$3:Q113),$M$3:$N$992,2,0),"")</f>
        <v>Podpůrné činnosti při ostatní těžbě a dobývání</v>
      </c>
      <c r="R113">
        <f>IF(ISNUMBER(SEARCH(#REF!,N113)),MAX($M$2:M112)+1,0)</f>
        <v>0.0</v>
      </c>
      <c r="S113" s="93" t="s">
        <v>1028</v>
      </c>
      <c r="T113" t="str">
        <f>IFERROR(VLOOKUP(ROWS($T$3:T113),$R$3:$S$992,2,0),"")</f>
        <v/>
      </c>
      <c r="U113">
        <f>IF(ISNUMBER(SEARCH(#REF!,N113)),MAX($M$2:M112)+1,0)</f>
        <v>0.0</v>
      </c>
      <c r="V113" s="93" t="s">
        <v>1028</v>
      </c>
      <c r="W113" t="str">
        <f>IFERROR(VLOOKUP(ROWS($W$3:W113),$U$3:$V$992,2,0),"")</f>
        <v/>
      </c>
      <c r="X113">
        <f>IF(ISNUMBER(SEARCH(#REF!,N113)),MAX($M$2:M112)+1,0)</f>
        <v>0.0</v>
      </c>
      <c r="Y113" s="93" t="s">
        <v>1028</v>
      </c>
      <c r="Z113" t="str">
        <f>IFERROR(VLOOKUP(ROWS($Z$3:Z113),$X$3:$Y$992,2,0),"")</f>
        <v/>
      </c>
    </row>
    <row r="114" spans="1:26" ht="12.75" customHeight="1">
      <c r="A114" s="69"/>
      <c r="B114" s="69"/>
      <c r="C114" s="69"/>
      <c r="D114" s="85">
        <f>IF(ISNUMBER(SEARCH(ZAKL_DATA!$B$14,E114)),MAX($D$2:D113)+1,0)</f>
        <v>112.0</v>
      </c>
      <c r="E114" s="98" t="s">
        <v>1030</v>
      </c>
      <c r="F114" s="99">
        <v>2710.0</v>
      </c>
      <c r="G114" s="100"/>
      <c r="H114" s="101" t="str">
        <f>IFERROR(VLOOKUP(ROWS($H$3:H114),$D$3:$E$204,2,0),"")</f>
        <v>NOVÁ PAKA</v>
      </c>
      <c r="I114" s="69"/>
      <c r="J114" s="103" t="s">
        <v>1031</v>
      </c>
      <c r="K114" s="91" t="s">
        <v>1032</v>
      </c>
      <c r="M114" s="92">
        <f>IF(ISNUMBER(SEARCH(ZAKL_DATA!$B$29,N114)),MAX($M$2:M113)+1,0)</f>
        <v>112.0</v>
      </c>
      <c r="N114" s="93" t="s">
        <v>1033</v>
      </c>
      <c r="O114" s="94" t="s">
        <v>1034</v>
      </c>
      <c r="Q114" s="95" t="str">
        <f>IFERROR(VLOOKUP(ROWS($Q$3:Q114),$M$3:$N$992,2,0),"")</f>
        <v>Zpracování a konzervování masa a výroba masných výrobků</v>
      </c>
      <c r="R114">
        <f>IF(ISNUMBER(SEARCH(#REF!,N114)),MAX($M$2:M113)+1,0)</f>
        <v>0.0</v>
      </c>
      <c r="S114" s="93" t="s">
        <v>1033</v>
      </c>
      <c r="T114" t="str">
        <f>IFERROR(VLOOKUP(ROWS($T$3:T114),$R$3:$S$992,2,0),"")</f>
        <v/>
      </c>
      <c r="U114">
        <f>IF(ISNUMBER(SEARCH(#REF!,N114)),MAX($M$2:M113)+1,0)</f>
        <v>0.0</v>
      </c>
      <c r="V114" s="93" t="s">
        <v>1033</v>
      </c>
      <c r="W114" t="str">
        <f>IFERROR(VLOOKUP(ROWS($W$3:W114),$U$3:$V$992,2,0),"")</f>
        <v/>
      </c>
      <c r="X114">
        <f>IF(ISNUMBER(SEARCH(#REF!,N114)),MAX($M$2:M113)+1,0)</f>
        <v>0.0</v>
      </c>
      <c r="Y114" s="93" t="s">
        <v>1033</v>
      </c>
      <c r="Z114" t="str">
        <f>IFERROR(VLOOKUP(ROWS($Z$3:Z114),$X$3:$Y$992,2,0),"")</f>
        <v/>
      </c>
    </row>
    <row r="115" spans="1:26" ht="12.75" customHeight="1">
      <c r="A115" s="69"/>
      <c r="B115" s="69"/>
      <c r="C115" s="69"/>
      <c r="D115" s="85">
        <f>IF(ISNUMBER(SEARCH(ZAKL_DATA!$B$14,E115)),MAX($D$2:D114)+1,0)</f>
        <v>113.0</v>
      </c>
      <c r="E115" s="98" t="s">
        <v>1035</v>
      </c>
      <c r="F115" s="99">
        <v>2711.0</v>
      </c>
      <c r="G115" s="100"/>
      <c r="H115" s="101" t="str">
        <f>IFERROR(VLOOKUP(ROWS($H$3:H115),$D$3:$E$204,2,0),"")</f>
        <v>NOVÝ BYDŽOV</v>
      </c>
      <c r="I115" s="69"/>
      <c r="J115" s="103" t="s">
        <v>1036</v>
      </c>
      <c r="K115" s="91" t="s">
        <v>1037</v>
      </c>
      <c r="M115" s="92">
        <f>IF(ISNUMBER(SEARCH(ZAKL_DATA!$B$29,N115)),MAX($M$2:M114)+1,0)</f>
        <v>113.0</v>
      </c>
      <c r="N115" s="93" t="s">
        <v>1038</v>
      </c>
      <c r="O115" s="94" t="s">
        <v>1039</v>
      </c>
      <c r="Q115" s="95" t="str">
        <f>IFERROR(VLOOKUP(ROWS($Q$3:Q115),$M$3:$N$992,2,0),"")</f>
        <v>Zpracování a konzervování ryb, korýšů a měkkýšů</v>
      </c>
      <c r="R115">
        <f>IF(ISNUMBER(SEARCH(#REF!,N115)),MAX($M$2:M114)+1,0)</f>
        <v>0.0</v>
      </c>
      <c r="S115" s="93" t="s">
        <v>1038</v>
      </c>
      <c r="T115" t="str">
        <f>IFERROR(VLOOKUP(ROWS($T$3:T115),$R$3:$S$992,2,0),"")</f>
        <v/>
      </c>
      <c r="U115">
        <f>IF(ISNUMBER(SEARCH(#REF!,N115)),MAX($M$2:M114)+1,0)</f>
        <v>0.0</v>
      </c>
      <c r="V115" s="93" t="s">
        <v>1038</v>
      </c>
      <c r="W115" t="str">
        <f>IFERROR(VLOOKUP(ROWS($W$3:W115),$U$3:$V$992,2,0),"")</f>
        <v/>
      </c>
      <c r="X115">
        <f>IF(ISNUMBER(SEARCH(#REF!,N115)),MAX($M$2:M114)+1,0)</f>
        <v>0.0</v>
      </c>
      <c r="Y115" s="93" t="s">
        <v>1038</v>
      </c>
      <c r="Z115" t="str">
        <f>IFERROR(VLOOKUP(ROWS($Z$3:Z115),$X$3:$Y$992,2,0),"")</f>
        <v/>
      </c>
    </row>
    <row r="116" spans="1:26" ht="12.75" customHeight="1">
      <c r="A116" s="69"/>
      <c r="B116" s="69"/>
      <c r="C116" s="69"/>
      <c r="D116" s="85">
        <f>IF(ISNUMBER(SEARCH(ZAKL_DATA!$B$14,E116)),MAX($D$2:D115)+1,0)</f>
        <v>114.0</v>
      </c>
      <c r="E116" s="98" t="s">
        <v>1040</v>
      </c>
      <c r="F116" s="99">
        <v>2712.0</v>
      </c>
      <c r="G116" s="100"/>
      <c r="H116" s="101" t="str">
        <f>IFERROR(VLOOKUP(ROWS($H$3:H116),$D$3:$E$204,2,0),"")</f>
        <v>RYCHNOV NAD KNĚŽ.</v>
      </c>
      <c r="I116" s="69"/>
      <c r="J116" s="103" t="s">
        <v>1041</v>
      </c>
      <c r="K116" s="91" t="s">
        <v>1042</v>
      </c>
      <c r="M116" s="92">
        <f>IF(ISNUMBER(SEARCH(ZAKL_DATA!$B$29,N116)),MAX($M$2:M115)+1,0)</f>
        <v>114.0</v>
      </c>
      <c r="N116" s="93" t="s">
        <v>1043</v>
      </c>
      <c r="O116" s="94" t="s">
        <v>1044</v>
      </c>
      <c r="Q116" s="95" t="str">
        <f>IFERROR(VLOOKUP(ROWS($Q$3:Q116),$M$3:$N$992,2,0),"")</f>
        <v>Zpracování a konzervování ovoce a zeleniny</v>
      </c>
      <c r="R116">
        <f>IF(ISNUMBER(SEARCH(#REF!,N116)),MAX($M$2:M115)+1,0)</f>
        <v>0.0</v>
      </c>
      <c r="S116" s="93" t="s">
        <v>1043</v>
      </c>
      <c r="T116" t="str">
        <f>IFERROR(VLOOKUP(ROWS($T$3:T116),$R$3:$S$992,2,0),"")</f>
        <v/>
      </c>
      <c r="U116">
        <f>IF(ISNUMBER(SEARCH(#REF!,N116)),MAX($M$2:M115)+1,0)</f>
        <v>0.0</v>
      </c>
      <c r="V116" s="93" t="s">
        <v>1043</v>
      </c>
      <c r="W116" t="str">
        <f>IFERROR(VLOOKUP(ROWS($W$3:W116),$U$3:$V$992,2,0),"")</f>
        <v/>
      </c>
      <c r="X116">
        <f>IF(ISNUMBER(SEARCH(#REF!,N116)),MAX($M$2:M115)+1,0)</f>
        <v>0.0</v>
      </c>
      <c r="Y116" s="93" t="s">
        <v>1043</v>
      </c>
      <c r="Z116" t="str">
        <f>IFERROR(VLOOKUP(ROWS($Z$3:Z116),$X$3:$Y$992,2,0),"")</f>
        <v/>
      </c>
    </row>
    <row r="117" spans="1:26" ht="12.75" customHeight="1">
      <c r="A117" s="69"/>
      <c r="B117" s="69"/>
      <c r="C117" s="69"/>
      <c r="D117" s="85">
        <f>IF(ISNUMBER(SEARCH(ZAKL_DATA!$B$14,E117)),MAX($D$2:D116)+1,0)</f>
        <v>115.0</v>
      </c>
      <c r="E117" s="98" t="s">
        <v>1045</v>
      </c>
      <c r="F117" s="99">
        <v>2713.0</v>
      </c>
      <c r="G117" s="100"/>
      <c r="H117" s="101" t="str">
        <f>IFERROR(VLOOKUP(ROWS($H$3:H117),$D$3:$E$204,2,0),"")</f>
        <v>TRUTNOV</v>
      </c>
      <c r="I117" s="69"/>
      <c r="J117" s="103" t="s">
        <v>1046</v>
      </c>
      <c r="K117" s="91" t="s">
        <v>1047</v>
      </c>
      <c r="M117" s="92">
        <f>IF(ISNUMBER(SEARCH(ZAKL_DATA!$B$29,N117)),MAX($M$2:M116)+1,0)</f>
        <v>115.0</v>
      </c>
      <c r="N117" s="93" t="s">
        <v>1048</v>
      </c>
      <c r="O117" s="94" t="s">
        <v>1049</v>
      </c>
      <c r="Q117" s="95" t="str">
        <f>IFERROR(VLOOKUP(ROWS($Q$3:Q117),$M$3:$N$992,2,0),"")</f>
        <v>Výroba rostlinných a živočišných olejů a tuků</v>
      </c>
      <c r="R117">
        <f>IF(ISNUMBER(SEARCH(#REF!,N117)),MAX($M$2:M116)+1,0)</f>
        <v>0.0</v>
      </c>
      <c r="S117" s="93" t="s">
        <v>1048</v>
      </c>
      <c r="T117" t="str">
        <f>IFERROR(VLOOKUP(ROWS($T$3:T117),$R$3:$S$992,2,0),"")</f>
        <v/>
      </c>
      <c r="U117">
        <f>IF(ISNUMBER(SEARCH(#REF!,N117)),MAX($M$2:M116)+1,0)</f>
        <v>0.0</v>
      </c>
      <c r="V117" s="93" t="s">
        <v>1048</v>
      </c>
      <c r="W117" t="str">
        <f>IFERROR(VLOOKUP(ROWS($W$3:W117),$U$3:$V$992,2,0),"")</f>
        <v/>
      </c>
      <c r="X117">
        <f>IF(ISNUMBER(SEARCH(#REF!,N117)),MAX($M$2:M116)+1,0)</f>
        <v>0.0</v>
      </c>
      <c r="Y117" s="93" t="s">
        <v>1048</v>
      </c>
      <c r="Z117" t="str">
        <f>IFERROR(VLOOKUP(ROWS($Z$3:Z117),$X$3:$Y$992,2,0),"")</f>
        <v/>
      </c>
    </row>
    <row r="118" spans="1:26" ht="12.75" customHeight="1">
      <c r="A118" s="69"/>
      <c r="B118" s="69"/>
      <c r="C118" s="69"/>
      <c r="D118" s="85">
        <f>IF(ISNUMBER(SEARCH(ZAKL_DATA!$B$14,E118)),MAX($D$2:D117)+1,0)</f>
        <v>116.0</v>
      </c>
      <c r="E118" s="98" t="s">
        <v>1050</v>
      </c>
      <c r="F118" s="99">
        <v>2714.0</v>
      </c>
      <c r="G118" s="100"/>
      <c r="H118" s="101" t="str">
        <f>IFERROR(VLOOKUP(ROWS($H$3:H118),$D$3:$E$204,2,0),"")</f>
        <v>VRCHLABÍ</v>
      </c>
      <c r="I118" s="69"/>
      <c r="J118" s="103" t="s">
        <v>1051</v>
      </c>
      <c r="K118" s="91" t="s">
        <v>1052</v>
      </c>
      <c r="M118" s="92">
        <f>IF(ISNUMBER(SEARCH(ZAKL_DATA!$B$29,N118)),MAX($M$2:M117)+1,0)</f>
        <v>116.0</v>
      </c>
      <c r="N118" s="93" t="s">
        <v>1053</v>
      </c>
      <c r="O118" s="94" t="s">
        <v>1054</v>
      </c>
      <c r="Q118" s="95" t="str">
        <f>IFERROR(VLOOKUP(ROWS($Q$3:Q118),$M$3:$N$992,2,0),"")</f>
        <v>Výroba mléčných výrobků</v>
      </c>
      <c r="R118">
        <f>IF(ISNUMBER(SEARCH(#REF!,N118)),MAX($M$2:M117)+1,0)</f>
        <v>0.0</v>
      </c>
      <c r="S118" s="93" t="s">
        <v>1053</v>
      </c>
      <c r="T118" t="str">
        <f>IFERROR(VLOOKUP(ROWS($T$3:T118),$R$3:$S$992,2,0),"")</f>
        <v/>
      </c>
      <c r="U118">
        <f>IF(ISNUMBER(SEARCH(#REF!,N118)),MAX($M$2:M117)+1,0)</f>
        <v>0.0</v>
      </c>
      <c r="V118" s="93" t="s">
        <v>1053</v>
      </c>
      <c r="W118" t="str">
        <f>IFERROR(VLOOKUP(ROWS($W$3:W118),$U$3:$V$992,2,0),"")</f>
        <v/>
      </c>
      <c r="X118">
        <f>IF(ISNUMBER(SEARCH(#REF!,N118)),MAX($M$2:M117)+1,0)</f>
        <v>0.0</v>
      </c>
      <c r="Y118" s="93" t="s">
        <v>1053</v>
      </c>
      <c r="Z118" t="str">
        <f>IFERROR(VLOOKUP(ROWS($Z$3:Z118),$X$3:$Y$992,2,0),"")</f>
        <v/>
      </c>
    </row>
    <row r="119" spans="1:26" ht="12.75" customHeight="1">
      <c r="A119" s="69"/>
      <c r="B119" s="69"/>
      <c r="C119" s="69"/>
      <c r="D119" s="85">
        <f>IF(ISNUMBER(SEARCH(ZAKL_DATA!$B$14,E119)),MAX($D$2:D118)+1,0)</f>
        <v>117.0</v>
      </c>
      <c r="E119" s="98" t="s">
        <v>1055</v>
      </c>
      <c r="F119" s="99">
        <v>2801.0</v>
      </c>
      <c r="G119" s="100"/>
      <c r="H119" s="101" t="str">
        <f>IFERROR(VLOOKUP(ROWS($H$3:H119),$D$3:$E$204,2,0),"")</f>
        <v>PARDUBICE</v>
      </c>
      <c r="I119" s="69"/>
      <c r="J119" s="103" t="s">
        <v>1056</v>
      </c>
      <c r="K119" s="91" t="s">
        <v>1057</v>
      </c>
      <c r="M119" s="92">
        <f>IF(ISNUMBER(SEARCH(ZAKL_DATA!$B$29,N119)),MAX($M$2:M118)+1,0)</f>
        <v>117.0</v>
      </c>
      <c r="N119" s="93" t="s">
        <v>1058</v>
      </c>
      <c r="O119" s="94" t="s">
        <v>1059</v>
      </c>
      <c r="Q119" s="95" t="str">
        <f>IFERROR(VLOOKUP(ROWS($Q$3:Q119),$M$3:$N$992,2,0),"")</f>
        <v>Výroba mlýnských a škrobárenských výrobků</v>
      </c>
      <c r="R119">
        <f>IF(ISNUMBER(SEARCH(#REF!,N119)),MAX($M$2:M118)+1,0)</f>
        <v>0.0</v>
      </c>
      <c r="S119" s="93" t="s">
        <v>1058</v>
      </c>
      <c r="T119" t="str">
        <f>IFERROR(VLOOKUP(ROWS($T$3:T119),$R$3:$S$992,2,0),"")</f>
        <v/>
      </c>
      <c r="U119">
        <f>IF(ISNUMBER(SEARCH(#REF!,N119)),MAX($M$2:M118)+1,0)</f>
        <v>0.0</v>
      </c>
      <c r="V119" s="93" t="s">
        <v>1058</v>
      </c>
      <c r="W119" t="str">
        <f>IFERROR(VLOOKUP(ROWS($W$3:W119),$U$3:$V$992,2,0),"")</f>
        <v/>
      </c>
      <c r="X119">
        <f>IF(ISNUMBER(SEARCH(#REF!,N119)),MAX($M$2:M118)+1,0)</f>
        <v>0.0</v>
      </c>
      <c r="Y119" s="93" t="s">
        <v>1058</v>
      </c>
      <c r="Z119" t="str">
        <f>IFERROR(VLOOKUP(ROWS($Z$3:Z119),$X$3:$Y$992,2,0),"")</f>
        <v/>
      </c>
    </row>
    <row r="120" spans="1:26" ht="12.75" customHeight="1">
      <c r="A120" s="69"/>
      <c r="B120" s="69"/>
      <c r="C120" s="69"/>
      <c r="D120" s="85">
        <f>IF(ISNUMBER(SEARCH(ZAKL_DATA!$B$14,E120)),MAX($D$2:D119)+1,0)</f>
        <v>118.0</v>
      </c>
      <c r="E120" s="98" t="s">
        <v>1060</v>
      </c>
      <c r="F120" s="99">
        <v>2802.0</v>
      </c>
      <c r="G120" s="100"/>
      <c r="H120" s="101" t="str">
        <f>IFERROR(VLOOKUP(ROWS($H$3:H120),$D$3:$E$204,2,0),"")</f>
        <v>HLINSKO</v>
      </c>
      <c r="I120" s="69"/>
      <c r="J120" s="103" t="s">
        <v>1061</v>
      </c>
      <c r="K120" s="91" t="s">
        <v>1062</v>
      </c>
      <c r="M120" s="92">
        <f>IF(ISNUMBER(SEARCH(ZAKL_DATA!$B$29,N120)),MAX($M$2:M119)+1,0)</f>
        <v>118.0</v>
      </c>
      <c r="N120" s="93" t="s">
        <v>1063</v>
      </c>
      <c r="O120" s="94" t="s">
        <v>1064</v>
      </c>
      <c r="Q120" s="95" t="str">
        <f>IFERROR(VLOOKUP(ROWS($Q$3:Q120),$M$3:$N$992,2,0),"")</f>
        <v>Výroba pekařských, cukrářských a jiných moučných výrobků</v>
      </c>
      <c r="R120">
        <f>IF(ISNUMBER(SEARCH(#REF!,N120)),MAX($M$2:M119)+1,0)</f>
        <v>0.0</v>
      </c>
      <c r="S120" s="93" t="s">
        <v>1063</v>
      </c>
      <c r="T120" t="str">
        <f>IFERROR(VLOOKUP(ROWS($T$3:T120),$R$3:$S$992,2,0),"")</f>
        <v/>
      </c>
      <c r="U120">
        <f>IF(ISNUMBER(SEARCH(#REF!,N120)),MAX($M$2:M119)+1,0)</f>
        <v>0.0</v>
      </c>
      <c r="V120" s="93" t="s">
        <v>1063</v>
      </c>
      <c r="W120" t="str">
        <f>IFERROR(VLOOKUP(ROWS($W$3:W120),$U$3:$V$992,2,0),"")</f>
        <v/>
      </c>
      <c r="X120">
        <f>IF(ISNUMBER(SEARCH(#REF!,N120)),MAX($M$2:M119)+1,0)</f>
        <v>0.0</v>
      </c>
      <c r="Y120" s="93" t="s">
        <v>1063</v>
      </c>
      <c r="Z120" t="str">
        <f>IFERROR(VLOOKUP(ROWS($Z$3:Z120),$X$3:$Y$992,2,0),"")</f>
        <v/>
      </c>
    </row>
    <row r="121" spans="1:26" ht="12.75" customHeight="1">
      <c r="A121" s="69"/>
      <c r="B121" s="69"/>
      <c r="C121" s="69"/>
      <c r="D121" s="85">
        <f>IF(ISNUMBER(SEARCH(ZAKL_DATA!$B$14,E121)),MAX($D$2:D120)+1,0)</f>
        <v>119.0</v>
      </c>
      <c r="E121" s="98" t="s">
        <v>1065</v>
      </c>
      <c r="F121" s="99">
        <v>2803.0</v>
      </c>
      <c r="G121" s="100"/>
      <c r="H121" s="101" t="str">
        <f>IFERROR(VLOOKUP(ROWS($H$3:H121),$D$3:$E$204,2,0),"")</f>
        <v>HOLICE</v>
      </c>
      <c r="I121" s="69"/>
      <c r="J121" s="103" t="s">
        <v>1066</v>
      </c>
      <c r="K121" s="91" t="s">
        <v>1067</v>
      </c>
      <c r="M121" s="92">
        <f>IF(ISNUMBER(SEARCH(ZAKL_DATA!$B$29,N121)),MAX($M$2:M120)+1,0)</f>
        <v>119.0</v>
      </c>
      <c r="N121" s="93" t="s">
        <v>1068</v>
      </c>
      <c r="O121" s="94" t="s">
        <v>1069</v>
      </c>
      <c r="Q121" s="95" t="str">
        <f>IFERROR(VLOOKUP(ROWS($Q$3:Q121),$M$3:$N$992,2,0),"")</f>
        <v>Výroba ostatních potravinářských výrobků</v>
      </c>
      <c r="R121">
        <f>IF(ISNUMBER(SEARCH(#REF!,N121)),MAX($M$2:M120)+1,0)</f>
        <v>0.0</v>
      </c>
      <c r="S121" s="93" t="s">
        <v>1068</v>
      </c>
      <c r="T121" t="str">
        <f>IFERROR(VLOOKUP(ROWS($T$3:T121),$R$3:$S$992,2,0),"")</f>
        <v/>
      </c>
      <c r="U121">
        <f>IF(ISNUMBER(SEARCH(#REF!,N121)),MAX($M$2:M120)+1,0)</f>
        <v>0.0</v>
      </c>
      <c r="V121" s="93" t="s">
        <v>1068</v>
      </c>
      <c r="W121" t="str">
        <f>IFERROR(VLOOKUP(ROWS($W$3:W121),$U$3:$V$992,2,0),"")</f>
        <v/>
      </c>
      <c r="X121">
        <f>IF(ISNUMBER(SEARCH(#REF!,N121)),MAX($M$2:M120)+1,0)</f>
        <v>0.0</v>
      </c>
      <c r="Y121" s="93" t="s">
        <v>1068</v>
      </c>
      <c r="Z121" t="str">
        <f>IFERROR(VLOOKUP(ROWS($Z$3:Z121),$X$3:$Y$992,2,0),"")</f>
        <v/>
      </c>
    </row>
    <row r="122" spans="1:26" ht="12.75" customHeight="1">
      <c r="A122" s="69"/>
      <c r="B122" s="69"/>
      <c r="C122" s="69"/>
      <c r="D122" s="85">
        <f>IF(ISNUMBER(SEARCH(ZAKL_DATA!$B$14,E122)),MAX($D$2:D121)+1,0)</f>
        <v>120.0</v>
      </c>
      <c r="E122" s="98" t="s">
        <v>1070</v>
      </c>
      <c r="F122" s="99">
        <v>2804.0</v>
      </c>
      <c r="G122" s="100"/>
      <c r="H122" s="101" t="str">
        <f>IFERROR(VLOOKUP(ROWS($H$3:H122),$D$3:$E$204,2,0),"")</f>
        <v>CHRUDIM</v>
      </c>
      <c r="I122" s="69"/>
      <c r="J122" s="103" t="s">
        <v>1071</v>
      </c>
      <c r="K122" s="91" t="s">
        <v>1072</v>
      </c>
      <c r="M122" s="92">
        <f>IF(ISNUMBER(SEARCH(ZAKL_DATA!$B$29,N122)),MAX($M$2:M121)+1,0)</f>
        <v>120.0</v>
      </c>
      <c r="N122" s="93" t="s">
        <v>1073</v>
      </c>
      <c r="O122" s="94" t="s">
        <v>1074</v>
      </c>
      <c r="Q122" s="95" t="str">
        <f>IFERROR(VLOOKUP(ROWS($Q$3:Q122),$M$3:$N$992,2,0),"")</f>
        <v>Výroba průmyslových krmiv</v>
      </c>
      <c r="R122">
        <f>IF(ISNUMBER(SEARCH(#REF!,N122)),MAX($M$2:M121)+1,0)</f>
        <v>0.0</v>
      </c>
      <c r="S122" s="93" t="s">
        <v>1073</v>
      </c>
      <c r="T122" t="str">
        <f>IFERROR(VLOOKUP(ROWS($T$3:T122),$R$3:$S$992,2,0),"")</f>
        <v/>
      </c>
      <c r="U122">
        <f>IF(ISNUMBER(SEARCH(#REF!,N122)),MAX($M$2:M121)+1,0)</f>
        <v>0.0</v>
      </c>
      <c r="V122" s="93" t="s">
        <v>1073</v>
      </c>
      <c r="W122" t="str">
        <f>IFERROR(VLOOKUP(ROWS($W$3:W122),$U$3:$V$992,2,0),"")</f>
        <v/>
      </c>
      <c r="X122">
        <f>IF(ISNUMBER(SEARCH(#REF!,N122)),MAX($M$2:M121)+1,0)</f>
        <v>0.0</v>
      </c>
      <c r="Y122" s="93" t="s">
        <v>1073</v>
      </c>
      <c r="Z122" t="str">
        <f>IFERROR(VLOOKUP(ROWS($Z$3:Z122),$X$3:$Y$992,2,0),"")</f>
        <v/>
      </c>
    </row>
    <row r="123" spans="1:26" ht="12.75" customHeight="1">
      <c r="A123" s="69"/>
      <c r="B123" s="69"/>
      <c r="C123" s="69"/>
      <c r="D123" s="85">
        <f>IF(ISNUMBER(SEARCH(ZAKL_DATA!$B$14,E123)),MAX($D$2:D122)+1,0)</f>
        <v>121.0</v>
      </c>
      <c r="E123" s="98" t="s">
        <v>1075</v>
      </c>
      <c r="F123" s="99">
        <v>2805.0</v>
      </c>
      <c r="G123" s="100"/>
      <c r="H123" s="101" t="str">
        <f>IFERROR(VLOOKUP(ROWS($H$3:H123),$D$3:$E$204,2,0),"")</f>
        <v>LITOMYŠL</v>
      </c>
      <c r="I123" s="69"/>
      <c r="J123" s="103" t="s">
        <v>1076</v>
      </c>
      <c r="K123" s="91" t="s">
        <v>1077</v>
      </c>
      <c r="M123" s="92">
        <f>IF(ISNUMBER(SEARCH(ZAKL_DATA!$B$29,N123)),MAX($M$2:M122)+1,0)</f>
        <v>121.0</v>
      </c>
      <c r="N123" s="93" t="s">
        <v>1078</v>
      </c>
      <c r="O123" s="108" t="s">
        <v>1079</v>
      </c>
      <c r="Q123" s="95" t="str">
        <f>IFERROR(VLOOKUP(ROWS($Q$3:Q123),$M$3:$N$992,2,0),"")</f>
        <v>Pěstování obilovin (kromě rýže), luštěnin a olejnatých semen</v>
      </c>
      <c r="R123">
        <f>IF(ISNUMBER(SEARCH(#REF!,N123)),MAX($M$2:M122)+1,0)</f>
        <v>0.0</v>
      </c>
      <c r="S123" s="93" t="s">
        <v>1078</v>
      </c>
      <c r="T123" t="str">
        <f>IFERROR(VLOOKUP(ROWS($T$3:T123),$R$3:$S$992,2,0),"")</f>
        <v/>
      </c>
      <c r="U123">
        <f>IF(ISNUMBER(SEARCH(#REF!,N123)),MAX($M$2:M122)+1,0)</f>
        <v>0.0</v>
      </c>
      <c r="V123" s="93" t="s">
        <v>1078</v>
      </c>
      <c r="W123" t="str">
        <f>IFERROR(VLOOKUP(ROWS($W$3:W123),$U$3:$V$992,2,0),"")</f>
        <v/>
      </c>
      <c r="X123">
        <f>IF(ISNUMBER(SEARCH(#REF!,N123)),MAX($M$2:M122)+1,0)</f>
        <v>0.0</v>
      </c>
      <c r="Y123" s="93" t="s">
        <v>1078</v>
      </c>
      <c r="Z123" t="str">
        <f>IFERROR(VLOOKUP(ROWS($Z$3:Z123),$X$3:$Y$992,2,0),"")</f>
        <v/>
      </c>
    </row>
    <row r="124" spans="1:26" ht="12.75" customHeight="1">
      <c r="A124" s="69"/>
      <c r="B124" s="69"/>
      <c r="C124" s="69"/>
      <c r="D124" s="85">
        <f>IF(ISNUMBER(SEARCH(ZAKL_DATA!$B$14,E124)),MAX($D$2:D123)+1,0)</f>
        <v>122.0</v>
      </c>
      <c r="E124" s="98" t="s">
        <v>1080</v>
      </c>
      <c r="F124" s="99">
        <v>2806.0</v>
      </c>
      <c r="G124" s="100"/>
      <c r="H124" s="101" t="str">
        <f>IFERROR(VLOOKUP(ROWS($H$3:H124),$D$3:$E$204,2,0),"")</f>
        <v>MORAVSKÁ TŘEBOVÁ</v>
      </c>
      <c r="I124" s="69"/>
      <c r="J124" s="109" t="s">
        <v>1081</v>
      </c>
      <c r="K124" s="110" t="s">
        <v>1082</v>
      </c>
      <c r="M124" s="92">
        <f>IF(ISNUMBER(SEARCH(ZAKL_DATA!$B$29,N124)),MAX($M$2:M123)+1,0)</f>
        <v>122.0</v>
      </c>
      <c r="N124" s="93" t="s">
        <v>1083</v>
      </c>
      <c r="O124" s="108" t="s">
        <v>1084</v>
      </c>
      <c r="Q124" s="95" t="str">
        <f>IFERROR(VLOOKUP(ROWS($Q$3:Q124),$M$3:$N$992,2,0),"")</f>
        <v>Pěstování rýže</v>
      </c>
      <c r="R124">
        <f>IF(ISNUMBER(SEARCH(#REF!,N124)),MAX($M$2:M123)+1,0)</f>
        <v>0.0</v>
      </c>
      <c r="S124" s="93" t="s">
        <v>1083</v>
      </c>
      <c r="T124" t="str">
        <f>IFERROR(VLOOKUP(ROWS($T$3:T124),$R$3:$S$992,2,0),"")</f>
        <v/>
      </c>
      <c r="U124">
        <f>IF(ISNUMBER(SEARCH(#REF!,N124)),MAX($M$2:M123)+1,0)</f>
        <v>0.0</v>
      </c>
      <c r="V124" s="93" t="s">
        <v>1083</v>
      </c>
      <c r="W124" t="str">
        <f>IFERROR(VLOOKUP(ROWS($W$3:W124),$U$3:$V$992,2,0),"")</f>
        <v/>
      </c>
      <c r="X124">
        <f>IF(ISNUMBER(SEARCH(#REF!,N124)),MAX($M$2:M123)+1,0)</f>
        <v>0.0</v>
      </c>
      <c r="Y124" s="93" t="s">
        <v>1083</v>
      </c>
      <c r="Z124" t="str">
        <f>IFERROR(VLOOKUP(ROWS($Z$3:Z124),$X$3:$Y$992,2,0),"")</f>
        <v/>
      </c>
    </row>
    <row r="125" spans="1:26" ht="12.75" customHeight="1">
      <c r="A125" s="69"/>
      <c r="B125" s="69"/>
      <c r="C125" s="69"/>
      <c r="D125" s="85">
        <f>IF(ISNUMBER(SEARCH(ZAKL_DATA!$B$14,E125)),MAX($D$2:D124)+1,0)</f>
        <v>123.0</v>
      </c>
      <c r="E125" s="98" t="s">
        <v>1085</v>
      </c>
      <c r="F125" s="99">
        <v>2807.0</v>
      </c>
      <c r="G125" s="100"/>
      <c r="H125" s="101" t="str">
        <f>IFERROR(VLOOKUP(ROWS($H$3:H125),$D$3:$E$204,2,0),"")</f>
        <v>PŘELOUČ</v>
      </c>
      <c r="I125" s="69"/>
      <c r="J125" s="103" t="s">
        <v>1086</v>
      </c>
      <c r="K125" s="91" t="s">
        <v>1087</v>
      </c>
      <c r="M125" s="92">
        <f>IF(ISNUMBER(SEARCH(ZAKL_DATA!$B$29,N125)),MAX($M$2:M124)+1,0)</f>
        <v>123.0</v>
      </c>
      <c r="N125" s="93" t="s">
        <v>1088</v>
      </c>
      <c r="O125" s="108" t="s">
        <v>1089</v>
      </c>
      <c r="Q125" s="95" t="str">
        <f>IFERROR(VLOOKUP(ROWS($Q$3:Q125),$M$3:$N$992,2,0),"")</f>
        <v>Pěstování zeleniny a melounů, kořenů a hlíz</v>
      </c>
      <c r="R125">
        <f>IF(ISNUMBER(SEARCH(#REF!,N125)),MAX($M$2:M124)+1,0)</f>
        <v>0.0</v>
      </c>
      <c r="S125" s="93" t="s">
        <v>1088</v>
      </c>
      <c r="T125" t="str">
        <f>IFERROR(VLOOKUP(ROWS($T$3:T125),$R$3:$S$992,2,0),"")</f>
        <v/>
      </c>
      <c r="U125">
        <f>IF(ISNUMBER(SEARCH(#REF!,N125)),MAX($M$2:M124)+1,0)</f>
        <v>0.0</v>
      </c>
      <c r="V125" s="93" t="s">
        <v>1088</v>
      </c>
      <c r="W125" t="str">
        <f>IFERROR(VLOOKUP(ROWS($W$3:W125),$U$3:$V$992,2,0),"")</f>
        <v/>
      </c>
      <c r="X125">
        <f>IF(ISNUMBER(SEARCH(#REF!,N125)),MAX($M$2:M124)+1,0)</f>
        <v>0.0</v>
      </c>
      <c r="Y125" s="93" t="s">
        <v>1088</v>
      </c>
      <c r="Z125" t="str">
        <f>IFERROR(VLOOKUP(ROWS($Z$3:Z125),$X$3:$Y$992,2,0),"")</f>
        <v/>
      </c>
    </row>
    <row r="126" spans="1:26" ht="12.75" customHeight="1">
      <c r="A126" s="69"/>
      <c r="B126" s="69"/>
      <c r="C126" s="69"/>
      <c r="D126" s="85">
        <f>IF(ISNUMBER(SEARCH(ZAKL_DATA!$B$14,E126)),MAX($D$2:D125)+1,0)</f>
        <v>124.0</v>
      </c>
      <c r="E126" s="98" t="s">
        <v>1090</v>
      </c>
      <c r="F126" s="99">
        <v>2808.0</v>
      </c>
      <c r="G126" s="100"/>
      <c r="H126" s="101" t="str">
        <f>IFERROR(VLOOKUP(ROWS($H$3:H126),$D$3:$E$204,2,0),"")</f>
        <v>SVITAVY</v>
      </c>
      <c r="I126" s="69"/>
      <c r="J126" s="103" t="s">
        <v>1091</v>
      </c>
      <c r="K126" s="91" t="s">
        <v>1092</v>
      </c>
      <c r="M126" s="92">
        <f>IF(ISNUMBER(SEARCH(ZAKL_DATA!$B$29,N126)),MAX($M$2:M125)+1,0)</f>
        <v>124.0</v>
      </c>
      <c r="N126" s="93" t="s">
        <v>1093</v>
      </c>
      <c r="O126" s="108" t="s">
        <v>1094</v>
      </c>
      <c r="Q126" s="95" t="str">
        <f>IFERROR(VLOOKUP(ROWS($Q$3:Q126),$M$3:$N$992,2,0),"")</f>
        <v>Pěstování tabáku</v>
      </c>
      <c r="R126">
        <f>IF(ISNUMBER(SEARCH(#REF!,N126)),MAX($M$2:M125)+1,0)</f>
        <v>0.0</v>
      </c>
      <c r="S126" s="93" t="s">
        <v>1093</v>
      </c>
      <c r="T126" t="str">
        <f>IFERROR(VLOOKUP(ROWS($T$3:T126),$R$3:$S$992,2,0),"")</f>
        <v/>
      </c>
      <c r="U126">
        <f>IF(ISNUMBER(SEARCH(#REF!,N126)),MAX($M$2:M125)+1,0)</f>
        <v>0.0</v>
      </c>
      <c r="V126" s="93" t="s">
        <v>1093</v>
      </c>
      <c r="W126" t="str">
        <f>IFERROR(VLOOKUP(ROWS($W$3:W126),$U$3:$V$992,2,0),"")</f>
        <v/>
      </c>
      <c r="X126">
        <f>IF(ISNUMBER(SEARCH(#REF!,N126)),MAX($M$2:M125)+1,0)</f>
        <v>0.0</v>
      </c>
      <c r="Y126" s="93" t="s">
        <v>1093</v>
      </c>
      <c r="Z126" t="str">
        <f>IFERROR(VLOOKUP(ROWS($Z$3:Z126),$X$3:$Y$992,2,0),"")</f>
        <v/>
      </c>
    </row>
    <row r="127" spans="1:26" ht="12.75" customHeight="1">
      <c r="A127" s="69"/>
      <c r="B127" s="69"/>
      <c r="C127" s="69"/>
      <c r="D127" s="85">
        <f>IF(ISNUMBER(SEARCH(ZAKL_DATA!$B$14,E127)),MAX($D$2:D126)+1,0)</f>
        <v>125.0</v>
      </c>
      <c r="E127" s="98" t="s">
        <v>1095</v>
      </c>
      <c r="F127" s="99">
        <v>2809.0</v>
      </c>
      <c r="G127" s="100"/>
      <c r="H127" s="101" t="str">
        <f>IFERROR(VLOOKUP(ROWS($H$3:H127),$D$3:$E$204,2,0),"")</f>
        <v>ÚSTÍ NAD ORLICÍ</v>
      </c>
      <c r="I127" s="69"/>
      <c r="J127" s="103" t="s">
        <v>1096</v>
      </c>
      <c r="K127" s="91" t="s">
        <v>1097</v>
      </c>
      <c r="M127" s="92">
        <f>IF(ISNUMBER(SEARCH(ZAKL_DATA!$B$29,N127)),MAX($M$2:M126)+1,0)</f>
        <v>125.0</v>
      </c>
      <c r="N127" s="93" t="s">
        <v>1098</v>
      </c>
      <c r="O127" s="108" t="s">
        <v>1099</v>
      </c>
      <c r="Q127" s="95" t="str">
        <f>IFERROR(VLOOKUP(ROWS($Q$3:Q127),$M$3:$N$992,2,0),"")</f>
        <v>Pěstování přadných rostlin</v>
      </c>
      <c r="R127">
        <f>IF(ISNUMBER(SEARCH(#REF!,N127)),MAX($M$2:M126)+1,0)</f>
        <v>0.0</v>
      </c>
      <c r="S127" s="93" t="s">
        <v>1098</v>
      </c>
      <c r="T127" t="str">
        <f>IFERROR(VLOOKUP(ROWS($T$3:T127),$R$3:$S$992,2,0),"")</f>
        <v/>
      </c>
      <c r="U127">
        <f>IF(ISNUMBER(SEARCH(#REF!,N127)),MAX($M$2:M126)+1,0)</f>
        <v>0.0</v>
      </c>
      <c r="V127" s="93" t="s">
        <v>1098</v>
      </c>
      <c r="W127" t="str">
        <f>IFERROR(VLOOKUP(ROWS($W$3:W127),$U$3:$V$992,2,0),"")</f>
        <v/>
      </c>
      <c r="X127">
        <f>IF(ISNUMBER(SEARCH(#REF!,N127)),MAX($M$2:M126)+1,0)</f>
        <v>0.0</v>
      </c>
      <c r="Y127" s="93" t="s">
        <v>1098</v>
      </c>
      <c r="Z127" t="str">
        <f>IFERROR(VLOOKUP(ROWS($Z$3:Z127),$X$3:$Y$992,2,0),"")</f>
        <v/>
      </c>
    </row>
    <row r="128" spans="1:26" ht="12.75" customHeight="1">
      <c r="A128" s="69"/>
      <c r="B128" s="69"/>
      <c r="C128" s="69"/>
      <c r="D128" s="85">
        <f>IF(ISNUMBER(SEARCH(ZAKL_DATA!$B$14,E128)),MAX($D$2:D127)+1,0)</f>
        <v>126.0</v>
      </c>
      <c r="E128" s="98" t="s">
        <v>1100</v>
      </c>
      <c r="F128" s="99">
        <v>2810.0</v>
      </c>
      <c r="G128" s="100"/>
      <c r="H128" s="101" t="str">
        <f>IFERROR(VLOOKUP(ROWS($H$3:H128),$D$3:$E$204,2,0),"")</f>
        <v>VYSOKÉ MÝTO</v>
      </c>
      <c r="I128" s="69"/>
      <c r="J128" s="103" t="s">
        <v>1101</v>
      </c>
      <c r="K128" s="91" t="s">
        <v>1102</v>
      </c>
      <c r="M128" s="92">
        <f>IF(ISNUMBER(SEARCH(ZAKL_DATA!$B$29,N128)),MAX($M$2:M127)+1,0)</f>
        <v>126.0</v>
      </c>
      <c r="N128" s="93" t="s">
        <v>1103</v>
      </c>
      <c r="O128" s="108" t="s">
        <v>1104</v>
      </c>
      <c r="Q128" s="95" t="str">
        <f>IFERROR(VLOOKUP(ROWS($Q$3:Q128),$M$3:$N$992,2,0),"")</f>
        <v>Pěstování ostatních plodin jiných než trvalých</v>
      </c>
      <c r="R128">
        <f>IF(ISNUMBER(SEARCH(#REF!,N128)),MAX($M$2:M127)+1,0)</f>
        <v>0.0</v>
      </c>
      <c r="S128" s="93" t="s">
        <v>1103</v>
      </c>
      <c r="T128" t="str">
        <f>IFERROR(VLOOKUP(ROWS($T$3:T128),$R$3:$S$992,2,0),"")</f>
        <v/>
      </c>
      <c r="U128">
        <f>IF(ISNUMBER(SEARCH(#REF!,N128)),MAX($M$2:M127)+1,0)</f>
        <v>0.0</v>
      </c>
      <c r="V128" s="93" t="s">
        <v>1103</v>
      </c>
      <c r="W128" t="str">
        <f>IFERROR(VLOOKUP(ROWS($W$3:W128),$U$3:$V$992,2,0),"")</f>
        <v/>
      </c>
      <c r="X128">
        <f>IF(ISNUMBER(SEARCH(#REF!,N128)),MAX($M$2:M127)+1,0)</f>
        <v>0.0</v>
      </c>
      <c r="Y128" s="93" t="s">
        <v>1103</v>
      </c>
      <c r="Z128" t="str">
        <f>IFERROR(VLOOKUP(ROWS($Z$3:Z128),$X$3:$Y$992,2,0),"")</f>
        <v/>
      </c>
    </row>
    <row r="129" spans="1:26" ht="12.75" customHeight="1">
      <c r="A129" s="69"/>
      <c r="B129" s="69"/>
      <c r="C129" s="69"/>
      <c r="D129" s="85">
        <f>IF(ISNUMBER(SEARCH(ZAKL_DATA!$B$14,E129)),MAX($D$2:D128)+1,0)</f>
        <v>127.0</v>
      </c>
      <c r="E129" s="98" t="s">
        <v>1105</v>
      </c>
      <c r="F129" s="99">
        <v>2811.0</v>
      </c>
      <c r="G129" s="100"/>
      <c r="H129" s="101" t="str">
        <f>IFERROR(VLOOKUP(ROWS($H$3:H129),$D$3:$E$204,2,0),"")</f>
        <v>ŽAMBERK</v>
      </c>
      <c r="I129" s="69"/>
      <c r="J129" s="103" t="s">
        <v>1106</v>
      </c>
      <c r="K129" s="91" t="s">
        <v>1107</v>
      </c>
      <c r="M129" s="92">
        <f>IF(ISNUMBER(SEARCH(ZAKL_DATA!$B$29,N129)),MAX($M$2:M128)+1,0)</f>
        <v>127.0</v>
      </c>
      <c r="N129" s="93" t="s">
        <v>1108</v>
      </c>
      <c r="O129" s="108" t="s">
        <v>1109</v>
      </c>
      <c r="Q129" s="95" t="str">
        <f>IFERROR(VLOOKUP(ROWS($Q$3:Q129),$M$3:$N$992,2,0),"")</f>
        <v>Pěstování vinných hroznů</v>
      </c>
      <c r="R129">
        <f>IF(ISNUMBER(SEARCH(#REF!,N129)),MAX($M$2:M128)+1,0)</f>
        <v>0.0</v>
      </c>
      <c r="S129" s="93" t="s">
        <v>1108</v>
      </c>
      <c r="T129" t="str">
        <f>IFERROR(VLOOKUP(ROWS($T$3:T129),$R$3:$S$992,2,0),"")</f>
        <v/>
      </c>
      <c r="U129">
        <f>IF(ISNUMBER(SEARCH(#REF!,N129)),MAX($M$2:M128)+1,0)</f>
        <v>0.0</v>
      </c>
      <c r="V129" s="93" t="s">
        <v>1108</v>
      </c>
      <c r="W129" t="str">
        <f>IFERROR(VLOOKUP(ROWS($W$3:W129),$U$3:$V$992,2,0),"")</f>
        <v/>
      </c>
      <c r="X129">
        <f>IF(ISNUMBER(SEARCH(#REF!,N129)),MAX($M$2:M128)+1,0)</f>
        <v>0.0</v>
      </c>
      <c r="Y129" s="93" t="s">
        <v>1108</v>
      </c>
      <c r="Z129" t="str">
        <f>IFERROR(VLOOKUP(ROWS($Z$3:Z129),$X$3:$Y$992,2,0),"")</f>
        <v/>
      </c>
    </row>
    <row r="130" spans="1:26" ht="12.75" customHeight="1">
      <c r="A130" s="69"/>
      <c r="B130" s="69"/>
      <c r="C130" s="69"/>
      <c r="D130" s="85">
        <f>IF(ISNUMBER(SEARCH(ZAKL_DATA!$B$14,E130)),MAX($D$2:D129)+1,0)</f>
        <v>128.0</v>
      </c>
      <c r="E130" s="98" t="s">
        <v>1110</v>
      </c>
      <c r="F130" s="99">
        <v>2901.0</v>
      </c>
      <c r="G130" s="100"/>
      <c r="H130" s="101" t="str">
        <f>IFERROR(VLOOKUP(ROWS($H$3:H130),$D$3:$E$204,2,0),"")</f>
        <v>JIHLAVA</v>
      </c>
      <c r="I130" s="69"/>
      <c r="J130" s="103" t="s">
        <v>1111</v>
      </c>
      <c r="K130" s="91" t="s">
        <v>1112</v>
      </c>
      <c r="M130" s="92">
        <f>IF(ISNUMBER(SEARCH(ZAKL_DATA!$B$29,N130)),MAX($M$2:M129)+1,0)</f>
        <v>128.0</v>
      </c>
      <c r="N130" s="93" t="s">
        <v>1113</v>
      </c>
      <c r="O130" s="108" t="s">
        <v>1114</v>
      </c>
      <c r="Q130" s="95" t="str">
        <f>IFERROR(VLOOKUP(ROWS($Q$3:Q130),$M$3:$N$992,2,0),"")</f>
        <v>Pěstování tropického a subtropického ovoce</v>
      </c>
      <c r="R130">
        <f>IF(ISNUMBER(SEARCH(#REF!,N130)),MAX($M$2:M129)+1,0)</f>
        <v>0.0</v>
      </c>
      <c r="S130" s="93" t="s">
        <v>1113</v>
      </c>
      <c r="T130" t="str">
        <f>IFERROR(VLOOKUP(ROWS($T$3:T130),$R$3:$S$992,2,0),"")</f>
        <v/>
      </c>
      <c r="U130">
        <f>IF(ISNUMBER(SEARCH(#REF!,N130)),MAX($M$2:M129)+1,0)</f>
        <v>0.0</v>
      </c>
      <c r="V130" s="93" t="s">
        <v>1113</v>
      </c>
      <c r="W130" t="str">
        <f>IFERROR(VLOOKUP(ROWS($W$3:W130),$U$3:$V$992,2,0),"")</f>
        <v/>
      </c>
      <c r="X130">
        <f>IF(ISNUMBER(SEARCH(#REF!,N130)),MAX($M$2:M129)+1,0)</f>
        <v>0.0</v>
      </c>
      <c r="Y130" s="93" t="s">
        <v>1113</v>
      </c>
      <c r="Z130" t="str">
        <f>IFERROR(VLOOKUP(ROWS($Z$3:Z130),$X$3:$Y$992,2,0),"")</f>
        <v/>
      </c>
    </row>
    <row r="131" spans="1:26" ht="12.75" customHeight="1">
      <c r="A131" s="69"/>
      <c r="B131" s="69"/>
      <c r="C131" s="69"/>
      <c r="D131" s="85">
        <f>IF(ISNUMBER(SEARCH(ZAKL_DATA!$B$14,E131)),MAX($D$2:D130)+1,0)</f>
        <v>129.0</v>
      </c>
      <c r="E131" s="98" t="s">
        <v>1115</v>
      </c>
      <c r="F131" s="99">
        <v>2902.0</v>
      </c>
      <c r="G131" s="100"/>
      <c r="H131" s="101" t="str">
        <f>IFERROR(VLOOKUP(ROWS($H$3:H131),$D$3:$E$204,2,0),"")</f>
        <v>BYSTŘICE NAD PERN.</v>
      </c>
      <c r="I131" s="69"/>
      <c r="J131" s="103" t="s">
        <v>1116</v>
      </c>
      <c r="K131" s="91" t="s">
        <v>1117</v>
      </c>
      <c r="M131" s="92">
        <f>IF(ISNUMBER(SEARCH(ZAKL_DATA!$B$29,N131)),MAX($M$2:M130)+1,0)</f>
        <v>129.0</v>
      </c>
      <c r="N131" s="93" t="s">
        <v>1118</v>
      </c>
      <c r="O131" s="108" t="s">
        <v>1119</v>
      </c>
      <c r="Q131" s="95" t="str">
        <f>IFERROR(VLOOKUP(ROWS($Q$3:Q131),$M$3:$N$992,2,0),"")</f>
        <v>Pěstování citrusových plodů</v>
      </c>
      <c r="R131">
        <f>IF(ISNUMBER(SEARCH(#REF!,N131)),MAX($M$2:M130)+1,0)</f>
        <v>0.0</v>
      </c>
      <c r="S131" s="93" t="s">
        <v>1118</v>
      </c>
      <c r="T131" t="str">
        <f>IFERROR(VLOOKUP(ROWS($T$3:T131),$R$3:$S$992,2,0),"")</f>
        <v/>
      </c>
      <c r="U131">
        <f>IF(ISNUMBER(SEARCH(#REF!,N131)),MAX($M$2:M130)+1,0)</f>
        <v>0.0</v>
      </c>
      <c r="V131" s="93" t="s">
        <v>1118</v>
      </c>
      <c r="W131" t="str">
        <f>IFERROR(VLOOKUP(ROWS($W$3:W131),$U$3:$V$992,2,0),"")</f>
        <v/>
      </c>
      <c r="X131">
        <f>IF(ISNUMBER(SEARCH(#REF!,N131)),MAX($M$2:M130)+1,0)</f>
        <v>0.0</v>
      </c>
      <c r="Y131" s="93" t="s">
        <v>1118</v>
      </c>
      <c r="Z131" t="str">
        <f>IFERROR(VLOOKUP(ROWS($Z$3:Z131),$X$3:$Y$992,2,0),"")</f>
        <v/>
      </c>
    </row>
    <row r="132" spans="1:26" ht="12.75" customHeight="1">
      <c r="A132" s="69"/>
      <c r="B132" s="69"/>
      <c r="C132" s="69"/>
      <c r="D132" s="85">
        <f>IF(ISNUMBER(SEARCH(ZAKL_DATA!$B$14,E132)),MAX($D$2:D131)+1,0)</f>
        <v>130.0</v>
      </c>
      <c r="E132" s="98" t="s">
        <v>1120</v>
      </c>
      <c r="F132" s="99">
        <v>2903.0</v>
      </c>
      <c r="G132" s="100"/>
      <c r="H132" s="101" t="str">
        <f>IFERROR(VLOOKUP(ROWS($H$3:H132),$D$3:$E$204,2,0),"")</f>
        <v>HAVLÍČKŮV BROD</v>
      </c>
      <c r="I132" s="69"/>
      <c r="J132" s="103" t="s">
        <v>1121</v>
      </c>
      <c r="K132" s="91" t="s">
        <v>1122</v>
      </c>
      <c r="M132" s="92">
        <f>IF(ISNUMBER(SEARCH(ZAKL_DATA!$B$29,N132)),MAX($M$2:M131)+1,0)</f>
        <v>130.0</v>
      </c>
      <c r="N132" s="93" t="s">
        <v>1123</v>
      </c>
      <c r="O132" s="108" t="s">
        <v>1124</v>
      </c>
      <c r="Q132" s="95" t="str">
        <f>IFERROR(VLOOKUP(ROWS($Q$3:Q132),$M$3:$N$992,2,0),"")</f>
        <v>Pěstování jádrového a peckového ovoce</v>
      </c>
      <c r="R132">
        <f>IF(ISNUMBER(SEARCH(#REF!,N132)),MAX($M$2:M131)+1,0)</f>
        <v>0.0</v>
      </c>
      <c r="S132" s="93" t="s">
        <v>1123</v>
      </c>
      <c r="T132" t="str">
        <f>IFERROR(VLOOKUP(ROWS($T$3:T132),$R$3:$S$992,2,0),"")</f>
        <v/>
      </c>
      <c r="U132">
        <f>IF(ISNUMBER(SEARCH(#REF!,N132)),MAX($M$2:M131)+1,0)</f>
        <v>0.0</v>
      </c>
      <c r="V132" s="93" t="s">
        <v>1123</v>
      </c>
      <c r="W132" t="str">
        <f>IFERROR(VLOOKUP(ROWS($W$3:W132),$U$3:$V$992,2,0),"")</f>
        <v/>
      </c>
      <c r="X132">
        <f>IF(ISNUMBER(SEARCH(#REF!,N132)),MAX($M$2:M131)+1,0)</f>
        <v>0.0</v>
      </c>
      <c r="Y132" s="93" t="s">
        <v>1123</v>
      </c>
      <c r="Z132" t="str">
        <f>IFERROR(VLOOKUP(ROWS($Z$3:Z132),$X$3:$Y$992,2,0),"")</f>
        <v/>
      </c>
    </row>
    <row r="133" spans="1:26" ht="12.75" customHeight="1">
      <c r="A133" s="69"/>
      <c r="B133" s="69"/>
      <c r="C133" s="69"/>
      <c r="D133" s="85">
        <f>IF(ISNUMBER(SEARCH(ZAKL_DATA!$B$14,E133)),MAX($D$2:D132)+1,0)</f>
        <v>131.0</v>
      </c>
      <c r="E133" s="98" t="s">
        <v>1125</v>
      </c>
      <c r="F133" s="99">
        <v>2904.0</v>
      </c>
      <c r="G133" s="100"/>
      <c r="H133" s="101" t="str">
        <f>IFERROR(VLOOKUP(ROWS($H$3:H133),$D$3:$E$204,2,0),"")</f>
        <v>HUMPOLEC</v>
      </c>
      <c r="I133" s="69"/>
      <c r="J133" s="106" t="s">
        <v>1126</v>
      </c>
      <c r="K133" s="107" t="s">
        <v>1127</v>
      </c>
      <c r="M133" s="92">
        <f>IF(ISNUMBER(SEARCH(ZAKL_DATA!$B$29,N133)),MAX($M$2:M132)+1,0)</f>
        <v>131.0</v>
      </c>
      <c r="N133" s="93" t="s">
        <v>1128</v>
      </c>
      <c r="O133" s="108" t="s">
        <v>1129</v>
      </c>
      <c r="Q133" s="95" t="str">
        <f>IFERROR(VLOOKUP(ROWS($Q$3:Q133),$M$3:$N$992,2,0),"")</f>
        <v>Pěstování ostatního stromového a keřového ovoce a ořechů</v>
      </c>
      <c r="R133">
        <f>IF(ISNUMBER(SEARCH(#REF!,N133)),MAX($M$2:M132)+1,0)</f>
        <v>0.0</v>
      </c>
      <c r="S133" s="93" t="s">
        <v>1128</v>
      </c>
      <c r="T133" t="str">
        <f>IFERROR(VLOOKUP(ROWS($T$3:T133),$R$3:$S$992,2,0),"")</f>
        <v/>
      </c>
      <c r="U133">
        <f>IF(ISNUMBER(SEARCH(#REF!,N133)),MAX($M$2:M132)+1,0)</f>
        <v>0.0</v>
      </c>
      <c r="V133" s="93" t="s">
        <v>1128</v>
      </c>
      <c r="W133" t="str">
        <f>IFERROR(VLOOKUP(ROWS($W$3:W133),$U$3:$V$992,2,0),"")</f>
        <v/>
      </c>
      <c r="X133">
        <f>IF(ISNUMBER(SEARCH(#REF!,N133)),MAX($M$2:M132)+1,0)</f>
        <v>0.0</v>
      </c>
      <c r="Y133" s="93" t="s">
        <v>1128</v>
      </c>
      <c r="Z133" t="str">
        <f>IFERROR(VLOOKUP(ROWS($Z$3:Z133),$X$3:$Y$992,2,0),"")</f>
        <v/>
      </c>
    </row>
    <row r="134" spans="1:26" ht="12.75" customHeight="1">
      <c r="A134" s="69"/>
      <c r="B134" s="69"/>
      <c r="C134" s="69"/>
      <c r="D134" s="85">
        <f>IF(ISNUMBER(SEARCH(ZAKL_DATA!$B$14,E134)),MAX($D$2:D133)+1,0)</f>
        <v>132.0</v>
      </c>
      <c r="E134" s="98" t="s">
        <v>1130</v>
      </c>
      <c r="F134" s="99">
        <v>2905.0</v>
      </c>
      <c r="G134" s="100"/>
      <c r="H134" s="101" t="str">
        <f>IFERROR(VLOOKUP(ROWS($H$3:H134),$D$3:$E$204,2,0),"")</f>
        <v>CHOTĚBOŘ</v>
      </c>
      <c r="I134" s="69"/>
      <c r="J134" s="103" t="s">
        <v>1131</v>
      </c>
      <c r="K134" s="91" t="s">
        <v>1132</v>
      </c>
      <c r="M134" s="92">
        <f>IF(ISNUMBER(SEARCH(ZAKL_DATA!$B$29,N134)),MAX($M$2:M133)+1,0)</f>
        <v>132.0</v>
      </c>
      <c r="N134" s="93" t="s">
        <v>1133</v>
      </c>
      <c r="O134" s="108" t="s">
        <v>1134</v>
      </c>
      <c r="Q134" s="95" t="str">
        <f>IFERROR(VLOOKUP(ROWS($Q$3:Q134),$M$3:$N$992,2,0),"")</f>
        <v>Pěstování olejnatých plodů</v>
      </c>
      <c r="R134">
        <f>IF(ISNUMBER(SEARCH(#REF!,N134)),MAX($M$2:M133)+1,0)</f>
        <v>0.0</v>
      </c>
      <c r="S134" s="93" t="s">
        <v>1133</v>
      </c>
      <c r="T134" t="str">
        <f>IFERROR(VLOOKUP(ROWS($T$3:T134),$R$3:$S$992,2,0),"")</f>
        <v/>
      </c>
      <c r="U134">
        <f>IF(ISNUMBER(SEARCH(#REF!,N134)),MAX($M$2:M133)+1,0)</f>
        <v>0.0</v>
      </c>
      <c r="V134" s="93" t="s">
        <v>1133</v>
      </c>
      <c r="W134" t="str">
        <f>IFERROR(VLOOKUP(ROWS($W$3:W134),$U$3:$V$992,2,0),"")</f>
        <v/>
      </c>
      <c r="X134">
        <f>IF(ISNUMBER(SEARCH(#REF!,N134)),MAX($M$2:M133)+1,0)</f>
        <v>0.0</v>
      </c>
      <c r="Y134" s="93" t="s">
        <v>1133</v>
      </c>
      <c r="Z134" t="str">
        <f>IFERROR(VLOOKUP(ROWS($Z$3:Z134),$X$3:$Y$992,2,0),"")</f>
        <v/>
      </c>
    </row>
    <row r="135" spans="1:26" ht="12.75" customHeight="1">
      <c r="A135" s="69"/>
      <c r="B135" s="69"/>
      <c r="C135" s="69"/>
      <c r="D135" s="85">
        <f>IF(ISNUMBER(SEARCH(ZAKL_DATA!$B$14,E135)),MAX($D$2:D134)+1,0)</f>
        <v>133.0</v>
      </c>
      <c r="E135" s="98" t="s">
        <v>1135</v>
      </c>
      <c r="F135" s="99">
        <v>2906.0</v>
      </c>
      <c r="G135" s="100"/>
      <c r="H135" s="101" t="str">
        <f>IFERROR(VLOOKUP(ROWS($H$3:H135),$D$3:$E$204,2,0),"")</f>
        <v>LEDEČ NAD SÁZAVOU</v>
      </c>
      <c r="I135" s="69"/>
      <c r="J135" s="102" t="s">
        <v>1136</v>
      </c>
      <c r="K135" s="91" t="s">
        <v>1137</v>
      </c>
      <c r="M135" s="92">
        <f>IF(ISNUMBER(SEARCH(ZAKL_DATA!$B$29,N135)),MAX($M$2:M134)+1,0)</f>
        <v>133.0</v>
      </c>
      <c r="N135" s="93" t="s">
        <v>1138</v>
      </c>
      <c r="O135" s="108" t="s">
        <v>1139</v>
      </c>
      <c r="Q135" s="95" t="str">
        <f>IFERROR(VLOOKUP(ROWS($Q$3:Q135),$M$3:$N$992,2,0),"")</f>
        <v>Pěstování rostlin pro výrobu nápojů</v>
      </c>
      <c r="R135">
        <f>IF(ISNUMBER(SEARCH(#REF!,N135)),MAX($M$2:M134)+1,0)</f>
        <v>0.0</v>
      </c>
      <c r="S135" s="93" t="s">
        <v>1138</v>
      </c>
      <c r="T135" t="str">
        <f>IFERROR(VLOOKUP(ROWS($T$3:T135),$R$3:$S$992,2,0),"")</f>
        <v/>
      </c>
      <c r="U135">
        <f>IF(ISNUMBER(SEARCH(#REF!,N135)),MAX($M$2:M134)+1,0)</f>
        <v>0.0</v>
      </c>
      <c r="V135" s="93" t="s">
        <v>1138</v>
      </c>
      <c r="W135" t="str">
        <f>IFERROR(VLOOKUP(ROWS($W$3:W135),$U$3:$V$992,2,0),"")</f>
        <v/>
      </c>
      <c r="X135">
        <f>IF(ISNUMBER(SEARCH(#REF!,N135)),MAX($M$2:M134)+1,0)</f>
        <v>0.0</v>
      </c>
      <c r="Y135" s="93" t="s">
        <v>1138</v>
      </c>
      <c r="Z135" t="str">
        <f>IFERROR(VLOOKUP(ROWS($Z$3:Z135),$X$3:$Y$992,2,0),"")</f>
        <v/>
      </c>
    </row>
    <row r="136" spans="1:26" ht="12.75" customHeight="1">
      <c r="A136" s="69"/>
      <c r="B136" s="69"/>
      <c r="C136" s="69"/>
      <c r="D136" s="85">
        <f>IF(ISNUMBER(SEARCH(ZAKL_DATA!$B$14,E136)),MAX($D$2:D135)+1,0)</f>
        <v>134.0</v>
      </c>
      <c r="E136" s="98" t="s">
        <v>1140</v>
      </c>
      <c r="F136" s="99">
        <v>2907.0</v>
      </c>
      <c r="G136" s="100"/>
      <c r="H136" s="101" t="str">
        <f>IFERROR(VLOOKUP(ROWS($H$3:H136),$D$3:$E$204,2,0),"")</f>
        <v>MORAVSKÉ BUDĚJOVICE</v>
      </c>
      <c r="I136" s="69"/>
      <c r="J136" s="103" t="s">
        <v>1141</v>
      </c>
      <c r="K136" s="91" t="s">
        <v>1142</v>
      </c>
      <c r="M136" s="92">
        <f>IF(ISNUMBER(SEARCH(ZAKL_DATA!$B$29,N136)),MAX($M$2:M135)+1,0)</f>
        <v>134.0</v>
      </c>
      <c r="N136" s="93" t="s">
        <v>1143</v>
      </c>
      <c r="O136" s="108" t="s">
        <v>1144</v>
      </c>
      <c r="Q136" s="95" t="str">
        <f>IFERROR(VLOOKUP(ROWS($Q$3:Q136),$M$3:$N$992,2,0),"")</f>
        <v>Pěstování koření, aromatických, léčivých a farmaceutických rostlin</v>
      </c>
      <c r="R136">
        <f>IF(ISNUMBER(SEARCH(#REF!,N136)),MAX($M$2:M135)+1,0)</f>
        <v>0.0</v>
      </c>
      <c r="S136" s="93" t="s">
        <v>1143</v>
      </c>
      <c r="T136" t="str">
        <f>IFERROR(VLOOKUP(ROWS($T$3:T136),$R$3:$S$992,2,0),"")</f>
        <v/>
      </c>
      <c r="U136">
        <f>IF(ISNUMBER(SEARCH(#REF!,N136)),MAX($M$2:M135)+1,0)</f>
        <v>0.0</v>
      </c>
      <c r="V136" s="93" t="s">
        <v>1143</v>
      </c>
      <c r="W136" t="str">
        <f>IFERROR(VLOOKUP(ROWS($W$3:W136),$U$3:$V$992,2,0),"")</f>
        <v/>
      </c>
      <c r="X136">
        <f>IF(ISNUMBER(SEARCH(#REF!,N136)),MAX($M$2:M135)+1,0)</f>
        <v>0.0</v>
      </c>
      <c r="Y136" s="93" t="s">
        <v>1143</v>
      </c>
      <c r="Z136" t="str">
        <f>IFERROR(VLOOKUP(ROWS($Z$3:Z136),$X$3:$Y$992,2,0),"")</f>
        <v/>
      </c>
    </row>
    <row r="137" spans="1:26" ht="12.75" customHeight="1">
      <c r="A137" s="69"/>
      <c r="B137" s="69"/>
      <c r="C137" s="69"/>
      <c r="D137" s="85">
        <f>IF(ISNUMBER(SEARCH(ZAKL_DATA!$B$14,E137)),MAX($D$2:D136)+1,0)</f>
        <v>135.0</v>
      </c>
      <c r="E137" s="98" t="s">
        <v>1145</v>
      </c>
      <c r="F137" s="99">
        <v>2908.0</v>
      </c>
      <c r="G137" s="100"/>
      <c r="H137" s="101" t="str">
        <f>IFERROR(VLOOKUP(ROWS($H$3:H137),$D$3:$E$204,2,0),"")</f>
        <v>NÁMĚŠŤ NAD OSLAVOU</v>
      </c>
      <c r="I137" s="69"/>
      <c r="J137" s="103" t="s">
        <v>1146</v>
      </c>
      <c r="K137" s="91" t="s">
        <v>1147</v>
      </c>
      <c r="M137" s="92">
        <f>IF(ISNUMBER(SEARCH(ZAKL_DATA!$B$29,N137)),MAX($M$2:M136)+1,0)</f>
        <v>135.0</v>
      </c>
      <c r="N137" s="93" t="s">
        <v>1148</v>
      </c>
      <c r="O137" s="108" t="s">
        <v>1149</v>
      </c>
      <c r="Q137" s="95" t="str">
        <f>IFERROR(VLOOKUP(ROWS($Q$3:Q137),$M$3:$N$992,2,0),"")</f>
        <v>Pěstování ostatních trvalých plodin</v>
      </c>
      <c r="R137">
        <f>IF(ISNUMBER(SEARCH(#REF!,N137)),MAX($M$2:M136)+1,0)</f>
        <v>0.0</v>
      </c>
      <c r="S137" s="93" t="s">
        <v>1148</v>
      </c>
      <c r="T137" t="str">
        <f>IFERROR(VLOOKUP(ROWS($T$3:T137),$R$3:$S$992,2,0),"")</f>
        <v/>
      </c>
      <c r="U137">
        <f>IF(ISNUMBER(SEARCH(#REF!,N137)),MAX($M$2:M136)+1,0)</f>
        <v>0.0</v>
      </c>
      <c r="V137" s="93" t="s">
        <v>1148</v>
      </c>
      <c r="W137" t="str">
        <f>IFERROR(VLOOKUP(ROWS($W$3:W137),$U$3:$V$992,2,0),"")</f>
        <v/>
      </c>
      <c r="X137">
        <f>IF(ISNUMBER(SEARCH(#REF!,N137)),MAX($M$2:M136)+1,0)</f>
        <v>0.0</v>
      </c>
      <c r="Y137" s="93" t="s">
        <v>1148</v>
      </c>
      <c r="Z137" t="str">
        <f>IFERROR(VLOOKUP(ROWS($Z$3:Z137),$X$3:$Y$992,2,0),"")</f>
        <v/>
      </c>
    </row>
    <row r="138" spans="1:26" ht="12.75" customHeight="1">
      <c r="A138" s="69"/>
      <c r="B138" s="69"/>
      <c r="C138" s="69"/>
      <c r="D138" s="85">
        <f>IF(ISNUMBER(SEARCH(ZAKL_DATA!$B$14,E138)),MAX($D$2:D137)+1,0)</f>
        <v>136.0</v>
      </c>
      <c r="E138" s="98" t="s">
        <v>1150</v>
      </c>
      <c r="F138" s="99">
        <v>2909.0</v>
      </c>
      <c r="G138" s="100"/>
      <c r="H138" s="101" t="str">
        <f>IFERROR(VLOOKUP(ROWS($H$3:H138),$D$3:$E$204,2,0),"")</f>
        <v>PACOV</v>
      </c>
      <c r="I138" s="69"/>
      <c r="J138" s="103" t="s">
        <v>1151</v>
      </c>
      <c r="K138" s="91" t="s">
        <v>1152</v>
      </c>
      <c r="M138" s="92">
        <f>IF(ISNUMBER(SEARCH(ZAKL_DATA!$B$29,N138)),MAX($M$2:M137)+1,0)</f>
        <v>136.0</v>
      </c>
      <c r="N138" s="93" t="s">
        <v>1153</v>
      </c>
      <c r="O138" s="108" t="s">
        <v>1154</v>
      </c>
      <c r="Q138" s="95" t="str">
        <f>IFERROR(VLOOKUP(ROWS($Q$3:Q138),$M$3:$N$992,2,0),"")</f>
        <v>Úprava a spřádání textilních vláken a příze</v>
      </c>
      <c r="R138">
        <f>IF(ISNUMBER(SEARCH(#REF!,N138)),MAX($M$2:M137)+1,0)</f>
        <v>0.0</v>
      </c>
      <c r="S138" s="93" t="s">
        <v>1153</v>
      </c>
      <c r="T138" t="str">
        <f>IFERROR(VLOOKUP(ROWS($T$3:T138),$R$3:$S$992,2,0),"")</f>
        <v/>
      </c>
      <c r="U138">
        <f>IF(ISNUMBER(SEARCH(#REF!,N138)),MAX($M$2:M137)+1,0)</f>
        <v>0.0</v>
      </c>
      <c r="V138" s="93" t="s">
        <v>1153</v>
      </c>
      <c r="W138" t="str">
        <f>IFERROR(VLOOKUP(ROWS($W$3:W138),$U$3:$V$992,2,0),"")</f>
        <v/>
      </c>
      <c r="X138">
        <f>IF(ISNUMBER(SEARCH(#REF!,N138)),MAX($M$2:M137)+1,0)</f>
        <v>0.0</v>
      </c>
      <c r="Y138" s="93" t="s">
        <v>1153</v>
      </c>
      <c r="Z138" t="str">
        <f>IFERROR(VLOOKUP(ROWS($Z$3:Z138),$X$3:$Y$992,2,0),"")</f>
        <v/>
      </c>
    </row>
    <row r="139" spans="1:26" ht="12.75" customHeight="1">
      <c r="A139" s="69"/>
      <c r="B139" s="69"/>
      <c r="C139" s="69"/>
      <c r="D139" s="85">
        <f>IF(ISNUMBER(SEARCH(ZAKL_DATA!$B$14,E139)),MAX($D$2:D138)+1,0)</f>
        <v>137.0</v>
      </c>
      <c r="E139" s="98" t="s">
        <v>1155</v>
      </c>
      <c r="F139" s="99">
        <v>2910.0</v>
      </c>
      <c r="G139" s="100"/>
      <c r="H139" s="101" t="str">
        <f>IFERROR(VLOOKUP(ROWS($H$3:H139),$D$3:$E$204,2,0),"")</f>
        <v>PELHŘIMOV</v>
      </c>
      <c r="I139" s="69"/>
      <c r="J139" s="103" t="s">
        <v>1156</v>
      </c>
      <c r="K139" s="91" t="s">
        <v>1157</v>
      </c>
      <c r="M139" s="92">
        <f>IF(ISNUMBER(SEARCH(ZAKL_DATA!$B$29,N139)),MAX($M$2:M138)+1,0)</f>
        <v>137.0</v>
      </c>
      <c r="N139" s="93" t="s">
        <v>1158</v>
      </c>
      <c r="O139" s="108" t="s">
        <v>1159</v>
      </c>
      <c r="Q139" s="95" t="str">
        <f>IFERROR(VLOOKUP(ROWS($Q$3:Q139),$M$3:$N$992,2,0),"")</f>
        <v>Tkaní textilií</v>
      </c>
      <c r="R139">
        <f>IF(ISNUMBER(SEARCH(#REF!,N139)),MAX($M$2:M138)+1,0)</f>
        <v>0.0</v>
      </c>
      <c r="S139" s="93" t="s">
        <v>1158</v>
      </c>
      <c r="T139" t="str">
        <f>IFERROR(VLOOKUP(ROWS($T$3:T139),$R$3:$S$992,2,0),"")</f>
        <v/>
      </c>
      <c r="U139">
        <f>IF(ISNUMBER(SEARCH(#REF!,N139)),MAX($M$2:M138)+1,0)</f>
        <v>0.0</v>
      </c>
      <c r="V139" s="93" t="s">
        <v>1158</v>
      </c>
      <c r="W139" t="str">
        <f>IFERROR(VLOOKUP(ROWS($W$3:W139),$U$3:$V$992,2,0),"")</f>
        <v/>
      </c>
      <c r="X139">
        <f>IF(ISNUMBER(SEARCH(#REF!,N139)),MAX($M$2:M138)+1,0)</f>
        <v>0.0</v>
      </c>
      <c r="Y139" s="93" t="s">
        <v>1158</v>
      </c>
      <c r="Z139" t="str">
        <f>IFERROR(VLOOKUP(ROWS($Z$3:Z139),$X$3:$Y$992,2,0),"")</f>
        <v/>
      </c>
    </row>
    <row r="140" spans="1:26" ht="12.75" customHeight="1">
      <c r="A140" s="69"/>
      <c r="B140" s="69"/>
      <c r="C140" s="69"/>
      <c r="D140" s="85">
        <f>IF(ISNUMBER(SEARCH(ZAKL_DATA!$B$14,E140)),MAX($D$2:D139)+1,0)</f>
        <v>138.0</v>
      </c>
      <c r="E140" s="98" t="s">
        <v>1160</v>
      </c>
      <c r="F140" s="99">
        <v>2911.0</v>
      </c>
      <c r="G140" s="100"/>
      <c r="H140" s="101" t="str">
        <f>IFERROR(VLOOKUP(ROWS($H$3:H140),$D$3:$E$204,2,0),"")</f>
        <v>TELČ</v>
      </c>
      <c r="I140" s="69"/>
      <c r="J140" s="103" t="s">
        <v>1161</v>
      </c>
      <c r="K140" s="91" t="s">
        <v>1162</v>
      </c>
      <c r="M140" s="92">
        <f>IF(ISNUMBER(SEARCH(ZAKL_DATA!$B$29,N140)),MAX($M$2:M139)+1,0)</f>
        <v>138.0</v>
      </c>
      <c r="N140" s="93" t="s">
        <v>1163</v>
      </c>
      <c r="O140" s="108" t="s">
        <v>1164</v>
      </c>
      <c r="Q140" s="95" t="str">
        <f>IFERROR(VLOOKUP(ROWS($Q$3:Q140),$M$3:$N$992,2,0),"")</f>
        <v>Konečná úprava textilií</v>
      </c>
      <c r="R140">
        <f>IF(ISNUMBER(SEARCH(#REF!,N140)),MAX($M$2:M139)+1,0)</f>
        <v>0.0</v>
      </c>
      <c r="S140" s="93" t="s">
        <v>1163</v>
      </c>
      <c r="T140" t="str">
        <f>IFERROR(VLOOKUP(ROWS($T$3:T140),$R$3:$S$992,2,0),"")</f>
        <v/>
      </c>
      <c r="U140">
        <f>IF(ISNUMBER(SEARCH(#REF!,N140)),MAX($M$2:M139)+1,0)</f>
        <v>0.0</v>
      </c>
      <c r="V140" s="93" t="s">
        <v>1163</v>
      </c>
      <c r="W140" t="str">
        <f>IFERROR(VLOOKUP(ROWS($W$3:W140),$U$3:$V$992,2,0),"")</f>
        <v/>
      </c>
      <c r="X140">
        <f>IF(ISNUMBER(SEARCH(#REF!,N140)),MAX($M$2:M139)+1,0)</f>
        <v>0.0</v>
      </c>
      <c r="Y140" s="93" t="s">
        <v>1163</v>
      </c>
      <c r="Z140" t="str">
        <f>IFERROR(VLOOKUP(ROWS($Z$3:Z140),$X$3:$Y$992,2,0),"")</f>
        <v/>
      </c>
    </row>
    <row r="141" spans="1:26" ht="12.75" customHeight="1">
      <c r="A141" s="69"/>
      <c r="B141" s="69"/>
      <c r="C141" s="69"/>
      <c r="D141" s="85">
        <f>IF(ISNUMBER(SEARCH(ZAKL_DATA!$B$14,E141)),MAX($D$2:D140)+1,0)</f>
        <v>139.0</v>
      </c>
      <c r="E141" s="98" t="s">
        <v>1165</v>
      </c>
      <c r="F141" s="99">
        <v>2912.0</v>
      </c>
      <c r="G141" s="100"/>
      <c r="H141" s="101" t="str">
        <f>IFERROR(VLOOKUP(ROWS($H$3:H141),$D$3:$E$204,2,0),"")</f>
        <v>TŘEBÍČ</v>
      </c>
      <c r="I141" s="69"/>
      <c r="J141" s="103" t="s">
        <v>1166</v>
      </c>
      <c r="K141" s="91" t="s">
        <v>1167</v>
      </c>
      <c r="M141" s="92">
        <f>IF(ISNUMBER(SEARCH(ZAKL_DATA!$B$29,N141)),MAX($M$2:M140)+1,0)</f>
        <v>139.0</v>
      </c>
      <c r="N141" s="93" t="s">
        <v>1168</v>
      </c>
      <c r="O141" s="108" t="s">
        <v>1169</v>
      </c>
      <c r="Q141" s="95" t="str">
        <f>IFERROR(VLOOKUP(ROWS($Q$3:Q141),$M$3:$N$992,2,0),"")</f>
        <v>Výroba ostatních textilií</v>
      </c>
      <c r="R141">
        <f>IF(ISNUMBER(SEARCH(#REF!,N141)),MAX($M$2:M140)+1,0)</f>
        <v>0.0</v>
      </c>
      <c r="S141" s="93" t="s">
        <v>1168</v>
      </c>
      <c r="T141" t="str">
        <f>IFERROR(VLOOKUP(ROWS($T$3:T141),$R$3:$S$992,2,0),"")</f>
        <v/>
      </c>
      <c r="U141">
        <f>IF(ISNUMBER(SEARCH(#REF!,N141)),MAX($M$2:M140)+1,0)</f>
        <v>0.0</v>
      </c>
      <c r="V141" s="93" t="s">
        <v>1168</v>
      </c>
      <c r="W141" t="str">
        <f>IFERROR(VLOOKUP(ROWS($W$3:W141),$U$3:$V$992,2,0),"")</f>
        <v/>
      </c>
      <c r="X141">
        <f>IF(ISNUMBER(SEARCH(#REF!,N141)),MAX($M$2:M140)+1,0)</f>
        <v>0.0</v>
      </c>
      <c r="Y141" s="93" t="s">
        <v>1168</v>
      </c>
      <c r="Z141" t="str">
        <f>IFERROR(VLOOKUP(ROWS($Z$3:Z141),$X$3:$Y$992,2,0),"")</f>
        <v/>
      </c>
    </row>
    <row r="142" spans="1:26" ht="12.75" customHeight="1">
      <c r="A142" s="69"/>
      <c r="B142" s="69"/>
      <c r="C142" s="69"/>
      <c r="D142" s="85">
        <f>IF(ISNUMBER(SEARCH(ZAKL_DATA!$B$14,E142)),MAX($D$2:D141)+1,0)</f>
        <v>140.0</v>
      </c>
      <c r="E142" s="98" t="s">
        <v>1170</v>
      </c>
      <c r="F142" s="99">
        <v>2913.0</v>
      </c>
      <c r="G142" s="100"/>
      <c r="H142" s="101" t="str">
        <f>IFERROR(VLOOKUP(ROWS($H$3:H142),$D$3:$E$204,2,0),"")</f>
        <v>VELKÉ MEZIŘÍČÍ</v>
      </c>
      <c r="I142" s="69"/>
      <c r="J142" s="103" t="s">
        <v>1171</v>
      </c>
      <c r="K142" s="91" t="s">
        <v>1172</v>
      </c>
      <c r="M142" s="92">
        <f>IF(ISNUMBER(SEARCH(ZAKL_DATA!$B$29,N142)),MAX($M$2:M141)+1,0)</f>
        <v>140.0</v>
      </c>
      <c r="N142" s="93" t="s">
        <v>1173</v>
      </c>
      <c r="O142" s="108" t="s">
        <v>561</v>
      </c>
      <c r="Q142" s="95" t="str">
        <f>IFERROR(VLOOKUP(ROWS($Q$3:Q142),$M$3:$N$992,2,0),"")</f>
        <v>Pěstování cukrové třtiny</v>
      </c>
      <c r="R142">
        <f>IF(ISNUMBER(SEARCH(#REF!,N142)),MAX($M$2:M141)+1,0)</f>
        <v>0.0</v>
      </c>
      <c r="S142" s="93" t="s">
        <v>1173</v>
      </c>
      <c r="T142" t="str">
        <f>IFERROR(VLOOKUP(ROWS($T$3:T142),$R$3:$S$992,2,0),"")</f>
        <v/>
      </c>
      <c r="U142">
        <f>IF(ISNUMBER(SEARCH(#REF!,N142)),MAX($M$2:M141)+1,0)</f>
        <v>0.0</v>
      </c>
      <c r="V142" s="93" t="s">
        <v>1173</v>
      </c>
      <c r="W142" t="str">
        <f>IFERROR(VLOOKUP(ROWS($W$3:W142),$U$3:$V$992,2,0),"")</f>
        <v/>
      </c>
      <c r="X142">
        <f>IF(ISNUMBER(SEARCH(#REF!,N142)),MAX($M$2:M141)+1,0)</f>
        <v>0.0</v>
      </c>
      <c r="Y142" s="93" t="s">
        <v>1173</v>
      </c>
      <c r="Z142" t="str">
        <f>IFERROR(VLOOKUP(ROWS($Z$3:Z142),$X$3:$Y$992,2,0),"")</f>
        <v/>
      </c>
    </row>
    <row r="143" spans="1:26" ht="12.75" customHeight="1">
      <c r="A143" s="69"/>
      <c r="B143" s="69"/>
      <c r="C143" s="69"/>
      <c r="D143" s="85">
        <f>IF(ISNUMBER(SEARCH(ZAKL_DATA!$B$14,E143)),MAX($D$2:D142)+1,0)</f>
        <v>141.0</v>
      </c>
      <c r="E143" s="98" t="s">
        <v>1174</v>
      </c>
      <c r="F143" s="99">
        <v>2914.0</v>
      </c>
      <c r="G143" s="100"/>
      <c r="H143" s="101" t="str">
        <f>IFERROR(VLOOKUP(ROWS($H$3:H143),$D$3:$E$204,2,0),"")</f>
        <v>ŽĎÁR NAD SÁZAVOU</v>
      </c>
      <c r="I143" s="69"/>
      <c r="J143" s="103" t="s">
        <v>1175</v>
      </c>
      <c r="K143" s="91" t="s">
        <v>1176</v>
      </c>
      <c r="M143" s="92">
        <f>IF(ISNUMBER(SEARCH(ZAKL_DATA!$B$29,N143)),MAX($M$2:M142)+1,0)</f>
        <v>141.0</v>
      </c>
      <c r="N143" s="93" t="s">
        <v>1177</v>
      </c>
      <c r="O143" s="108" t="s">
        <v>1178</v>
      </c>
      <c r="Q143" s="95" t="str">
        <f>IFERROR(VLOOKUP(ROWS($Q$3:Q143),$M$3:$N$992,2,0),"")</f>
        <v>Výroba oděvů, kromě kožešinových výrobků</v>
      </c>
      <c r="R143">
        <f>IF(ISNUMBER(SEARCH(#REF!,N143)),MAX($M$2:M142)+1,0)</f>
        <v>0.0</v>
      </c>
      <c r="S143" s="93" t="s">
        <v>1177</v>
      </c>
      <c r="T143" t="str">
        <f>IFERROR(VLOOKUP(ROWS($T$3:T143),$R$3:$S$992,2,0),"")</f>
        <v/>
      </c>
      <c r="U143">
        <f>IF(ISNUMBER(SEARCH(#REF!,N143)),MAX($M$2:M142)+1,0)</f>
        <v>0.0</v>
      </c>
      <c r="V143" s="93" t="s">
        <v>1177</v>
      </c>
      <c r="W143" t="str">
        <f>IFERROR(VLOOKUP(ROWS($W$3:W143),$U$3:$V$992,2,0),"")</f>
        <v/>
      </c>
      <c r="X143">
        <f>IF(ISNUMBER(SEARCH(#REF!,N143)),MAX($M$2:M142)+1,0)</f>
        <v>0.0</v>
      </c>
      <c r="Y143" s="93" t="s">
        <v>1177</v>
      </c>
      <c r="Z143" t="str">
        <f>IFERROR(VLOOKUP(ROWS($Z$3:Z143),$X$3:$Y$992,2,0),"")</f>
        <v/>
      </c>
    </row>
    <row r="144" spans="1:26" ht="12.75" customHeight="1">
      <c r="A144" s="69"/>
      <c r="B144" s="69"/>
      <c r="C144" s="69"/>
      <c r="D144" s="85">
        <f>IF(ISNUMBER(SEARCH(ZAKL_DATA!$B$14,E144)),MAX($D$2:D143)+1,0)</f>
        <v>142.0</v>
      </c>
      <c r="E144" s="98" t="s">
        <v>1179</v>
      </c>
      <c r="F144" s="99">
        <v>3001.0</v>
      </c>
      <c r="G144" s="100"/>
      <c r="H144" s="101" t="str">
        <f>IFERROR(VLOOKUP(ROWS($H$3:H144),$D$3:$E$204,2,0),"")</f>
        <v>BRNO I</v>
      </c>
      <c r="I144" s="69"/>
      <c r="J144" s="103" t="s">
        <v>1180</v>
      </c>
      <c r="K144" s="91" t="s">
        <v>1181</v>
      </c>
      <c r="M144" s="92">
        <f>IF(ISNUMBER(SEARCH(ZAKL_DATA!$B$29,N144)),MAX($M$2:M143)+1,0)</f>
        <v>142.0</v>
      </c>
      <c r="N144" s="93" t="s">
        <v>1182</v>
      </c>
      <c r="O144" s="108" t="s">
        <v>1183</v>
      </c>
      <c r="Q144" s="95" t="str">
        <f>IFERROR(VLOOKUP(ROWS($Q$3:Q144),$M$3:$N$992,2,0),"")</f>
        <v>Chov mléčného skotu</v>
      </c>
      <c r="R144">
        <f>IF(ISNUMBER(SEARCH(#REF!,N144)),MAX($M$2:M143)+1,0)</f>
        <v>0.0</v>
      </c>
      <c r="S144" s="93" t="s">
        <v>1182</v>
      </c>
      <c r="T144" t="str">
        <f>IFERROR(VLOOKUP(ROWS($T$3:T144),$R$3:$S$992,2,0),"")</f>
        <v/>
      </c>
      <c r="U144">
        <f>IF(ISNUMBER(SEARCH(#REF!,N144)),MAX($M$2:M143)+1,0)</f>
        <v>0.0</v>
      </c>
      <c r="V144" s="93" t="s">
        <v>1182</v>
      </c>
      <c r="W144" t="str">
        <f>IFERROR(VLOOKUP(ROWS($W$3:W144),$U$3:$V$992,2,0),"")</f>
        <v/>
      </c>
      <c r="X144">
        <f>IF(ISNUMBER(SEARCH(#REF!,N144)),MAX($M$2:M143)+1,0)</f>
        <v>0.0</v>
      </c>
      <c r="Y144" s="93" t="s">
        <v>1182</v>
      </c>
      <c r="Z144" t="str">
        <f>IFERROR(VLOOKUP(ROWS($Z$3:Z144),$X$3:$Y$992,2,0),"")</f>
        <v/>
      </c>
    </row>
    <row r="145" spans="1:26" ht="12.75" customHeight="1">
      <c r="A145" s="69"/>
      <c r="B145" s="69"/>
      <c r="C145" s="69"/>
      <c r="D145" s="85">
        <f>IF(ISNUMBER(SEARCH(ZAKL_DATA!$B$14,E145)),MAX($D$2:D144)+1,0)</f>
        <v>143.0</v>
      </c>
      <c r="E145" s="98" t="s">
        <v>1184</v>
      </c>
      <c r="F145" s="99">
        <v>3002.0</v>
      </c>
      <c r="G145" s="100"/>
      <c r="H145" s="101" t="str">
        <f>IFERROR(VLOOKUP(ROWS($H$3:H145),$D$3:$E$204,2,0),"")</f>
        <v>BRNO II</v>
      </c>
      <c r="I145" s="69"/>
      <c r="J145" s="103" t="s">
        <v>1185</v>
      </c>
      <c r="K145" s="91" t="s">
        <v>1186</v>
      </c>
      <c r="M145" s="92">
        <f>IF(ISNUMBER(SEARCH(ZAKL_DATA!$B$29,N145)),MAX($M$2:M144)+1,0)</f>
        <v>143.0</v>
      </c>
      <c r="N145" s="93" t="s">
        <v>1187</v>
      </c>
      <c r="O145" s="108" t="s">
        <v>1188</v>
      </c>
      <c r="Q145" s="95" t="str">
        <f>IFERROR(VLOOKUP(ROWS($Q$3:Q145),$M$3:$N$992,2,0),"")</f>
        <v>Výroba kožešinových výrobků</v>
      </c>
      <c r="R145">
        <f>IF(ISNUMBER(SEARCH(#REF!,N145)),MAX($M$2:M144)+1,0)</f>
        <v>0.0</v>
      </c>
      <c r="S145" s="93" t="s">
        <v>1187</v>
      </c>
      <c r="T145" t="str">
        <f>IFERROR(VLOOKUP(ROWS($T$3:T145),$R$3:$S$992,2,0),"")</f>
        <v/>
      </c>
      <c r="U145">
        <f>IF(ISNUMBER(SEARCH(#REF!,N145)),MAX($M$2:M144)+1,0)</f>
        <v>0.0</v>
      </c>
      <c r="V145" s="93" t="s">
        <v>1187</v>
      </c>
      <c r="W145" t="str">
        <f>IFERROR(VLOOKUP(ROWS($W$3:W145),$U$3:$V$992,2,0),"")</f>
        <v/>
      </c>
      <c r="X145">
        <f>IF(ISNUMBER(SEARCH(#REF!,N145)),MAX($M$2:M144)+1,0)</f>
        <v>0.0</v>
      </c>
      <c r="Y145" s="93" t="s">
        <v>1187</v>
      </c>
      <c r="Z145" t="str">
        <f>IFERROR(VLOOKUP(ROWS($Z$3:Z145),$X$3:$Y$992,2,0),"")</f>
        <v/>
      </c>
    </row>
    <row r="146" spans="1:26" ht="12.75" customHeight="1">
      <c r="A146" s="69"/>
      <c r="B146" s="69"/>
      <c r="C146" s="69"/>
      <c r="D146" s="85">
        <f>IF(ISNUMBER(SEARCH(ZAKL_DATA!$B$14,E146)),MAX($D$2:D145)+1,0)</f>
        <v>144.0</v>
      </c>
      <c r="E146" s="98" t="s">
        <v>1189</v>
      </c>
      <c r="F146" s="99">
        <v>3003.0</v>
      </c>
      <c r="G146" s="100"/>
      <c r="H146" s="101" t="str">
        <f>IFERROR(VLOOKUP(ROWS($H$3:H146),$D$3:$E$204,2,0),"")</f>
        <v>BRNO III</v>
      </c>
      <c r="I146" s="69"/>
      <c r="J146" s="103" t="s">
        <v>1190</v>
      </c>
      <c r="K146" s="91" t="s">
        <v>1191</v>
      </c>
      <c r="M146" s="92">
        <f>IF(ISNUMBER(SEARCH(ZAKL_DATA!$B$29,N146)),MAX($M$2:M145)+1,0)</f>
        <v>144.0</v>
      </c>
      <c r="N146" s="93" t="s">
        <v>1192</v>
      </c>
      <c r="O146" s="108" t="s">
        <v>1193</v>
      </c>
      <c r="Q146" s="95" t="str">
        <f>IFERROR(VLOOKUP(ROWS($Q$3:Q146),$M$3:$N$992,2,0),"")</f>
        <v>Chov jiného skotu</v>
      </c>
      <c r="R146">
        <f>IF(ISNUMBER(SEARCH(#REF!,N146)),MAX($M$2:M145)+1,0)</f>
        <v>0.0</v>
      </c>
      <c r="S146" s="93" t="s">
        <v>1192</v>
      </c>
      <c r="T146" t="str">
        <f>IFERROR(VLOOKUP(ROWS($T$3:T146),$R$3:$S$992,2,0),"")</f>
        <v/>
      </c>
      <c r="U146">
        <f>IF(ISNUMBER(SEARCH(#REF!,N146)),MAX($M$2:M145)+1,0)</f>
        <v>0.0</v>
      </c>
      <c r="V146" s="93" t="s">
        <v>1192</v>
      </c>
      <c r="W146" t="str">
        <f>IFERROR(VLOOKUP(ROWS($W$3:W146),$U$3:$V$992,2,0),"")</f>
        <v/>
      </c>
      <c r="X146">
        <f>IF(ISNUMBER(SEARCH(#REF!,N146)),MAX($M$2:M145)+1,0)</f>
        <v>0.0</v>
      </c>
      <c r="Y146" s="93" t="s">
        <v>1192</v>
      </c>
      <c r="Z146" t="str">
        <f>IFERROR(VLOOKUP(ROWS($Z$3:Z146),$X$3:$Y$992,2,0),"")</f>
        <v/>
      </c>
    </row>
    <row r="147" spans="1:26" ht="12.75" customHeight="1">
      <c r="A147" s="69"/>
      <c r="B147" s="69"/>
      <c r="C147" s="69"/>
      <c r="D147" s="85">
        <f>IF(ISNUMBER(SEARCH(ZAKL_DATA!$B$14,E147)),MAX($D$2:D146)+1,0)</f>
        <v>145.0</v>
      </c>
      <c r="E147" s="98" t="s">
        <v>1194</v>
      </c>
      <c r="F147" s="99">
        <v>3004.0</v>
      </c>
      <c r="G147" s="100"/>
      <c r="H147" s="101" t="str">
        <f>IFERROR(VLOOKUP(ROWS($H$3:H147),$D$3:$E$204,2,0),"")</f>
        <v>BRNO IV</v>
      </c>
      <c r="I147" s="69"/>
      <c r="J147" s="103" t="s">
        <v>1195</v>
      </c>
      <c r="K147" s="91" t="s">
        <v>1196</v>
      </c>
      <c r="M147" s="92">
        <f>IF(ISNUMBER(SEARCH(ZAKL_DATA!$B$29,N147)),MAX($M$2:M146)+1,0)</f>
        <v>145.0</v>
      </c>
      <c r="N147" s="93" t="s">
        <v>1197</v>
      </c>
      <c r="O147" s="94" t="s">
        <v>1198</v>
      </c>
      <c r="Q147" s="95" t="str">
        <f>IFERROR(VLOOKUP(ROWS($Q$3:Q147),$M$3:$N$992,2,0),"")</f>
        <v>Výroba pletených a háčkovaných oděvů</v>
      </c>
      <c r="R147">
        <f>IF(ISNUMBER(SEARCH(#REF!,N147)),MAX($M$2:M146)+1,0)</f>
        <v>0.0</v>
      </c>
      <c r="S147" s="93" t="s">
        <v>1197</v>
      </c>
      <c r="T147" t="str">
        <f>IFERROR(VLOOKUP(ROWS($T$3:T147),$R$3:$S$992,2,0),"")</f>
        <v/>
      </c>
      <c r="U147">
        <f>IF(ISNUMBER(SEARCH(#REF!,N147)),MAX($M$2:M146)+1,0)</f>
        <v>0.0</v>
      </c>
      <c r="V147" s="93" t="s">
        <v>1197</v>
      </c>
      <c r="W147" t="str">
        <f>IFERROR(VLOOKUP(ROWS($W$3:W147),$U$3:$V$992,2,0),"")</f>
        <v/>
      </c>
      <c r="X147">
        <f>IF(ISNUMBER(SEARCH(#REF!,N147)),MAX($M$2:M146)+1,0)</f>
        <v>0.0</v>
      </c>
      <c r="Y147" s="93" t="s">
        <v>1197</v>
      </c>
      <c r="Z147" t="str">
        <f>IFERROR(VLOOKUP(ROWS($Z$3:Z147),$X$3:$Y$992,2,0),"")</f>
        <v/>
      </c>
    </row>
    <row r="148" spans="1:26" ht="12.75" customHeight="1">
      <c r="A148" s="69"/>
      <c r="B148" s="69"/>
      <c r="C148" s="69"/>
      <c r="D148" s="85">
        <f>IF(ISNUMBER(SEARCH(ZAKL_DATA!$B$14,E148)),MAX($D$2:D147)+1,0)</f>
        <v>146.0</v>
      </c>
      <c r="E148" s="98" t="s">
        <v>1199</v>
      </c>
      <c r="F148" s="99">
        <v>3005.0</v>
      </c>
      <c r="G148" s="100"/>
      <c r="H148" s="101" t="str">
        <f>IFERROR(VLOOKUP(ROWS($H$3:H148),$D$3:$E$204,2,0),"")</f>
        <v>BRNO VENKOV</v>
      </c>
      <c r="I148" s="69"/>
      <c r="J148" s="103" t="s">
        <v>1200</v>
      </c>
      <c r="K148" s="91" t="s">
        <v>1201</v>
      </c>
      <c r="M148" s="92">
        <f>IF(ISNUMBER(SEARCH(ZAKL_DATA!$B$29,N148)),MAX($M$2:M147)+1,0)</f>
        <v>146.0</v>
      </c>
      <c r="N148" s="93" t="s">
        <v>1202</v>
      </c>
      <c r="O148" s="108" t="s">
        <v>1203</v>
      </c>
      <c r="Q148" s="95" t="str">
        <f>IFERROR(VLOOKUP(ROWS($Q$3:Q148),$M$3:$N$992,2,0),"")</f>
        <v>Chov koní a jiných koňovitých</v>
      </c>
      <c r="R148">
        <f>IF(ISNUMBER(SEARCH(#REF!,N148)),MAX($M$2:M147)+1,0)</f>
        <v>0.0</v>
      </c>
      <c r="S148" s="93" t="s">
        <v>1202</v>
      </c>
      <c r="T148" t="str">
        <f>IFERROR(VLOOKUP(ROWS($T$3:T148),$R$3:$S$992,2,0),"")</f>
        <v/>
      </c>
      <c r="U148">
        <f>IF(ISNUMBER(SEARCH(#REF!,N148)),MAX($M$2:M147)+1,0)</f>
        <v>0.0</v>
      </c>
      <c r="V148" s="93" t="s">
        <v>1202</v>
      </c>
      <c r="W148" t="str">
        <f>IFERROR(VLOOKUP(ROWS($W$3:W148),$U$3:$V$992,2,0),"")</f>
        <v/>
      </c>
      <c r="X148">
        <f>IF(ISNUMBER(SEARCH(#REF!,N148)),MAX($M$2:M147)+1,0)</f>
        <v>0.0</v>
      </c>
      <c r="Y148" s="93" t="s">
        <v>1202</v>
      </c>
      <c r="Z148" t="str">
        <f>IFERROR(VLOOKUP(ROWS($Z$3:Z148),$X$3:$Y$992,2,0),"")</f>
        <v/>
      </c>
    </row>
    <row r="149" spans="1:26" ht="12.75" customHeight="1">
      <c r="A149" s="69"/>
      <c r="B149" s="69"/>
      <c r="C149" s="69"/>
      <c r="D149" s="85">
        <f>IF(ISNUMBER(SEARCH(ZAKL_DATA!$B$14,E149)),MAX($D$2:D148)+1,0)</f>
        <v>147.0</v>
      </c>
      <c r="E149" s="98" t="s">
        <v>1204</v>
      </c>
      <c r="F149" s="99">
        <v>3006.0</v>
      </c>
      <c r="G149" s="100"/>
      <c r="H149" s="101" t="str">
        <f>IFERROR(VLOOKUP(ROWS($H$3:H149),$D$3:$E$204,2,0),"")</f>
        <v>BLANSKO</v>
      </c>
      <c r="I149" s="69"/>
      <c r="J149" s="103" t="s">
        <v>1205</v>
      </c>
      <c r="K149" s="91" t="s">
        <v>1206</v>
      </c>
      <c r="M149" s="92">
        <f>IF(ISNUMBER(SEARCH(ZAKL_DATA!$B$29,N149)),MAX($M$2:M148)+1,0)</f>
        <v>147.0</v>
      </c>
      <c r="N149" s="93" t="s">
        <v>1207</v>
      </c>
      <c r="O149" s="108" t="s">
        <v>1208</v>
      </c>
      <c r="Q149" s="95" t="str">
        <f>IFERROR(VLOOKUP(ROWS($Q$3:Q149),$M$3:$N$992,2,0),"")</f>
        <v>Chov velbloudů a velbloudovitých</v>
      </c>
      <c r="R149">
        <f>IF(ISNUMBER(SEARCH(#REF!,N149)),MAX($M$2:M148)+1,0)</f>
        <v>0.0</v>
      </c>
      <c r="S149" s="93" t="s">
        <v>1207</v>
      </c>
      <c r="T149" t="str">
        <f>IFERROR(VLOOKUP(ROWS($T$3:T149),$R$3:$S$992,2,0),"")</f>
        <v/>
      </c>
      <c r="U149">
        <f>IF(ISNUMBER(SEARCH(#REF!,N149)),MAX($M$2:M148)+1,0)</f>
        <v>0.0</v>
      </c>
      <c r="V149" s="93" t="s">
        <v>1207</v>
      </c>
      <c r="W149" t="str">
        <f>IFERROR(VLOOKUP(ROWS($W$3:W149),$U$3:$V$992,2,0),"")</f>
        <v/>
      </c>
      <c r="X149">
        <f>IF(ISNUMBER(SEARCH(#REF!,N149)),MAX($M$2:M148)+1,0)</f>
        <v>0.0</v>
      </c>
      <c r="Y149" s="93" t="s">
        <v>1207</v>
      </c>
      <c r="Z149" t="str">
        <f>IFERROR(VLOOKUP(ROWS($Z$3:Z149),$X$3:$Y$992,2,0),"")</f>
        <v/>
      </c>
    </row>
    <row r="150" spans="1:26" ht="12.75" customHeight="1">
      <c r="A150" s="69"/>
      <c r="B150" s="69"/>
      <c r="C150" s="69"/>
      <c r="D150" s="85">
        <f>IF(ISNUMBER(SEARCH(ZAKL_DATA!$B$14,E150)),MAX($D$2:D149)+1,0)</f>
        <v>148.0</v>
      </c>
      <c r="E150" s="98" t="s">
        <v>1209</v>
      </c>
      <c r="F150" s="99">
        <v>3007.0</v>
      </c>
      <c r="G150" s="100"/>
      <c r="H150" s="101" t="str">
        <f>IFERROR(VLOOKUP(ROWS($H$3:H150),$D$3:$E$204,2,0),"")</f>
        <v>BOSKOVICE</v>
      </c>
      <c r="I150" s="69"/>
      <c r="J150" s="103" t="s">
        <v>1210</v>
      </c>
      <c r="K150" s="91" t="s">
        <v>1211</v>
      </c>
      <c r="M150" s="92">
        <f>IF(ISNUMBER(SEARCH(ZAKL_DATA!$B$29,N150)),MAX($M$2:M149)+1,0)</f>
        <v>148.0</v>
      </c>
      <c r="N150" s="93" t="s">
        <v>1212</v>
      </c>
      <c r="O150" s="108" t="s">
        <v>1213</v>
      </c>
      <c r="Q150" s="95" t="str">
        <f>IFERROR(VLOOKUP(ROWS($Q$3:Q150),$M$3:$N$992,2,0),"")</f>
        <v>Chov ovcí a koz</v>
      </c>
      <c r="R150">
        <f>IF(ISNUMBER(SEARCH(#REF!,N150)),MAX($M$2:M149)+1,0)</f>
        <v>0.0</v>
      </c>
      <c r="S150" s="93" t="s">
        <v>1212</v>
      </c>
      <c r="T150" t="str">
        <f>IFERROR(VLOOKUP(ROWS($T$3:T150),$R$3:$S$992,2,0),"")</f>
        <v/>
      </c>
      <c r="U150">
        <f>IF(ISNUMBER(SEARCH(#REF!,N150)),MAX($M$2:M149)+1,0)</f>
        <v>0.0</v>
      </c>
      <c r="V150" s="93" t="s">
        <v>1212</v>
      </c>
      <c r="W150" t="str">
        <f>IFERROR(VLOOKUP(ROWS($W$3:W150),$U$3:$V$992,2,0),"")</f>
        <v/>
      </c>
      <c r="X150">
        <f>IF(ISNUMBER(SEARCH(#REF!,N150)),MAX($M$2:M149)+1,0)</f>
        <v>0.0</v>
      </c>
      <c r="Y150" s="93" t="s">
        <v>1212</v>
      </c>
      <c r="Z150" t="str">
        <f>IFERROR(VLOOKUP(ROWS($Z$3:Z150),$X$3:$Y$992,2,0),"")</f>
        <v/>
      </c>
    </row>
    <row r="151" spans="1:26" ht="12.75" customHeight="1">
      <c r="A151" s="69"/>
      <c r="B151" s="69"/>
      <c r="C151" s="69"/>
      <c r="D151" s="85">
        <f>IF(ISNUMBER(SEARCH(ZAKL_DATA!$B$14,E151)),MAX($D$2:D150)+1,0)</f>
        <v>149.0</v>
      </c>
      <c r="E151" s="98" t="s">
        <v>1214</v>
      </c>
      <c r="F151" s="99">
        <v>3008.0</v>
      </c>
      <c r="G151" s="100"/>
      <c r="H151" s="101" t="str">
        <f>IFERROR(VLOOKUP(ROWS($H$3:H151),$D$3:$E$204,2,0),"")</f>
        <v>BŘECLAV</v>
      </c>
      <c r="I151" s="69"/>
      <c r="J151" s="103" t="s">
        <v>1215</v>
      </c>
      <c r="K151" s="91" t="s">
        <v>1216</v>
      </c>
      <c r="M151" s="92">
        <f>IF(ISNUMBER(SEARCH(ZAKL_DATA!$B$29,N151)),MAX($M$2:M150)+1,0)</f>
        <v>149.0</v>
      </c>
      <c r="N151" s="93" t="s">
        <v>1217</v>
      </c>
      <c r="O151" s="108" t="s">
        <v>1218</v>
      </c>
      <c r="Q151" s="95" t="str">
        <f>IFERROR(VLOOKUP(ROWS($Q$3:Q151),$M$3:$N$992,2,0),"")</f>
        <v>Chov prasat</v>
      </c>
      <c r="R151">
        <f>IF(ISNUMBER(SEARCH(#REF!,N151)),MAX($M$2:M150)+1,0)</f>
        <v>0.0</v>
      </c>
      <c r="S151" s="93" t="s">
        <v>1217</v>
      </c>
      <c r="T151" t="str">
        <f>IFERROR(VLOOKUP(ROWS($T$3:T151),$R$3:$S$992,2,0),"")</f>
        <v/>
      </c>
      <c r="U151">
        <f>IF(ISNUMBER(SEARCH(#REF!,N151)),MAX($M$2:M150)+1,0)</f>
        <v>0.0</v>
      </c>
      <c r="V151" s="93" t="s">
        <v>1217</v>
      </c>
      <c r="W151" t="str">
        <f>IFERROR(VLOOKUP(ROWS($W$3:W151),$U$3:$V$992,2,0),"")</f>
        <v/>
      </c>
      <c r="X151">
        <f>IF(ISNUMBER(SEARCH(#REF!,N151)),MAX($M$2:M150)+1,0)</f>
        <v>0.0</v>
      </c>
      <c r="Y151" s="93" t="s">
        <v>1217</v>
      </c>
      <c r="Z151" t="str">
        <f>IFERROR(VLOOKUP(ROWS($Z$3:Z151),$X$3:$Y$992,2,0),"")</f>
        <v/>
      </c>
    </row>
    <row r="152" spans="1:26" ht="12.75" customHeight="1">
      <c r="A152" s="69"/>
      <c r="B152" s="69"/>
      <c r="C152" s="69"/>
      <c r="D152" s="85">
        <f>IF(ISNUMBER(SEARCH(ZAKL_DATA!$B$14,E152)),MAX($D$2:D151)+1,0)</f>
        <v>150.0</v>
      </c>
      <c r="E152" s="98" t="s">
        <v>1219</v>
      </c>
      <c r="F152" s="99">
        <v>3009.0</v>
      </c>
      <c r="G152" s="100"/>
      <c r="H152" s="101" t="str">
        <f>IFERROR(VLOOKUP(ROWS($H$3:H152),$D$3:$E$204,2,0),"")</f>
        <v>BUČOVICE</v>
      </c>
      <c r="I152" s="69"/>
      <c r="J152" s="103" t="s">
        <v>1220</v>
      </c>
      <c r="K152" s="91" t="s">
        <v>1221</v>
      </c>
      <c r="M152" s="92">
        <f>IF(ISNUMBER(SEARCH(ZAKL_DATA!$B$29,N152)),MAX($M$2:M151)+1,0)</f>
        <v>150.0</v>
      </c>
      <c r="N152" s="93" t="s">
        <v>1222</v>
      </c>
      <c r="O152" s="108" t="s">
        <v>1223</v>
      </c>
      <c r="Q152" s="95" t="str">
        <f>IFERROR(VLOOKUP(ROWS($Q$3:Q152),$M$3:$N$992,2,0),"")</f>
        <v>Chov drůbeže</v>
      </c>
      <c r="R152">
        <f>IF(ISNUMBER(SEARCH(#REF!,N152)),MAX($M$2:M151)+1,0)</f>
        <v>0.0</v>
      </c>
      <c r="S152" s="93" t="s">
        <v>1222</v>
      </c>
      <c r="T152" t="str">
        <f>IFERROR(VLOOKUP(ROWS($T$3:T152),$R$3:$S$992,2,0),"")</f>
        <v/>
      </c>
      <c r="U152">
        <f>IF(ISNUMBER(SEARCH(#REF!,N152)),MAX($M$2:M151)+1,0)</f>
        <v>0.0</v>
      </c>
      <c r="V152" s="93" t="s">
        <v>1222</v>
      </c>
      <c r="W152" t="str">
        <f>IFERROR(VLOOKUP(ROWS($W$3:W152),$U$3:$V$992,2,0),"")</f>
        <v/>
      </c>
      <c r="X152">
        <f>IF(ISNUMBER(SEARCH(#REF!,N152)),MAX($M$2:M151)+1,0)</f>
        <v>0.0</v>
      </c>
      <c r="Y152" s="93" t="s">
        <v>1222</v>
      </c>
      <c r="Z152" t="str">
        <f>IFERROR(VLOOKUP(ROWS($Z$3:Z152),$X$3:$Y$992,2,0),"")</f>
        <v/>
      </c>
    </row>
    <row r="153" spans="1:26" ht="12.75" customHeight="1">
      <c r="A153" s="69"/>
      <c r="B153" s="69"/>
      <c r="C153" s="69"/>
      <c r="D153" s="85">
        <f>IF(ISNUMBER(SEARCH(ZAKL_DATA!$B$14,E153)),MAX($D$2:D152)+1,0)</f>
        <v>151.0</v>
      </c>
      <c r="E153" s="98" t="s">
        <v>1224</v>
      </c>
      <c r="F153" s="99">
        <v>3010.0</v>
      </c>
      <c r="G153" s="100"/>
      <c r="H153" s="101" t="str">
        <f>IFERROR(VLOOKUP(ROWS($H$3:H153),$D$3:$E$204,2,0),"")</f>
        <v>HODONÍN</v>
      </c>
      <c r="I153" s="69"/>
      <c r="J153" s="103" t="s">
        <v>1225</v>
      </c>
      <c r="K153" s="91" t="s">
        <v>1226</v>
      </c>
      <c r="M153" s="92">
        <f>IF(ISNUMBER(SEARCH(ZAKL_DATA!$B$29,N153)),MAX($M$2:M152)+1,0)</f>
        <v>151.0</v>
      </c>
      <c r="N153" s="93" t="s">
        <v>1227</v>
      </c>
      <c r="O153" s="108" t="s">
        <v>1228</v>
      </c>
      <c r="Q153" s="95" t="str">
        <f>IFERROR(VLOOKUP(ROWS($Q$3:Q153),$M$3:$N$992,2,0),"")</f>
        <v>Chov ostatních zvířat</v>
      </c>
      <c r="R153">
        <f>IF(ISNUMBER(SEARCH(#REF!,N153)),MAX($M$2:M152)+1,0)</f>
        <v>0.0</v>
      </c>
      <c r="S153" s="93" t="s">
        <v>1227</v>
      </c>
      <c r="T153" t="str">
        <f>IFERROR(VLOOKUP(ROWS($T$3:T153),$R$3:$S$992,2,0),"")</f>
        <v/>
      </c>
      <c r="U153">
        <f>IF(ISNUMBER(SEARCH(#REF!,N153)),MAX($M$2:M152)+1,0)</f>
        <v>0.0</v>
      </c>
      <c r="V153" s="93" t="s">
        <v>1227</v>
      </c>
      <c r="W153" t="str">
        <f>IFERROR(VLOOKUP(ROWS($W$3:W153),$U$3:$V$992,2,0),"")</f>
        <v/>
      </c>
      <c r="X153">
        <f>IF(ISNUMBER(SEARCH(#REF!,N153)),MAX($M$2:M152)+1,0)</f>
        <v>0.0</v>
      </c>
      <c r="Y153" s="93" t="s">
        <v>1227</v>
      </c>
      <c r="Z153" t="str">
        <f>IFERROR(VLOOKUP(ROWS($Z$3:Z153),$X$3:$Y$992,2,0),"")</f>
        <v/>
      </c>
    </row>
    <row r="154" spans="1:26" ht="12.75" customHeight="1">
      <c r="A154" s="69"/>
      <c r="B154" s="69"/>
      <c r="C154" s="69"/>
      <c r="D154" s="85">
        <f>IF(ISNUMBER(SEARCH(ZAKL_DATA!$B$14,E154)),MAX($D$2:D153)+1,0)</f>
        <v>152.0</v>
      </c>
      <c r="E154" s="98" t="s">
        <v>1229</v>
      </c>
      <c r="F154" s="99">
        <v>3011.0</v>
      </c>
      <c r="G154" s="100"/>
      <c r="H154" s="101" t="str">
        <f>IFERROR(VLOOKUP(ROWS($H$3:H154),$D$3:$E$204,2,0),"")</f>
        <v>HUSTOPEČE</v>
      </c>
      <c r="I154" s="69"/>
      <c r="J154" s="103" t="s">
        <v>1230</v>
      </c>
      <c r="K154" s="91" t="s">
        <v>1231</v>
      </c>
      <c r="M154" s="92">
        <f>IF(ISNUMBER(SEARCH(ZAKL_DATA!$B$29,N154)),MAX($M$2:M153)+1,0)</f>
        <v>152.0</v>
      </c>
      <c r="N154" s="93" t="s">
        <v>1232</v>
      </c>
      <c r="O154" s="108" t="s">
        <v>1233</v>
      </c>
      <c r="Q154" s="95" t="str">
        <f>IFERROR(VLOOKUP(ROWS($Q$3:Q154),$M$3:$N$992,2,0),"")</f>
        <v>Činění a úprava usní (vyčiněných kůží); zpracování a barvení kožešin; výrob</v>
      </c>
      <c r="R154">
        <f>IF(ISNUMBER(SEARCH(#REF!,N154)),MAX($M$2:M153)+1,0)</f>
        <v>0.0</v>
      </c>
      <c r="S154" s="93" t="s">
        <v>1232</v>
      </c>
      <c r="T154" t="str">
        <f>IFERROR(VLOOKUP(ROWS($T$3:T154),$R$3:$S$992,2,0),"")</f>
        <v/>
      </c>
      <c r="U154">
        <f>IF(ISNUMBER(SEARCH(#REF!,N154)),MAX($M$2:M153)+1,0)</f>
        <v>0.0</v>
      </c>
      <c r="V154" s="93" t="s">
        <v>1232</v>
      </c>
      <c r="W154" t="str">
        <f>IFERROR(VLOOKUP(ROWS($W$3:W154),$U$3:$V$992,2,0),"")</f>
        <v/>
      </c>
      <c r="X154">
        <f>IF(ISNUMBER(SEARCH(#REF!,N154)),MAX($M$2:M153)+1,0)</f>
        <v>0.0</v>
      </c>
      <c r="Y154" s="93" t="s">
        <v>1232</v>
      </c>
      <c r="Z154" t="str">
        <f>IFERROR(VLOOKUP(ROWS($Z$3:Z154),$X$3:$Y$992,2,0),"")</f>
        <v/>
      </c>
    </row>
    <row r="155" spans="1:26" ht="12.75" customHeight="1">
      <c r="A155" s="69"/>
      <c r="B155" s="69"/>
      <c r="C155" s="69"/>
      <c r="D155" s="85">
        <f>IF(ISNUMBER(SEARCH(ZAKL_DATA!$B$14,E155)),MAX($D$2:D154)+1,0)</f>
        <v>153.0</v>
      </c>
      <c r="E155" s="98" t="s">
        <v>1234</v>
      </c>
      <c r="F155" s="99">
        <v>3012.0</v>
      </c>
      <c r="G155" s="100"/>
      <c r="H155" s="101" t="str">
        <f>IFERROR(VLOOKUP(ROWS($H$3:H155),$D$3:$E$204,2,0),"")</f>
        <v>IVANČICE</v>
      </c>
      <c r="I155" s="69"/>
      <c r="J155" s="103" t="s">
        <v>1235</v>
      </c>
      <c r="K155" s="91" t="s">
        <v>1236</v>
      </c>
      <c r="M155" s="92">
        <f>IF(ISNUMBER(SEARCH(ZAKL_DATA!$B$29,N155)),MAX($M$2:M154)+1,0)</f>
        <v>153.0</v>
      </c>
      <c r="N155" s="93" t="s">
        <v>1237</v>
      </c>
      <c r="O155" s="108" t="s">
        <v>1238</v>
      </c>
      <c r="Q155" s="95" t="str">
        <f>IFERROR(VLOOKUP(ROWS($Q$3:Q155),$M$3:$N$992,2,0),"")</f>
        <v>Výroba obuvi</v>
      </c>
      <c r="R155">
        <f>IF(ISNUMBER(SEARCH(#REF!,N155)),MAX($M$2:M154)+1,0)</f>
        <v>0.0</v>
      </c>
      <c r="S155" s="93" t="s">
        <v>1237</v>
      </c>
      <c r="T155" t="str">
        <f>IFERROR(VLOOKUP(ROWS($T$3:T155),$R$3:$S$992,2,0),"")</f>
        <v/>
      </c>
      <c r="U155">
        <f>IF(ISNUMBER(SEARCH(#REF!,N155)),MAX($M$2:M154)+1,0)</f>
        <v>0.0</v>
      </c>
      <c r="V155" s="93" t="s">
        <v>1237</v>
      </c>
      <c r="W155" t="str">
        <f>IFERROR(VLOOKUP(ROWS($W$3:W155),$U$3:$V$992,2,0),"")</f>
        <v/>
      </c>
      <c r="X155">
        <f>IF(ISNUMBER(SEARCH(#REF!,N155)),MAX($M$2:M154)+1,0)</f>
        <v>0.0</v>
      </c>
      <c r="Y155" s="93" t="s">
        <v>1237</v>
      </c>
      <c r="Z155" t="str">
        <f>IFERROR(VLOOKUP(ROWS($Z$3:Z155),$X$3:$Y$992,2,0),"")</f>
        <v/>
      </c>
    </row>
    <row r="156" spans="1:26" ht="12.75" customHeight="1">
      <c r="A156" s="69"/>
      <c r="B156" s="69"/>
      <c r="C156" s="69"/>
      <c r="D156" s="85">
        <f>IF(ISNUMBER(SEARCH(ZAKL_DATA!$B$14,E156)),MAX($D$2:D155)+1,0)</f>
        <v>154.0</v>
      </c>
      <c r="E156" s="98" t="s">
        <v>1239</v>
      </c>
      <c r="F156" s="99">
        <v>3013.0</v>
      </c>
      <c r="G156" s="100"/>
      <c r="H156" s="101" t="str">
        <f>IFERROR(VLOOKUP(ROWS($H$3:H156),$D$3:$E$204,2,0),"")</f>
        <v>KYJOV</v>
      </c>
      <c r="I156" s="69"/>
      <c r="J156" s="103" t="s">
        <v>1240</v>
      </c>
      <c r="K156" s="91" t="s">
        <v>1241</v>
      </c>
      <c r="M156" s="92">
        <f>IF(ISNUMBER(SEARCH(ZAKL_DATA!$B$29,N156)),MAX($M$2:M155)+1,0)</f>
        <v>154.0</v>
      </c>
      <c r="N156" s="93" t="s">
        <v>1242</v>
      </c>
      <c r="O156" s="108" t="s">
        <v>1243</v>
      </c>
      <c r="Q156" s="95" t="str">
        <f>IFERROR(VLOOKUP(ROWS($Q$3:Q156),$M$3:$N$992,2,0),"")</f>
        <v>Výroba pilařská a impregnace dřeva</v>
      </c>
      <c r="R156">
        <f>IF(ISNUMBER(SEARCH(#REF!,N156)),MAX($M$2:M155)+1,0)</f>
        <v>0.0</v>
      </c>
      <c r="S156" s="93" t="s">
        <v>1242</v>
      </c>
      <c r="T156" t="str">
        <f>IFERROR(VLOOKUP(ROWS($T$3:T156),$R$3:$S$992,2,0),"")</f>
        <v/>
      </c>
      <c r="U156">
        <f>IF(ISNUMBER(SEARCH(#REF!,N156)),MAX($M$2:M155)+1,0)</f>
        <v>0.0</v>
      </c>
      <c r="V156" s="93" t="s">
        <v>1242</v>
      </c>
      <c r="W156" t="str">
        <f>IFERROR(VLOOKUP(ROWS($W$3:W156),$U$3:$V$992,2,0),"")</f>
        <v/>
      </c>
      <c r="X156">
        <f>IF(ISNUMBER(SEARCH(#REF!,N156)),MAX($M$2:M155)+1,0)</f>
        <v>0.0</v>
      </c>
      <c r="Y156" s="93" t="s">
        <v>1242</v>
      </c>
      <c r="Z156" t="str">
        <f>IFERROR(VLOOKUP(ROWS($Z$3:Z156),$X$3:$Y$992,2,0),"")</f>
        <v/>
      </c>
    </row>
    <row r="157" spans="1:26" ht="12.75" customHeight="1">
      <c r="A157" s="69"/>
      <c r="B157" s="69"/>
      <c r="C157" s="69"/>
      <c r="D157" s="85">
        <f>IF(ISNUMBER(SEARCH(ZAKL_DATA!$B$14,E157)),MAX($D$2:D156)+1,0)</f>
        <v>155.0</v>
      </c>
      <c r="E157" s="98" t="s">
        <v>1244</v>
      </c>
      <c r="F157" s="99">
        <v>3014.0</v>
      </c>
      <c r="G157" s="100"/>
      <c r="H157" s="101" t="str">
        <f>IFERROR(VLOOKUP(ROWS($H$3:H157),$D$3:$E$204,2,0),"")</f>
        <v>MIKULOV</v>
      </c>
      <c r="I157" s="69"/>
      <c r="J157" s="103" t="s">
        <v>1245</v>
      </c>
      <c r="K157" s="91" t="s">
        <v>1246</v>
      </c>
      <c r="M157" s="92">
        <f>IF(ISNUMBER(SEARCH(ZAKL_DATA!$B$29,N157)),MAX($M$2:M156)+1,0)</f>
        <v>155.0</v>
      </c>
      <c r="N157" s="93" t="s">
        <v>1247</v>
      </c>
      <c r="O157" s="108" t="s">
        <v>1248</v>
      </c>
      <c r="Q157" s="95" t="str">
        <f>IFERROR(VLOOKUP(ROWS($Q$3:Q157),$M$3:$N$992,2,0),"")</f>
        <v>Podpůrné činnosti pro rostlinnou výrobu</v>
      </c>
      <c r="R157">
        <f>IF(ISNUMBER(SEARCH(#REF!,N157)),MAX($M$2:M156)+1,0)</f>
        <v>0.0</v>
      </c>
      <c r="S157" s="93" t="s">
        <v>1247</v>
      </c>
      <c r="T157" t="str">
        <f>IFERROR(VLOOKUP(ROWS($T$3:T157),$R$3:$S$992,2,0),"")</f>
        <v/>
      </c>
      <c r="U157">
        <f>IF(ISNUMBER(SEARCH(#REF!,N157)),MAX($M$2:M156)+1,0)</f>
        <v>0.0</v>
      </c>
      <c r="V157" s="93" t="s">
        <v>1247</v>
      </c>
      <c r="W157" t="str">
        <f>IFERROR(VLOOKUP(ROWS($W$3:W157),$U$3:$V$992,2,0),"")</f>
        <v/>
      </c>
      <c r="X157">
        <f>IF(ISNUMBER(SEARCH(#REF!,N157)),MAX($M$2:M156)+1,0)</f>
        <v>0.0</v>
      </c>
      <c r="Y157" s="93" t="s">
        <v>1247</v>
      </c>
      <c r="Z157" t="str">
        <f>IFERROR(VLOOKUP(ROWS($Z$3:Z157),$X$3:$Y$992,2,0),"")</f>
        <v/>
      </c>
    </row>
    <row r="158" spans="1:26" ht="12.75" customHeight="1">
      <c r="A158" s="69"/>
      <c r="B158" s="69"/>
      <c r="C158" s="69"/>
      <c r="D158" s="85">
        <f>IF(ISNUMBER(SEARCH(ZAKL_DATA!$B$14,E158)),MAX($D$2:D157)+1,0)</f>
        <v>156.0</v>
      </c>
      <c r="E158" s="98" t="s">
        <v>1249</v>
      </c>
      <c r="F158" s="99">
        <v>3015.0</v>
      </c>
      <c r="G158" s="100"/>
      <c r="H158" s="101" t="str">
        <f>IFERROR(VLOOKUP(ROWS($H$3:H158),$D$3:$E$204,2,0),"")</f>
        <v>MORAVSKÝ KRUMLOV</v>
      </c>
      <c r="I158" s="69"/>
      <c r="J158" s="103" t="s">
        <v>1250</v>
      </c>
      <c r="K158" s="91" t="s">
        <v>1251</v>
      </c>
      <c r="M158" s="92">
        <f>IF(ISNUMBER(SEARCH(ZAKL_DATA!$B$29,N158)),MAX($M$2:M157)+1,0)</f>
        <v>156.0</v>
      </c>
      <c r="N158" s="93" t="s">
        <v>1252</v>
      </c>
      <c r="O158" s="108" t="s">
        <v>1253</v>
      </c>
      <c r="Q158" s="95" t="str">
        <f>IFERROR(VLOOKUP(ROWS($Q$3:Q158),$M$3:$N$992,2,0),"")</f>
        <v>Výroba dřevěných,korkových,proutěných a slaměných výrobků,kromě nábytku</v>
      </c>
      <c r="R158">
        <f>IF(ISNUMBER(SEARCH(#REF!,N158)),MAX($M$2:M157)+1,0)</f>
        <v>0.0</v>
      </c>
      <c r="S158" s="93" t="s">
        <v>1252</v>
      </c>
      <c r="T158" t="str">
        <f>IFERROR(VLOOKUP(ROWS($T$3:T158),$R$3:$S$992,2,0),"")</f>
        <v/>
      </c>
      <c r="U158">
        <f>IF(ISNUMBER(SEARCH(#REF!,N158)),MAX($M$2:M157)+1,0)</f>
        <v>0.0</v>
      </c>
      <c r="V158" s="93" t="s">
        <v>1252</v>
      </c>
      <c r="W158" t="str">
        <f>IFERROR(VLOOKUP(ROWS($W$3:W158),$U$3:$V$992,2,0),"")</f>
        <v/>
      </c>
      <c r="X158">
        <f>IF(ISNUMBER(SEARCH(#REF!,N158)),MAX($M$2:M157)+1,0)</f>
        <v>0.0</v>
      </c>
      <c r="Y158" s="93" t="s">
        <v>1252</v>
      </c>
      <c r="Z158" t="str">
        <f>IFERROR(VLOOKUP(ROWS($Z$3:Z158),$X$3:$Y$992,2,0),"")</f>
        <v/>
      </c>
    </row>
    <row r="159" spans="1:26" ht="12.75" customHeight="1">
      <c r="A159" s="69"/>
      <c r="B159" s="69"/>
      <c r="C159" s="69"/>
      <c r="D159" s="85">
        <f>IF(ISNUMBER(SEARCH(ZAKL_DATA!$B$14,E159)),MAX($D$2:D158)+1,0)</f>
        <v>157.0</v>
      </c>
      <c r="E159" s="98" t="s">
        <v>1254</v>
      </c>
      <c r="F159" s="99">
        <v>3016.0</v>
      </c>
      <c r="G159" s="100"/>
      <c r="H159" s="101" t="str">
        <f>IFERROR(VLOOKUP(ROWS($H$3:H159),$D$3:$E$204,2,0),"")</f>
        <v>SLAVKOV U BRNA</v>
      </c>
      <c r="I159" s="69"/>
      <c r="J159" s="103" t="s">
        <v>1255</v>
      </c>
      <c r="K159" s="91" t="s">
        <v>1256</v>
      </c>
      <c r="M159" s="92">
        <f>IF(ISNUMBER(SEARCH(ZAKL_DATA!$B$29,N159)),MAX($M$2:M158)+1,0)</f>
        <v>157.0</v>
      </c>
      <c r="N159" s="93" t="s">
        <v>1257</v>
      </c>
      <c r="O159" s="108" t="s">
        <v>1258</v>
      </c>
      <c r="Q159" s="95" t="str">
        <f>IFERROR(VLOOKUP(ROWS($Q$3:Q159),$M$3:$N$992,2,0),"")</f>
        <v>Podpůrné činnosti pro živočišnou výrobu</v>
      </c>
      <c r="R159">
        <f>IF(ISNUMBER(SEARCH(#REF!,N159)),MAX($M$2:M158)+1,0)</f>
        <v>0.0</v>
      </c>
      <c r="S159" s="93" t="s">
        <v>1257</v>
      </c>
      <c r="T159" t="str">
        <f>IFERROR(VLOOKUP(ROWS($T$3:T159),$R$3:$S$992,2,0),"")</f>
        <v/>
      </c>
      <c r="U159">
        <f>IF(ISNUMBER(SEARCH(#REF!,N159)),MAX($M$2:M158)+1,0)</f>
        <v>0.0</v>
      </c>
      <c r="V159" s="93" t="s">
        <v>1257</v>
      </c>
      <c r="W159" t="str">
        <f>IFERROR(VLOOKUP(ROWS($W$3:W159),$U$3:$V$992,2,0),"")</f>
        <v/>
      </c>
      <c r="X159">
        <f>IF(ISNUMBER(SEARCH(#REF!,N159)),MAX($M$2:M158)+1,0)</f>
        <v>0.0</v>
      </c>
      <c r="Y159" s="93" t="s">
        <v>1257</v>
      </c>
      <c r="Z159" t="str">
        <f>IFERROR(VLOOKUP(ROWS($Z$3:Z159),$X$3:$Y$992,2,0),"")</f>
        <v/>
      </c>
    </row>
    <row r="160" spans="1:26" ht="12.75" customHeight="1">
      <c r="A160" s="69"/>
      <c r="B160" s="69"/>
      <c r="C160" s="69"/>
      <c r="D160" s="85">
        <f>IF(ISNUMBER(SEARCH(ZAKL_DATA!$B$14,E160)),MAX($D$2:D159)+1,0)</f>
        <v>158.0</v>
      </c>
      <c r="E160" s="98" t="s">
        <v>1259</v>
      </c>
      <c r="F160" s="99">
        <v>3017.0</v>
      </c>
      <c r="G160" s="100"/>
      <c r="H160" s="101" t="str">
        <f>IFERROR(VLOOKUP(ROWS($H$3:H160),$D$3:$E$204,2,0),"")</f>
        <v>TIŠNOV</v>
      </c>
      <c r="I160" s="69"/>
      <c r="J160" s="103" t="s">
        <v>1260</v>
      </c>
      <c r="K160" s="91" t="s">
        <v>1261</v>
      </c>
      <c r="M160" s="92">
        <f>IF(ISNUMBER(SEARCH(ZAKL_DATA!$B$29,N160)),MAX($M$2:M159)+1,0)</f>
        <v>158.0</v>
      </c>
      <c r="N160" s="93" t="s">
        <v>1262</v>
      </c>
      <c r="O160" s="108" t="s">
        <v>1263</v>
      </c>
      <c r="Q160" s="95" t="str">
        <f>IFERROR(VLOOKUP(ROWS($Q$3:Q160),$M$3:$N$992,2,0),"")</f>
        <v>Posklizňové činnosti</v>
      </c>
      <c r="R160">
        <f>IF(ISNUMBER(SEARCH(#REF!,N160)),MAX($M$2:M159)+1,0)</f>
        <v>0.0</v>
      </c>
      <c r="S160" s="93" t="s">
        <v>1262</v>
      </c>
      <c r="T160" t="str">
        <f>IFERROR(VLOOKUP(ROWS($T$3:T160),$R$3:$S$992,2,0),"")</f>
        <v/>
      </c>
      <c r="U160">
        <f>IF(ISNUMBER(SEARCH(#REF!,N160)),MAX($M$2:M159)+1,0)</f>
        <v>0.0</v>
      </c>
      <c r="V160" s="93" t="s">
        <v>1262</v>
      </c>
      <c r="W160" t="str">
        <f>IFERROR(VLOOKUP(ROWS($W$3:W160),$U$3:$V$992,2,0),"")</f>
        <v/>
      </c>
      <c r="X160">
        <f>IF(ISNUMBER(SEARCH(#REF!,N160)),MAX($M$2:M159)+1,0)</f>
        <v>0.0</v>
      </c>
      <c r="Y160" s="93" t="s">
        <v>1262</v>
      </c>
      <c r="Z160" t="str">
        <f>IFERROR(VLOOKUP(ROWS($Z$3:Z160),$X$3:$Y$992,2,0),"")</f>
        <v/>
      </c>
    </row>
    <row r="161" spans="1:26" ht="12.75" customHeight="1">
      <c r="A161" s="69"/>
      <c r="B161" s="69"/>
      <c r="C161" s="69"/>
      <c r="D161" s="85">
        <f>IF(ISNUMBER(SEARCH(ZAKL_DATA!$B$14,E161)),MAX($D$2:D160)+1,0)</f>
        <v>159.0</v>
      </c>
      <c r="E161" s="98" t="s">
        <v>1264</v>
      </c>
      <c r="F161" s="99">
        <v>3018.0</v>
      </c>
      <c r="G161" s="100"/>
      <c r="H161" s="101" t="str">
        <f>IFERROR(VLOOKUP(ROWS($H$3:H161),$D$3:$E$204,2,0),"")</f>
        <v>VESELÍ NAD MORAVOU</v>
      </c>
      <c r="I161" s="69"/>
      <c r="J161" s="102" t="s">
        <v>1265</v>
      </c>
      <c r="K161" s="91" t="s">
        <v>1266</v>
      </c>
      <c r="M161" s="92">
        <f>IF(ISNUMBER(SEARCH(ZAKL_DATA!$B$29,N161)),MAX($M$2:M160)+1,0)</f>
        <v>159.0</v>
      </c>
      <c r="N161" s="93" t="s">
        <v>1267</v>
      </c>
      <c r="O161" s="108" t="s">
        <v>1268</v>
      </c>
      <c r="Q161" s="95" t="str">
        <f>IFERROR(VLOOKUP(ROWS($Q$3:Q161),$M$3:$N$992,2,0),"")</f>
        <v>Zpracování osiva pro účely množení</v>
      </c>
      <c r="R161">
        <f>IF(ISNUMBER(SEARCH(#REF!,N161)),MAX($M$2:M160)+1,0)</f>
        <v>0.0</v>
      </c>
      <c r="S161" s="93" t="s">
        <v>1267</v>
      </c>
      <c r="T161" t="str">
        <f>IFERROR(VLOOKUP(ROWS($T$3:T161),$R$3:$S$992,2,0),"")</f>
        <v/>
      </c>
      <c r="U161">
        <f>IF(ISNUMBER(SEARCH(#REF!,N161)),MAX($M$2:M160)+1,0)</f>
        <v>0.0</v>
      </c>
      <c r="V161" s="93" t="s">
        <v>1267</v>
      </c>
      <c r="W161" t="str">
        <f>IFERROR(VLOOKUP(ROWS($W$3:W161),$U$3:$V$992,2,0),"")</f>
        <v/>
      </c>
      <c r="X161">
        <f>IF(ISNUMBER(SEARCH(#REF!,N161)),MAX($M$2:M160)+1,0)</f>
        <v>0.0</v>
      </c>
      <c r="Y161" s="93" t="s">
        <v>1267</v>
      </c>
      <c r="Z161" t="str">
        <f>IFERROR(VLOOKUP(ROWS($Z$3:Z161),$X$3:$Y$992,2,0),"")</f>
        <v/>
      </c>
    </row>
    <row r="162" spans="1:26" ht="12.75" customHeight="1">
      <c r="A162" s="69"/>
      <c r="B162" s="69"/>
      <c r="C162" s="69"/>
      <c r="D162" s="85">
        <f>IF(ISNUMBER(SEARCH(ZAKL_DATA!$B$14,E162)),MAX($D$2:D161)+1,0)</f>
        <v>160.0</v>
      </c>
      <c r="E162" s="98" t="s">
        <v>1269</v>
      </c>
      <c r="F162" s="99">
        <v>3019.0</v>
      </c>
      <c r="G162" s="100"/>
      <c r="H162" s="101" t="str">
        <f>IFERROR(VLOOKUP(ROWS($H$3:H162),$D$3:$E$204,2,0),"")</f>
        <v>VYŠKOV</v>
      </c>
      <c r="I162" s="69"/>
      <c r="J162" s="103" t="s">
        <v>1270</v>
      </c>
      <c r="K162" s="91" t="s">
        <v>1271</v>
      </c>
      <c r="M162" s="92">
        <f>IF(ISNUMBER(SEARCH(ZAKL_DATA!$B$29,N162)),MAX($M$2:M161)+1,0)</f>
        <v>160.0</v>
      </c>
      <c r="N162" s="93" t="s">
        <v>1272</v>
      </c>
      <c r="O162" s="108" t="s">
        <v>1273</v>
      </c>
      <c r="Q162" s="95" t="str">
        <f>IFERROR(VLOOKUP(ROWS($Q$3:Q162),$M$3:$N$992,2,0),"")</f>
        <v>Výroba buničiny, papíru a lepenky</v>
      </c>
      <c r="R162">
        <f>IF(ISNUMBER(SEARCH(#REF!,N162)),MAX($M$2:M161)+1,0)</f>
        <v>0.0</v>
      </c>
      <c r="S162" s="93" t="s">
        <v>1272</v>
      </c>
      <c r="T162" t="str">
        <f>IFERROR(VLOOKUP(ROWS($T$3:T162),$R$3:$S$992,2,0),"")</f>
        <v/>
      </c>
      <c r="U162">
        <f>IF(ISNUMBER(SEARCH(#REF!,N162)),MAX($M$2:M161)+1,0)</f>
        <v>0.0</v>
      </c>
      <c r="V162" s="93" t="s">
        <v>1272</v>
      </c>
      <c r="W162" t="str">
        <f>IFERROR(VLOOKUP(ROWS($W$3:W162),$U$3:$V$992,2,0),"")</f>
        <v/>
      </c>
      <c r="X162">
        <f>IF(ISNUMBER(SEARCH(#REF!,N162)),MAX($M$2:M161)+1,0)</f>
        <v>0.0</v>
      </c>
      <c r="Y162" s="93" t="s">
        <v>1272</v>
      </c>
      <c r="Z162" t="str">
        <f>IFERROR(VLOOKUP(ROWS($Z$3:Z162),$X$3:$Y$992,2,0),"")</f>
        <v/>
      </c>
    </row>
    <row r="163" spans="1:26" ht="12.75" customHeight="1">
      <c r="A163" s="69"/>
      <c r="B163" s="69"/>
      <c r="C163" s="69"/>
      <c r="D163" s="85">
        <f>IF(ISNUMBER(SEARCH(ZAKL_DATA!$B$14,E163)),MAX($D$2:D162)+1,0)</f>
        <v>161.0</v>
      </c>
      <c r="E163" s="98" t="s">
        <v>1274</v>
      </c>
      <c r="F163" s="99">
        <v>3020.0</v>
      </c>
      <c r="G163" s="100"/>
      <c r="H163" s="101" t="str">
        <f>IFERROR(VLOOKUP(ROWS($H$3:H163),$D$3:$E$204,2,0),"")</f>
        <v>ZNOJMO</v>
      </c>
      <c r="I163" s="69"/>
      <c r="J163" s="103" t="s">
        <v>1275</v>
      </c>
      <c r="K163" s="91" t="s">
        <v>1276</v>
      </c>
      <c r="M163" s="92">
        <f>IF(ISNUMBER(SEARCH(ZAKL_DATA!$B$29,N163)),MAX($M$2:M162)+1,0)</f>
        <v>161.0</v>
      </c>
      <c r="N163" s="93" t="s">
        <v>1277</v>
      </c>
      <c r="O163" s="108" t="s">
        <v>1278</v>
      </c>
      <c r="Q163" s="95" t="str">
        <f>IFERROR(VLOOKUP(ROWS($Q$3:Q163),$M$3:$N$992,2,0),"")</f>
        <v>Výroba výrobků z papíru a lepenky</v>
      </c>
      <c r="R163">
        <f>IF(ISNUMBER(SEARCH(#REF!,N163)),MAX($M$2:M162)+1,0)</f>
        <v>0.0</v>
      </c>
      <c r="S163" s="93" t="s">
        <v>1277</v>
      </c>
      <c r="T163" t="str">
        <f>IFERROR(VLOOKUP(ROWS($T$3:T163),$R$3:$S$992,2,0),"")</f>
        <v/>
      </c>
      <c r="U163">
        <f>IF(ISNUMBER(SEARCH(#REF!,N163)),MAX($M$2:M162)+1,0)</f>
        <v>0.0</v>
      </c>
      <c r="V163" s="93" t="s">
        <v>1277</v>
      </c>
      <c r="W163" t="str">
        <f>IFERROR(VLOOKUP(ROWS($W$3:W163),$U$3:$V$992,2,0),"")</f>
        <v/>
      </c>
      <c r="X163">
        <f>IF(ISNUMBER(SEARCH(#REF!,N163)),MAX($M$2:M162)+1,0)</f>
        <v>0.0</v>
      </c>
      <c r="Y163" s="93" t="s">
        <v>1277</v>
      </c>
      <c r="Z163" t="str">
        <f>IFERROR(VLOOKUP(ROWS($Z$3:Z163),$X$3:$Y$992,2,0),"")</f>
        <v/>
      </c>
    </row>
    <row r="164" spans="1:26" ht="12.75" customHeight="1">
      <c r="A164" s="69"/>
      <c r="B164" s="69"/>
      <c r="C164" s="69"/>
      <c r="D164" s="85">
        <f>IF(ISNUMBER(SEARCH(ZAKL_DATA!$B$14,E164)),MAX($D$2:D163)+1,0)</f>
        <v>162.0</v>
      </c>
      <c r="E164" s="98" t="s">
        <v>1279</v>
      </c>
      <c r="F164" s="99">
        <v>3101.0</v>
      </c>
      <c r="G164" s="100"/>
      <c r="H164" s="101" t="str">
        <f>IFERROR(VLOOKUP(ROWS($H$3:H164),$D$3:$E$204,2,0),"")</f>
        <v>OLOMOUC</v>
      </c>
      <c r="I164" s="69"/>
      <c r="J164" s="103" t="s">
        <v>1280</v>
      </c>
      <c r="K164" s="91" t="s">
        <v>1281</v>
      </c>
      <c r="M164" s="92">
        <f>IF(ISNUMBER(SEARCH(ZAKL_DATA!$B$29,N164)),MAX($M$2:M163)+1,0)</f>
        <v>162.0</v>
      </c>
      <c r="N164" s="93" t="s">
        <v>1282</v>
      </c>
      <c r="O164" s="108" t="s">
        <v>1283</v>
      </c>
      <c r="Q164" s="95" t="str">
        <f>IFERROR(VLOOKUP(ROWS($Q$3:Q164),$M$3:$N$992,2,0),"")</f>
        <v>Tisk a činnosti související s tiskem</v>
      </c>
      <c r="R164">
        <f>IF(ISNUMBER(SEARCH(#REF!,N164)),MAX($M$2:M163)+1,0)</f>
        <v>0.0</v>
      </c>
      <c r="S164" s="93" t="s">
        <v>1282</v>
      </c>
      <c r="T164" t="str">
        <f>IFERROR(VLOOKUP(ROWS($T$3:T164),$R$3:$S$992,2,0),"")</f>
        <v/>
      </c>
      <c r="U164">
        <f>IF(ISNUMBER(SEARCH(#REF!,N164)),MAX($M$2:M163)+1,0)</f>
        <v>0.0</v>
      </c>
      <c r="V164" s="93" t="s">
        <v>1282</v>
      </c>
      <c r="W164" t="str">
        <f>IFERROR(VLOOKUP(ROWS($W$3:W164),$U$3:$V$992,2,0),"")</f>
        <v/>
      </c>
      <c r="X164">
        <f>IF(ISNUMBER(SEARCH(#REF!,N164)),MAX($M$2:M163)+1,0)</f>
        <v>0.0</v>
      </c>
      <c r="Y164" s="93" t="s">
        <v>1282</v>
      </c>
      <c r="Z164" t="str">
        <f>IFERROR(VLOOKUP(ROWS($Z$3:Z164),$X$3:$Y$992,2,0),"")</f>
        <v/>
      </c>
    </row>
    <row r="165" spans="1:26" ht="12.75" customHeight="1">
      <c r="A165" s="69"/>
      <c r="B165" s="69"/>
      <c r="C165" s="69"/>
      <c r="D165" s="85">
        <f>IF(ISNUMBER(SEARCH(ZAKL_DATA!$B$14,E165)),MAX($D$2:D164)+1,0)</f>
        <v>163.0</v>
      </c>
      <c r="E165" s="98" t="s">
        <v>1284</v>
      </c>
      <c r="F165" s="99">
        <v>3102.0</v>
      </c>
      <c r="G165" s="100"/>
      <c r="H165" s="101" t="str">
        <f>IFERROR(VLOOKUP(ROWS($H$3:H165),$D$3:$E$204,2,0),"")</f>
        <v>HRANICE</v>
      </c>
      <c r="I165" s="69"/>
      <c r="J165" s="102" t="s">
        <v>1285</v>
      </c>
      <c r="K165" s="91" t="s">
        <v>1286</v>
      </c>
      <c r="M165" s="92">
        <f>IF(ISNUMBER(SEARCH(ZAKL_DATA!$B$29,N165)),MAX($M$2:M164)+1,0)</f>
        <v>163.0</v>
      </c>
      <c r="N165" s="93" t="s">
        <v>1287</v>
      </c>
      <c r="O165" s="108" t="s">
        <v>1288</v>
      </c>
      <c r="Q165" s="95" t="str">
        <f>IFERROR(VLOOKUP(ROWS($Q$3:Q165),$M$3:$N$992,2,0),"")</f>
        <v>Rozmnožování nahraných nosičů</v>
      </c>
      <c r="R165">
        <f>IF(ISNUMBER(SEARCH(#REF!,N165)),MAX($M$2:M164)+1,0)</f>
        <v>0.0</v>
      </c>
      <c r="S165" s="93" t="s">
        <v>1287</v>
      </c>
      <c r="T165" t="str">
        <f>IFERROR(VLOOKUP(ROWS($T$3:T165),$R$3:$S$992,2,0),"")</f>
        <v/>
      </c>
      <c r="U165">
        <f>IF(ISNUMBER(SEARCH(#REF!,N165)),MAX($M$2:M164)+1,0)</f>
        <v>0.0</v>
      </c>
      <c r="V165" s="93" t="s">
        <v>1287</v>
      </c>
      <c r="W165" t="str">
        <f>IFERROR(VLOOKUP(ROWS($W$3:W165),$U$3:$V$992,2,0),"")</f>
        <v/>
      </c>
      <c r="X165">
        <f>IF(ISNUMBER(SEARCH(#REF!,N165)),MAX($M$2:M164)+1,0)</f>
        <v>0.0</v>
      </c>
      <c r="Y165" s="93" t="s">
        <v>1287</v>
      </c>
      <c r="Z165" t="str">
        <f>IFERROR(VLOOKUP(ROWS($Z$3:Z165),$X$3:$Y$992,2,0),"")</f>
        <v/>
      </c>
    </row>
    <row r="166" spans="1:26" ht="12.75" customHeight="1">
      <c r="A166" s="69"/>
      <c r="B166" s="69"/>
      <c r="C166" s="69"/>
      <c r="D166" s="85">
        <f>IF(ISNUMBER(SEARCH(ZAKL_DATA!$B$14,E166)),MAX($D$2:D165)+1,0)</f>
        <v>164.0</v>
      </c>
      <c r="E166" s="98" t="s">
        <v>1289</v>
      </c>
      <c r="F166" s="99">
        <v>3103.0</v>
      </c>
      <c r="G166" s="100"/>
      <c r="H166" s="101" t="str">
        <f>IFERROR(VLOOKUP(ROWS($H$3:H166),$D$3:$E$204,2,0),"")</f>
        <v>JESENÍK</v>
      </c>
      <c r="I166" s="69"/>
      <c r="J166" s="103" t="s">
        <v>1290</v>
      </c>
      <c r="K166" s="91" t="s">
        <v>1291</v>
      </c>
      <c r="M166" s="92">
        <f>IF(ISNUMBER(SEARCH(ZAKL_DATA!$B$29,N166)),MAX($M$2:M165)+1,0)</f>
        <v>164.0</v>
      </c>
      <c r="N166" s="93" t="s">
        <v>1292</v>
      </c>
      <c r="O166" s="108" t="s">
        <v>1293</v>
      </c>
      <c r="Q166" s="95" t="str">
        <f>IFERROR(VLOOKUP(ROWS($Q$3:Q166),$M$3:$N$992,2,0),"")</f>
        <v>Výroba koksárenských produktů</v>
      </c>
      <c r="R166">
        <f>IF(ISNUMBER(SEARCH(#REF!,N166)),MAX($M$2:M165)+1,0)</f>
        <v>0.0</v>
      </c>
      <c r="S166" s="93" t="s">
        <v>1292</v>
      </c>
      <c r="T166" t="str">
        <f>IFERROR(VLOOKUP(ROWS($T$3:T166),$R$3:$S$992,2,0),"")</f>
        <v/>
      </c>
      <c r="U166">
        <f>IF(ISNUMBER(SEARCH(#REF!,N166)),MAX($M$2:M165)+1,0)</f>
        <v>0.0</v>
      </c>
      <c r="V166" s="93" t="s">
        <v>1292</v>
      </c>
      <c r="W166" t="str">
        <f>IFERROR(VLOOKUP(ROWS($W$3:W166),$U$3:$V$992,2,0),"")</f>
        <v/>
      </c>
      <c r="X166">
        <f>IF(ISNUMBER(SEARCH(#REF!,N166)),MAX($M$2:M165)+1,0)</f>
        <v>0.0</v>
      </c>
      <c r="Y166" s="93" t="s">
        <v>1292</v>
      </c>
      <c r="Z166" t="str">
        <f>IFERROR(VLOOKUP(ROWS($Z$3:Z166),$X$3:$Y$992,2,0),"")</f>
        <v/>
      </c>
    </row>
    <row r="167" spans="1:26" ht="12.75" customHeight="1">
      <c r="A167" s="69"/>
      <c r="B167" s="69"/>
      <c r="C167" s="69"/>
      <c r="D167" s="85">
        <f>IF(ISNUMBER(SEARCH(ZAKL_DATA!$B$14,E167)),MAX($D$2:D166)+1,0)</f>
        <v>165.0</v>
      </c>
      <c r="E167" s="98" t="s">
        <v>1294</v>
      </c>
      <c r="F167" s="99">
        <v>3104.0</v>
      </c>
      <c r="G167" s="100"/>
      <c r="H167" s="101" t="str">
        <f>IFERROR(VLOOKUP(ROWS($H$3:H167),$D$3:$E$204,2,0),"")</f>
        <v>KONICE</v>
      </c>
      <c r="I167" s="69"/>
      <c r="J167" s="103" t="s">
        <v>1295</v>
      </c>
      <c r="K167" s="91" t="s">
        <v>1296</v>
      </c>
      <c r="M167" s="92">
        <f>IF(ISNUMBER(SEARCH(ZAKL_DATA!$B$29,N167)),MAX($M$2:M166)+1,0)</f>
        <v>165.0</v>
      </c>
      <c r="N167" s="93" t="s">
        <v>1297</v>
      </c>
      <c r="O167" s="108" t="s">
        <v>1298</v>
      </c>
      <c r="Q167" s="95" t="str">
        <f>IFERROR(VLOOKUP(ROWS($Q$3:Q167),$M$3:$N$992,2,0),"")</f>
        <v>Výroba rafinovaných ropných produktů</v>
      </c>
      <c r="R167">
        <f>IF(ISNUMBER(SEARCH(#REF!,N167)),MAX($M$2:M166)+1,0)</f>
        <v>0.0</v>
      </c>
      <c r="S167" s="93" t="s">
        <v>1297</v>
      </c>
      <c r="T167" t="str">
        <f>IFERROR(VLOOKUP(ROWS($T$3:T167),$R$3:$S$992,2,0),"")</f>
        <v/>
      </c>
      <c r="U167">
        <f>IF(ISNUMBER(SEARCH(#REF!,N167)),MAX($M$2:M166)+1,0)</f>
        <v>0.0</v>
      </c>
      <c r="V167" s="93" t="s">
        <v>1297</v>
      </c>
      <c r="W167" t="str">
        <f>IFERROR(VLOOKUP(ROWS($W$3:W167),$U$3:$V$992,2,0),"")</f>
        <v/>
      </c>
      <c r="X167">
        <f>IF(ISNUMBER(SEARCH(#REF!,N167)),MAX($M$2:M166)+1,0)</f>
        <v>0.0</v>
      </c>
      <c r="Y167" s="93" t="s">
        <v>1297</v>
      </c>
      <c r="Z167" t="str">
        <f>IFERROR(VLOOKUP(ROWS($Z$3:Z167),$X$3:$Y$992,2,0),"")</f>
        <v/>
      </c>
    </row>
    <row r="168" spans="1:26" ht="12.75" customHeight="1">
      <c r="A168" s="69"/>
      <c r="B168" s="69"/>
      <c r="C168" s="69"/>
      <c r="D168" s="85">
        <f>IF(ISNUMBER(SEARCH(ZAKL_DATA!$B$14,E168)),MAX($D$2:D167)+1,0)</f>
        <v>166.0</v>
      </c>
      <c r="E168" s="98" t="s">
        <v>1299</v>
      </c>
      <c r="F168" s="99">
        <v>3105.0</v>
      </c>
      <c r="G168" s="100"/>
      <c r="H168" s="101" t="str">
        <f>IFERROR(VLOOKUP(ROWS($H$3:H168),$D$3:$E$204,2,0),"")</f>
        <v>LITOVEL</v>
      </c>
      <c r="I168" s="69"/>
      <c r="J168" s="103" t="s">
        <v>1300</v>
      </c>
      <c r="K168" s="91" t="s">
        <v>1301</v>
      </c>
      <c r="M168" s="92">
        <f>IF(ISNUMBER(SEARCH(ZAKL_DATA!$B$29,N168)),MAX($M$2:M167)+1,0)</f>
        <v>166.0</v>
      </c>
      <c r="N168" s="93" t="s">
        <v>1302</v>
      </c>
      <c r="O168" s="94" t="s">
        <v>1303</v>
      </c>
      <c r="Q168" s="95" t="str">
        <f>IFERROR(VLOOKUP(ROWS($Q$3:Q168),$M$3:$N$992,2,0),"")</f>
        <v>Výroba zákl.chem.látek,hnojiv a dusík.sl.,plastů a synt.kaučuku v prim.f.</v>
      </c>
      <c r="R168">
        <f>IF(ISNUMBER(SEARCH(#REF!,N168)),MAX($M$2:M167)+1,0)</f>
        <v>0.0</v>
      </c>
      <c r="S168" s="93" t="s">
        <v>1302</v>
      </c>
      <c r="T168" t="str">
        <f>IFERROR(VLOOKUP(ROWS($T$3:T168),$R$3:$S$992,2,0),"")</f>
        <v/>
      </c>
      <c r="U168">
        <f>IF(ISNUMBER(SEARCH(#REF!,N168)),MAX($M$2:M167)+1,0)</f>
        <v>0.0</v>
      </c>
      <c r="V168" s="93" t="s">
        <v>1302</v>
      </c>
      <c r="W168" t="str">
        <f>IFERROR(VLOOKUP(ROWS($W$3:W168),$U$3:$V$992,2,0),"")</f>
        <v/>
      </c>
      <c r="X168">
        <f>IF(ISNUMBER(SEARCH(#REF!,N168)),MAX($M$2:M167)+1,0)</f>
        <v>0.0</v>
      </c>
      <c r="Y168" s="93" t="s">
        <v>1302</v>
      </c>
      <c r="Z168" t="str">
        <f>IFERROR(VLOOKUP(ROWS($Z$3:Z168),$X$3:$Y$992,2,0),"")</f>
        <v/>
      </c>
    </row>
    <row r="169" spans="1:26" ht="12.75" customHeight="1">
      <c r="A169" s="69"/>
      <c r="B169" s="69"/>
      <c r="C169" s="69"/>
      <c r="D169" s="85">
        <f>IF(ISNUMBER(SEARCH(ZAKL_DATA!$B$14,E169)),MAX($D$2:D168)+1,0)</f>
        <v>167.0</v>
      </c>
      <c r="E169" s="98" t="s">
        <v>1304</v>
      </c>
      <c r="F169" s="99">
        <v>3106.0</v>
      </c>
      <c r="G169" s="100"/>
      <c r="H169" s="101" t="str">
        <f>IFERROR(VLOOKUP(ROWS($H$3:H169),$D$3:$E$204,2,0),"")</f>
        <v>PROSTĚJOV</v>
      </c>
      <c r="I169" s="69"/>
      <c r="J169" s="103" t="s">
        <v>1305</v>
      </c>
      <c r="K169" s="91" t="s">
        <v>1306</v>
      </c>
      <c r="M169" s="92">
        <f>IF(ISNUMBER(SEARCH(ZAKL_DATA!$B$29,N169)),MAX($M$2:M168)+1,0)</f>
        <v>167.0</v>
      </c>
      <c r="N169" s="93" t="s">
        <v>1307</v>
      </c>
      <c r="O169" s="94" t="s">
        <v>1308</v>
      </c>
      <c r="Q169" s="95" t="str">
        <f>IFERROR(VLOOKUP(ROWS($Q$3:Q169),$M$3:$N$992,2,0),"")</f>
        <v>Výroba pesticidů a jiných agrochemických přípravků</v>
      </c>
      <c r="R169">
        <f>IF(ISNUMBER(SEARCH(#REF!,N169)),MAX($M$2:M168)+1,0)</f>
        <v>0.0</v>
      </c>
      <c r="S169" s="93" t="s">
        <v>1307</v>
      </c>
      <c r="T169" t="str">
        <f>IFERROR(VLOOKUP(ROWS($T$3:T169),$R$3:$S$992,2,0),"")</f>
        <v/>
      </c>
      <c r="U169">
        <f>IF(ISNUMBER(SEARCH(#REF!,N169)),MAX($M$2:M168)+1,0)</f>
        <v>0.0</v>
      </c>
      <c r="V169" s="93" t="s">
        <v>1307</v>
      </c>
      <c r="W169" t="str">
        <f>IFERROR(VLOOKUP(ROWS($W$3:W169),$U$3:$V$992,2,0),"")</f>
        <v/>
      </c>
      <c r="X169">
        <f>IF(ISNUMBER(SEARCH(#REF!,N169)),MAX($M$2:M168)+1,0)</f>
        <v>0.0</v>
      </c>
      <c r="Y169" s="93" t="s">
        <v>1307</v>
      </c>
      <c r="Z169" t="str">
        <f>IFERROR(VLOOKUP(ROWS($Z$3:Z169),$X$3:$Y$992,2,0),"")</f>
        <v/>
      </c>
    </row>
    <row r="170" spans="1:26" ht="12.75" customHeight="1">
      <c r="A170" s="69"/>
      <c r="B170" s="69"/>
      <c r="C170" s="69"/>
      <c r="D170" s="85">
        <f>IF(ISNUMBER(SEARCH(ZAKL_DATA!$B$14,E170)),MAX($D$2:D169)+1,0)</f>
        <v>168.0</v>
      </c>
      <c r="E170" s="98" t="s">
        <v>1309</v>
      </c>
      <c r="F170" s="99">
        <v>3107.0</v>
      </c>
      <c r="G170" s="100"/>
      <c r="H170" s="101" t="str">
        <f>IFERROR(VLOOKUP(ROWS($H$3:H170),$D$3:$E$204,2,0),"")</f>
        <v>PŘEROV</v>
      </c>
      <c r="I170" s="69"/>
      <c r="J170" s="103" t="s">
        <v>1310</v>
      </c>
      <c r="K170" s="91" t="s">
        <v>1311</v>
      </c>
      <c r="M170" s="92">
        <f>IF(ISNUMBER(SEARCH(ZAKL_DATA!$B$29,N170)),MAX($M$2:M169)+1,0)</f>
        <v>168.0</v>
      </c>
      <c r="N170" s="93" t="s">
        <v>1312</v>
      </c>
      <c r="O170" s="94" t="s">
        <v>1313</v>
      </c>
      <c r="Q170" s="95" t="str">
        <f>IFERROR(VLOOKUP(ROWS($Q$3:Q170),$M$3:$N$992,2,0),"")</f>
        <v>Výroba nátěr.barev,laků a jiných nátěrových mater.,tisk.barev a tmelů</v>
      </c>
      <c r="R170">
        <f>IF(ISNUMBER(SEARCH(#REF!,N170)),MAX($M$2:M169)+1,0)</f>
        <v>0.0</v>
      </c>
      <c r="S170" s="93" t="s">
        <v>1312</v>
      </c>
      <c r="T170" t="str">
        <f>IFERROR(VLOOKUP(ROWS($T$3:T170),$R$3:$S$992,2,0),"")</f>
        <v/>
      </c>
      <c r="U170">
        <f>IF(ISNUMBER(SEARCH(#REF!,N170)),MAX($M$2:M169)+1,0)</f>
        <v>0.0</v>
      </c>
      <c r="V170" s="93" t="s">
        <v>1312</v>
      </c>
      <c r="W170" t="str">
        <f>IFERROR(VLOOKUP(ROWS($W$3:W170),$U$3:$V$992,2,0),"")</f>
        <v/>
      </c>
      <c r="X170">
        <f>IF(ISNUMBER(SEARCH(#REF!,N170)),MAX($M$2:M169)+1,0)</f>
        <v>0.0</v>
      </c>
      <c r="Y170" s="93" t="s">
        <v>1312</v>
      </c>
      <c r="Z170" t="str">
        <f>IFERROR(VLOOKUP(ROWS($Z$3:Z170),$X$3:$Y$992,2,0),"")</f>
        <v/>
      </c>
    </row>
    <row r="171" spans="1:26" ht="12.75" customHeight="1">
      <c r="A171" s="69"/>
      <c r="B171" s="69"/>
      <c r="C171" s="69"/>
      <c r="D171" s="85">
        <f>IF(ISNUMBER(SEARCH(ZAKL_DATA!$B$14,E171)),MAX($D$2:D170)+1,0)</f>
        <v>169.0</v>
      </c>
      <c r="E171" s="98" t="s">
        <v>1314</v>
      </c>
      <c r="F171" s="99">
        <v>3108.0</v>
      </c>
      <c r="G171" s="100"/>
      <c r="H171" s="101" t="str">
        <f>IFERROR(VLOOKUP(ROWS($H$3:H171),$D$3:$E$204,2,0),"")</f>
        <v>ŠTERNBERK</v>
      </c>
      <c r="I171" s="69"/>
      <c r="J171" s="103" t="s">
        <v>1315</v>
      </c>
      <c r="K171" s="91" t="s">
        <v>1316</v>
      </c>
      <c r="M171" s="92">
        <f>IF(ISNUMBER(SEARCH(ZAKL_DATA!$B$29,N171)),MAX($M$2:M170)+1,0)</f>
        <v>169.0</v>
      </c>
      <c r="N171" s="93" t="s">
        <v>1317</v>
      </c>
      <c r="O171" s="94" t="s">
        <v>1318</v>
      </c>
      <c r="Q171" s="95" t="str">
        <f>IFERROR(VLOOKUP(ROWS($Q$3:Q171),$M$3:$N$992,2,0),"")</f>
        <v>Výroba mýdel a detergentů,čist.a lešticích prostř.,parfémů a toal. přípr.</v>
      </c>
      <c r="R171">
        <f>IF(ISNUMBER(SEARCH(#REF!,N171)),MAX($M$2:M170)+1,0)</f>
        <v>0.0</v>
      </c>
      <c r="S171" s="93" t="s">
        <v>1317</v>
      </c>
      <c r="T171" t="str">
        <f>IFERROR(VLOOKUP(ROWS($T$3:T171),$R$3:$S$992,2,0),"")</f>
        <v/>
      </c>
      <c r="U171">
        <f>IF(ISNUMBER(SEARCH(#REF!,N171)),MAX($M$2:M170)+1,0)</f>
        <v>0.0</v>
      </c>
      <c r="V171" s="93" t="s">
        <v>1317</v>
      </c>
      <c r="W171" t="str">
        <f>IFERROR(VLOOKUP(ROWS($W$3:W171),$U$3:$V$992,2,0),"")</f>
        <v/>
      </c>
      <c r="X171">
        <f>IF(ISNUMBER(SEARCH(#REF!,N171)),MAX($M$2:M170)+1,0)</f>
        <v>0.0</v>
      </c>
      <c r="Y171" s="93" t="s">
        <v>1317</v>
      </c>
      <c r="Z171" t="str">
        <f>IFERROR(VLOOKUP(ROWS($Z$3:Z171),$X$3:$Y$992,2,0),"")</f>
        <v/>
      </c>
    </row>
    <row r="172" spans="1:26" ht="12.75" customHeight="1">
      <c r="A172" s="69"/>
      <c r="B172" s="69"/>
      <c r="C172" s="69"/>
      <c r="D172" s="85">
        <f>IF(ISNUMBER(SEARCH(ZAKL_DATA!$B$14,E172)),MAX($D$2:D171)+1,0)</f>
        <v>170.0</v>
      </c>
      <c r="E172" s="98" t="s">
        <v>1319</v>
      </c>
      <c r="F172" s="99">
        <v>3109.0</v>
      </c>
      <c r="G172" s="100"/>
      <c r="H172" s="101" t="str">
        <f>IFERROR(VLOOKUP(ROWS($H$3:H172),$D$3:$E$204,2,0),"")</f>
        <v>ŠUMPERK</v>
      </c>
      <c r="I172" s="69"/>
      <c r="J172" s="103" t="s">
        <v>1320</v>
      </c>
      <c r="K172" s="91" t="s">
        <v>1321</v>
      </c>
      <c r="M172" s="92">
        <f>IF(ISNUMBER(SEARCH(ZAKL_DATA!$B$29,N172)),MAX($M$2:M171)+1,0)</f>
        <v>170.0</v>
      </c>
      <c r="N172" s="93" t="s">
        <v>1322</v>
      </c>
      <c r="O172" s="108" t="s">
        <v>1323</v>
      </c>
      <c r="Q172" s="95" t="str">
        <f>IFERROR(VLOOKUP(ROWS($Q$3:Q172),$M$3:$N$992,2,0),"")</f>
        <v>Výroba ostatních chemických výrobků</v>
      </c>
      <c r="R172">
        <f>IF(ISNUMBER(SEARCH(#REF!,N172)),MAX($M$2:M171)+1,0)</f>
        <v>0.0</v>
      </c>
      <c r="S172" s="93" t="s">
        <v>1322</v>
      </c>
      <c r="T172" t="str">
        <f>IFERROR(VLOOKUP(ROWS($T$3:T172),$R$3:$S$992,2,0),"")</f>
        <v/>
      </c>
      <c r="U172">
        <f>IF(ISNUMBER(SEARCH(#REF!,N172)),MAX($M$2:M171)+1,0)</f>
        <v>0.0</v>
      </c>
      <c r="V172" s="93" t="s">
        <v>1322</v>
      </c>
      <c r="W172" t="str">
        <f>IFERROR(VLOOKUP(ROWS($W$3:W172),$U$3:$V$992,2,0),"")</f>
        <v/>
      </c>
      <c r="X172">
        <f>IF(ISNUMBER(SEARCH(#REF!,N172)),MAX($M$2:M171)+1,0)</f>
        <v>0.0</v>
      </c>
      <c r="Y172" s="93" t="s">
        <v>1322</v>
      </c>
      <c r="Z172" t="str">
        <f>IFERROR(VLOOKUP(ROWS($Z$3:Z172),$X$3:$Y$992,2,0),"")</f>
        <v/>
      </c>
    </row>
    <row r="173" spans="1:26" ht="12.75" customHeight="1">
      <c r="A173" s="69"/>
      <c r="B173" s="69"/>
      <c r="C173" s="69"/>
      <c r="D173" s="85">
        <f>IF(ISNUMBER(SEARCH(ZAKL_DATA!$B$14,E173)),MAX($D$2:D172)+1,0)</f>
        <v>171.0</v>
      </c>
      <c r="E173" s="98" t="s">
        <v>1324</v>
      </c>
      <c r="F173" s="99">
        <v>3110.0</v>
      </c>
      <c r="G173" s="100"/>
      <c r="H173" s="101" t="str">
        <f>IFERROR(VLOOKUP(ROWS($H$3:H173),$D$3:$E$204,2,0),"")</f>
        <v>ZÁBŘEH</v>
      </c>
      <c r="I173" s="69"/>
      <c r="J173" s="103" t="s">
        <v>1325</v>
      </c>
      <c r="K173" s="91" t="s">
        <v>1326</v>
      </c>
      <c r="M173" s="92">
        <f>IF(ISNUMBER(SEARCH(ZAKL_DATA!$B$29,N173)),MAX($M$2:M172)+1,0)</f>
        <v>171.0</v>
      </c>
      <c r="N173" s="93" t="s">
        <v>1327</v>
      </c>
      <c r="O173" s="94" t="s">
        <v>1328</v>
      </c>
      <c r="Q173" s="95" t="str">
        <f>IFERROR(VLOOKUP(ROWS($Q$3:Q173),$M$3:$N$992,2,0),"")</f>
        <v>Výroba chemických vláken</v>
      </c>
      <c r="R173">
        <f>IF(ISNUMBER(SEARCH(#REF!,N173)),MAX($M$2:M172)+1,0)</f>
        <v>0.0</v>
      </c>
      <c r="S173" s="93" t="s">
        <v>1327</v>
      </c>
      <c r="T173" t="str">
        <f>IFERROR(VLOOKUP(ROWS($T$3:T173),$R$3:$S$992,2,0),"")</f>
        <v/>
      </c>
      <c r="U173">
        <f>IF(ISNUMBER(SEARCH(#REF!,N173)),MAX($M$2:M172)+1,0)</f>
        <v>0.0</v>
      </c>
      <c r="V173" s="93" t="s">
        <v>1327</v>
      </c>
      <c r="W173" t="str">
        <f>IFERROR(VLOOKUP(ROWS($W$3:W173),$U$3:$V$992,2,0),"")</f>
        <v/>
      </c>
      <c r="X173">
        <f>IF(ISNUMBER(SEARCH(#REF!,N173)),MAX($M$2:M172)+1,0)</f>
        <v>0.0</v>
      </c>
      <c r="Y173" s="93" t="s">
        <v>1327</v>
      </c>
      <c r="Z173" t="str">
        <f>IFERROR(VLOOKUP(ROWS($Z$3:Z173),$X$3:$Y$992,2,0),"")</f>
        <v/>
      </c>
    </row>
    <row r="174" spans="1:26" ht="12.75" customHeight="1">
      <c r="A174" s="69"/>
      <c r="B174" s="69"/>
      <c r="C174" s="69"/>
      <c r="D174" s="85">
        <f>IF(ISNUMBER(SEARCH(ZAKL_DATA!$B$14,E174)),MAX($D$2:D173)+1,0)</f>
        <v>172.0</v>
      </c>
      <c r="E174" s="98" t="s">
        <v>1329</v>
      </c>
      <c r="F174" s="99">
        <v>3201.0</v>
      </c>
      <c r="G174" s="100"/>
      <c r="H174" s="101" t="str">
        <f>IFERROR(VLOOKUP(ROWS($H$3:H174),$D$3:$E$204,2,0),"")</f>
        <v>OSTRAVA I</v>
      </c>
      <c r="I174" s="69"/>
      <c r="J174" s="103" t="s">
        <v>1330</v>
      </c>
      <c r="K174" s="91" t="s">
        <v>1331</v>
      </c>
      <c r="M174" s="92">
        <f>IF(ISNUMBER(SEARCH(ZAKL_DATA!$B$29,N174)),MAX($M$2:M173)+1,0)</f>
        <v>172.0</v>
      </c>
      <c r="N174" s="93" t="s">
        <v>1332</v>
      </c>
      <c r="O174" s="108" t="s">
        <v>1333</v>
      </c>
      <c r="Q174" s="95" t="str">
        <f>IFERROR(VLOOKUP(ROWS($Q$3:Q174),$M$3:$N$992,2,0),"")</f>
        <v>Výroba základních farmaceutických výrobků</v>
      </c>
      <c r="R174">
        <f>IF(ISNUMBER(SEARCH(#REF!,N174)),MAX($M$2:M173)+1,0)</f>
        <v>0.0</v>
      </c>
      <c r="S174" s="93" t="s">
        <v>1332</v>
      </c>
      <c r="T174" t="str">
        <f>IFERROR(VLOOKUP(ROWS($T$3:T174),$R$3:$S$992,2,0),"")</f>
        <v/>
      </c>
      <c r="U174">
        <f>IF(ISNUMBER(SEARCH(#REF!,N174)),MAX($M$2:M173)+1,0)</f>
        <v>0.0</v>
      </c>
      <c r="V174" s="93" t="s">
        <v>1332</v>
      </c>
      <c r="W174" t="str">
        <f>IFERROR(VLOOKUP(ROWS($W$3:W174),$U$3:$V$992,2,0),"")</f>
        <v/>
      </c>
      <c r="X174">
        <f>IF(ISNUMBER(SEARCH(#REF!,N174)),MAX($M$2:M173)+1,0)</f>
        <v>0.0</v>
      </c>
      <c r="Y174" s="93" t="s">
        <v>1332</v>
      </c>
      <c r="Z174" t="str">
        <f>IFERROR(VLOOKUP(ROWS($Z$3:Z174),$X$3:$Y$992,2,0),"")</f>
        <v/>
      </c>
    </row>
    <row r="175" spans="1:26" ht="12.75" customHeight="1">
      <c r="A175" s="69"/>
      <c r="B175" s="69"/>
      <c r="C175" s="69"/>
      <c r="D175" s="85">
        <f>IF(ISNUMBER(SEARCH(ZAKL_DATA!$B$14,E175)),MAX($D$2:D174)+1,0)</f>
        <v>173.0</v>
      </c>
      <c r="E175" s="98" t="s">
        <v>1334</v>
      </c>
      <c r="F175" s="99">
        <v>3202.0</v>
      </c>
      <c r="G175" s="100"/>
      <c r="H175" s="101" t="str">
        <f>IFERROR(VLOOKUP(ROWS($H$3:H175),$D$3:$E$204,2,0),"")</f>
        <v>OSTRAVA II</v>
      </c>
      <c r="I175" s="69"/>
      <c r="J175" s="103" t="s">
        <v>1335</v>
      </c>
      <c r="K175" s="91" t="s">
        <v>1336</v>
      </c>
      <c r="M175" s="92">
        <f>IF(ISNUMBER(SEARCH(ZAKL_DATA!$B$29,N175)),MAX($M$2:M174)+1,0)</f>
        <v>173.0</v>
      </c>
      <c r="N175" s="93" t="s">
        <v>1337</v>
      </c>
      <c r="O175" s="94" t="s">
        <v>1338</v>
      </c>
      <c r="Q175" s="95" t="str">
        <f>IFERROR(VLOOKUP(ROWS($Q$3:Q175),$M$3:$N$992,2,0),"")</f>
        <v>Výroba farmaceutických přípravků</v>
      </c>
      <c r="R175">
        <f>IF(ISNUMBER(SEARCH(#REF!,N175)),MAX($M$2:M174)+1,0)</f>
        <v>0.0</v>
      </c>
      <c r="S175" s="93" t="s">
        <v>1337</v>
      </c>
      <c r="T175" t="str">
        <f>IFERROR(VLOOKUP(ROWS($T$3:T175),$R$3:$S$992,2,0),"")</f>
        <v/>
      </c>
      <c r="U175">
        <f>IF(ISNUMBER(SEARCH(#REF!,N175)),MAX($M$2:M174)+1,0)</f>
        <v>0.0</v>
      </c>
      <c r="V175" s="93" t="s">
        <v>1337</v>
      </c>
      <c r="W175" t="str">
        <f>IFERROR(VLOOKUP(ROWS($W$3:W175),$U$3:$V$992,2,0),"")</f>
        <v/>
      </c>
      <c r="X175">
        <f>IF(ISNUMBER(SEARCH(#REF!,N175)),MAX($M$2:M174)+1,0)</f>
        <v>0.0</v>
      </c>
      <c r="Y175" s="93" t="s">
        <v>1337</v>
      </c>
      <c r="Z175" t="str">
        <f>IFERROR(VLOOKUP(ROWS($Z$3:Z175),$X$3:$Y$992,2,0),"")</f>
        <v/>
      </c>
    </row>
    <row r="176" spans="1:26" ht="12.75" customHeight="1">
      <c r="A176" s="69"/>
      <c r="B176" s="69"/>
      <c r="C176" s="69"/>
      <c r="D176" s="85">
        <f>IF(ISNUMBER(SEARCH(ZAKL_DATA!$B$14,E176)),MAX($D$2:D175)+1,0)</f>
        <v>174.0</v>
      </c>
      <c r="E176" s="98" t="s">
        <v>1339</v>
      </c>
      <c r="F176" s="99">
        <v>3203.0</v>
      </c>
      <c r="G176" s="100"/>
      <c r="H176" s="101" t="str">
        <f>IFERROR(VLOOKUP(ROWS($H$3:H176),$D$3:$E$204,2,0),"")</f>
        <v>OSTRAVA III</v>
      </c>
      <c r="I176" s="69"/>
      <c r="J176" s="103" t="s">
        <v>1340</v>
      </c>
      <c r="K176" s="91" t="s">
        <v>1341</v>
      </c>
      <c r="M176" s="92">
        <f>IF(ISNUMBER(SEARCH(ZAKL_DATA!$B$29,N176)),MAX($M$2:M175)+1,0)</f>
        <v>174.0</v>
      </c>
      <c r="N176" s="93" t="s">
        <v>1342</v>
      </c>
      <c r="O176" s="108" t="s">
        <v>1343</v>
      </c>
      <c r="Q176" s="95" t="str">
        <f>IFERROR(VLOOKUP(ROWS($Q$3:Q176),$M$3:$N$992,2,0),"")</f>
        <v>Výroba pryžových výrobků</v>
      </c>
      <c r="R176">
        <f>IF(ISNUMBER(SEARCH(#REF!,N176)),MAX($M$2:M175)+1,0)</f>
        <v>0.0</v>
      </c>
      <c r="S176" s="93" t="s">
        <v>1342</v>
      </c>
      <c r="T176" t="str">
        <f>IFERROR(VLOOKUP(ROWS($T$3:T176),$R$3:$S$992,2,0),"")</f>
        <v/>
      </c>
      <c r="U176">
        <f>IF(ISNUMBER(SEARCH(#REF!,N176)),MAX($M$2:M175)+1,0)</f>
        <v>0.0</v>
      </c>
      <c r="V176" s="93" t="s">
        <v>1342</v>
      </c>
      <c r="W176" t="str">
        <f>IFERROR(VLOOKUP(ROWS($W$3:W176),$U$3:$V$992,2,0),"")</f>
        <v/>
      </c>
      <c r="X176">
        <f>IF(ISNUMBER(SEARCH(#REF!,N176)),MAX($M$2:M175)+1,0)</f>
        <v>0.0</v>
      </c>
      <c r="Y176" s="93" t="s">
        <v>1342</v>
      </c>
      <c r="Z176" t="str">
        <f>IFERROR(VLOOKUP(ROWS($Z$3:Z176),$X$3:$Y$992,2,0),"")</f>
        <v/>
      </c>
    </row>
    <row r="177" spans="1:26" ht="12.75" customHeight="1">
      <c r="A177" s="69"/>
      <c r="B177" s="69"/>
      <c r="C177" s="69"/>
      <c r="D177" s="85">
        <f>IF(ISNUMBER(SEARCH(ZAKL_DATA!$B$14,E177)),MAX($D$2:D176)+1,0)</f>
        <v>175.0</v>
      </c>
      <c r="E177" s="98" t="s">
        <v>1344</v>
      </c>
      <c r="F177" s="99">
        <v>3204.0</v>
      </c>
      <c r="G177" s="100"/>
      <c r="H177" s="101" t="str">
        <f>IFERROR(VLOOKUP(ROWS($H$3:H177),$D$3:$E$204,2,0),"")</f>
        <v>BOHUMÍN</v>
      </c>
      <c r="I177" s="69"/>
      <c r="J177" s="103" t="s">
        <v>1345</v>
      </c>
      <c r="K177" s="91" t="s">
        <v>1346</v>
      </c>
      <c r="M177" s="92">
        <f>IF(ISNUMBER(SEARCH(ZAKL_DATA!$B$29,N177)),MAX($M$2:M176)+1,0)</f>
        <v>175.0</v>
      </c>
      <c r="N177" s="93" t="s">
        <v>1347</v>
      </c>
      <c r="O177" s="94" t="s">
        <v>1348</v>
      </c>
      <c r="Q177" s="95" t="str">
        <f>IFERROR(VLOOKUP(ROWS($Q$3:Q177),$M$3:$N$992,2,0),"")</f>
        <v>Výroba plastových výrobků</v>
      </c>
      <c r="R177">
        <f>IF(ISNUMBER(SEARCH(#REF!,N177)),MAX($M$2:M176)+1,0)</f>
        <v>0.0</v>
      </c>
      <c r="S177" s="93" t="s">
        <v>1347</v>
      </c>
      <c r="T177" t="str">
        <f>IFERROR(VLOOKUP(ROWS($T$3:T177),$R$3:$S$992,2,0),"")</f>
        <v/>
      </c>
      <c r="U177">
        <f>IF(ISNUMBER(SEARCH(#REF!,N177)),MAX($M$2:M176)+1,0)</f>
        <v>0.0</v>
      </c>
      <c r="V177" s="93" t="s">
        <v>1347</v>
      </c>
      <c r="W177" t="str">
        <f>IFERROR(VLOOKUP(ROWS($W$3:W177),$U$3:$V$992,2,0),"")</f>
        <v/>
      </c>
      <c r="X177">
        <f>IF(ISNUMBER(SEARCH(#REF!,N177)),MAX($M$2:M176)+1,0)</f>
        <v>0.0</v>
      </c>
      <c r="Y177" s="93" t="s">
        <v>1347</v>
      </c>
      <c r="Z177" t="str">
        <f>IFERROR(VLOOKUP(ROWS($Z$3:Z177),$X$3:$Y$992,2,0),"")</f>
        <v/>
      </c>
    </row>
    <row r="178" spans="1:26" ht="12.75" customHeight="1">
      <c r="A178" s="69"/>
      <c r="B178" s="69"/>
      <c r="C178" s="69"/>
      <c r="D178" s="85">
        <f>IF(ISNUMBER(SEARCH(ZAKL_DATA!$B$14,E178)),MAX($D$2:D177)+1,0)</f>
        <v>176.0</v>
      </c>
      <c r="E178" s="98" t="s">
        <v>1349</v>
      </c>
      <c r="F178" s="99">
        <v>3205.0</v>
      </c>
      <c r="G178" s="100"/>
      <c r="H178" s="101" t="str">
        <f>IFERROR(VLOOKUP(ROWS($H$3:H178),$D$3:$E$204,2,0),"")</f>
        <v>BRUNTÁL</v>
      </c>
      <c r="I178" s="69"/>
      <c r="J178" s="103" t="s">
        <v>1350</v>
      </c>
      <c r="K178" s="91" t="s">
        <v>1351</v>
      </c>
      <c r="M178" s="92">
        <f>IF(ISNUMBER(SEARCH(ZAKL_DATA!$B$29,N178)),MAX($M$2:M177)+1,0)</f>
        <v>176.0</v>
      </c>
      <c r="N178" s="93" t="s">
        <v>1352</v>
      </c>
      <c r="O178" s="108" t="s">
        <v>1353</v>
      </c>
      <c r="Q178" s="95" t="str">
        <f>IFERROR(VLOOKUP(ROWS($Q$3:Q178),$M$3:$N$992,2,0),"")</f>
        <v>Výroba skla a skleněných výrobků</v>
      </c>
      <c r="R178">
        <f>IF(ISNUMBER(SEARCH(#REF!,N178)),MAX($M$2:M177)+1,0)</f>
        <v>0.0</v>
      </c>
      <c r="S178" s="93" t="s">
        <v>1352</v>
      </c>
      <c r="T178" t="str">
        <f>IFERROR(VLOOKUP(ROWS($T$3:T178),$R$3:$S$992,2,0),"")</f>
        <v/>
      </c>
      <c r="U178">
        <f>IF(ISNUMBER(SEARCH(#REF!,N178)),MAX($M$2:M177)+1,0)</f>
        <v>0.0</v>
      </c>
      <c r="V178" s="93" t="s">
        <v>1352</v>
      </c>
      <c r="W178" t="str">
        <f>IFERROR(VLOOKUP(ROWS($W$3:W178),$U$3:$V$992,2,0),"")</f>
        <v/>
      </c>
      <c r="X178">
        <f>IF(ISNUMBER(SEARCH(#REF!,N178)),MAX($M$2:M177)+1,0)</f>
        <v>0.0</v>
      </c>
      <c r="Y178" s="93" t="s">
        <v>1352</v>
      </c>
      <c r="Z178" t="str">
        <f>IFERROR(VLOOKUP(ROWS($Z$3:Z178),$X$3:$Y$992,2,0),"")</f>
        <v/>
      </c>
    </row>
    <row r="179" spans="1:26" ht="12.75" customHeight="1">
      <c r="A179" s="69"/>
      <c r="B179" s="69"/>
      <c r="C179" s="69"/>
      <c r="D179" s="85">
        <f>IF(ISNUMBER(SEARCH(ZAKL_DATA!$B$14,E179)),MAX($D$2:D178)+1,0)</f>
        <v>177.0</v>
      </c>
      <c r="E179" s="98" t="s">
        <v>1354</v>
      </c>
      <c r="F179" s="99">
        <v>3206.0</v>
      </c>
      <c r="G179" s="100"/>
      <c r="H179" s="101" t="str">
        <f>IFERROR(VLOOKUP(ROWS($H$3:H179),$D$3:$E$204,2,0),"")</f>
        <v>ČESKÝ TĚŠÍN</v>
      </c>
      <c r="I179" s="69"/>
      <c r="J179" s="103" t="s">
        <v>1355</v>
      </c>
      <c r="K179" s="91" t="s">
        <v>1356</v>
      </c>
      <c r="M179" s="92">
        <f>IF(ISNUMBER(SEARCH(ZAKL_DATA!$B$29,N179)),MAX($M$2:M178)+1,0)</f>
        <v>177.0</v>
      </c>
      <c r="N179" s="93" t="s">
        <v>1357</v>
      </c>
      <c r="O179" s="108" t="s">
        <v>1358</v>
      </c>
      <c r="Q179" s="95" t="str">
        <f>IFERROR(VLOOKUP(ROWS($Q$3:Q179),$M$3:$N$992,2,0),"")</f>
        <v>Výroba žáruvzdorných výrobků</v>
      </c>
      <c r="R179">
        <f>IF(ISNUMBER(SEARCH(#REF!,N179)),MAX($M$2:M178)+1,0)</f>
        <v>0.0</v>
      </c>
      <c r="S179" s="93" t="s">
        <v>1357</v>
      </c>
      <c r="T179" t="str">
        <f>IFERROR(VLOOKUP(ROWS($T$3:T179),$R$3:$S$992,2,0),"")</f>
        <v/>
      </c>
      <c r="U179">
        <f>IF(ISNUMBER(SEARCH(#REF!,N179)),MAX($M$2:M178)+1,0)</f>
        <v>0.0</v>
      </c>
      <c r="V179" s="93" t="s">
        <v>1357</v>
      </c>
      <c r="W179" t="str">
        <f>IFERROR(VLOOKUP(ROWS($W$3:W179),$U$3:$V$992,2,0),"")</f>
        <v/>
      </c>
      <c r="X179">
        <f>IF(ISNUMBER(SEARCH(#REF!,N179)),MAX($M$2:M178)+1,0)</f>
        <v>0.0</v>
      </c>
      <c r="Y179" s="93" t="s">
        <v>1357</v>
      </c>
      <c r="Z179" t="str">
        <f>IFERROR(VLOOKUP(ROWS($Z$3:Z179),$X$3:$Y$992,2,0),"")</f>
        <v/>
      </c>
    </row>
    <row r="180" spans="1:26" ht="12.75" customHeight="1">
      <c r="A180" s="69"/>
      <c r="B180" s="69"/>
      <c r="C180" s="69"/>
      <c r="D180" s="85">
        <f>IF(ISNUMBER(SEARCH(ZAKL_DATA!$B$14,E180)),MAX($D$2:D179)+1,0)</f>
        <v>178.0</v>
      </c>
      <c r="E180" s="98" t="s">
        <v>1359</v>
      </c>
      <c r="F180" s="99">
        <v>3207.0</v>
      </c>
      <c r="G180" s="100"/>
      <c r="H180" s="101" t="str">
        <f>IFERROR(VLOOKUP(ROWS($H$3:H180),$D$3:$E$204,2,0),"")</f>
        <v>FRÝDEK-MÍSTEK</v>
      </c>
      <c r="I180" s="69"/>
      <c r="J180" s="103" t="s">
        <v>1360</v>
      </c>
      <c r="K180" s="91" t="s">
        <v>1361</v>
      </c>
      <c r="M180" s="92">
        <f>IF(ISNUMBER(SEARCH(ZAKL_DATA!$B$29,N180)),MAX($M$2:M179)+1,0)</f>
        <v>178.0</v>
      </c>
      <c r="N180" s="93" t="s">
        <v>1362</v>
      </c>
      <c r="O180" s="108" t="s">
        <v>1363</v>
      </c>
      <c r="Q180" s="95" t="str">
        <f>IFERROR(VLOOKUP(ROWS($Q$3:Q180),$M$3:$N$992,2,0),"")</f>
        <v>Výroba stavebních výrobků z jílovitých materiálů</v>
      </c>
      <c r="R180">
        <f>IF(ISNUMBER(SEARCH(#REF!,N180)),MAX($M$2:M179)+1,0)</f>
        <v>0.0</v>
      </c>
      <c r="S180" s="93" t="s">
        <v>1362</v>
      </c>
      <c r="T180" t="str">
        <f>IFERROR(VLOOKUP(ROWS($T$3:T180),$R$3:$S$992,2,0),"")</f>
        <v/>
      </c>
      <c r="U180">
        <f>IF(ISNUMBER(SEARCH(#REF!,N180)),MAX($M$2:M179)+1,0)</f>
        <v>0.0</v>
      </c>
      <c r="V180" s="93" t="s">
        <v>1362</v>
      </c>
      <c r="W180" t="str">
        <f>IFERROR(VLOOKUP(ROWS($W$3:W180),$U$3:$V$992,2,0),"")</f>
        <v/>
      </c>
      <c r="X180">
        <f>IF(ISNUMBER(SEARCH(#REF!,N180)),MAX($M$2:M179)+1,0)</f>
        <v>0.0</v>
      </c>
      <c r="Y180" s="93" t="s">
        <v>1362</v>
      </c>
      <c r="Z180" t="str">
        <f>IFERROR(VLOOKUP(ROWS($Z$3:Z180),$X$3:$Y$992,2,0),"")</f>
        <v/>
      </c>
    </row>
    <row r="181" spans="1:26" ht="12.75" customHeight="1">
      <c r="A181" s="69"/>
      <c r="B181" s="69"/>
      <c r="C181" s="69"/>
      <c r="D181" s="85">
        <f>IF(ISNUMBER(SEARCH(ZAKL_DATA!$B$14,E181)),MAX($D$2:D180)+1,0)</f>
        <v>179.0</v>
      </c>
      <c r="E181" s="98" t="s">
        <v>1364</v>
      </c>
      <c r="F181" s="99">
        <v>3208.0</v>
      </c>
      <c r="G181" s="100"/>
      <c r="H181" s="101" t="str">
        <f>IFERROR(VLOOKUP(ROWS($H$3:H181),$D$3:$E$204,2,0),"")</f>
        <v>FRÝDLANT NAD OSTRAV.</v>
      </c>
      <c r="I181" s="69"/>
      <c r="J181" s="103" t="s">
        <v>1365</v>
      </c>
      <c r="K181" s="91" t="s">
        <v>1366</v>
      </c>
      <c r="M181" s="92">
        <f>IF(ISNUMBER(SEARCH(ZAKL_DATA!$B$29,N181)),MAX($M$2:M180)+1,0)</f>
        <v>179.0</v>
      </c>
      <c r="N181" s="93" t="s">
        <v>1367</v>
      </c>
      <c r="O181" s="108" t="s">
        <v>1368</v>
      </c>
      <c r="Q181" s="95" t="str">
        <f>IFERROR(VLOOKUP(ROWS($Q$3:Q181),$M$3:$N$992,2,0),"")</f>
        <v>Výroba ostatních porcelánových a keramických výrobků</v>
      </c>
      <c r="R181">
        <f>IF(ISNUMBER(SEARCH(#REF!,N181)),MAX($M$2:M180)+1,0)</f>
        <v>0.0</v>
      </c>
      <c r="S181" s="93" t="s">
        <v>1367</v>
      </c>
      <c r="T181" t="str">
        <f>IFERROR(VLOOKUP(ROWS($T$3:T181),$R$3:$S$992,2,0),"")</f>
        <v/>
      </c>
      <c r="U181">
        <f>IF(ISNUMBER(SEARCH(#REF!,N181)),MAX($M$2:M180)+1,0)</f>
        <v>0.0</v>
      </c>
      <c r="V181" s="93" t="s">
        <v>1367</v>
      </c>
      <c r="W181" t="str">
        <f>IFERROR(VLOOKUP(ROWS($W$3:W181),$U$3:$V$992,2,0),"")</f>
        <v/>
      </c>
      <c r="X181">
        <f>IF(ISNUMBER(SEARCH(#REF!,N181)),MAX($M$2:M180)+1,0)</f>
        <v>0.0</v>
      </c>
      <c r="Y181" s="93" t="s">
        <v>1367</v>
      </c>
      <c r="Z181" t="str">
        <f>IFERROR(VLOOKUP(ROWS($Z$3:Z181),$X$3:$Y$992,2,0),"")</f>
        <v/>
      </c>
    </row>
    <row r="182" spans="1:26" ht="12.75" customHeight="1">
      <c r="A182" s="69"/>
      <c r="B182" s="69"/>
      <c r="C182" s="69"/>
      <c r="D182" s="85">
        <f>IF(ISNUMBER(SEARCH(ZAKL_DATA!$B$14,E182)),MAX($D$2:D181)+1,0)</f>
        <v>180.0</v>
      </c>
      <c r="E182" s="98" t="s">
        <v>1369</v>
      </c>
      <c r="F182" s="99">
        <v>3209.0</v>
      </c>
      <c r="G182" s="100"/>
      <c r="H182" s="101" t="str">
        <f>IFERROR(VLOOKUP(ROWS($H$3:H182),$D$3:$E$204,2,0),"")</f>
        <v>FULNEK</v>
      </c>
      <c r="I182" s="69"/>
      <c r="J182" s="103" t="s">
        <v>1370</v>
      </c>
      <c r="K182" s="91" t="s">
        <v>1371</v>
      </c>
      <c r="M182" s="92">
        <f>IF(ISNUMBER(SEARCH(ZAKL_DATA!$B$29,N182)),MAX($M$2:M181)+1,0)</f>
        <v>180.0</v>
      </c>
      <c r="N182" s="93" t="s">
        <v>1372</v>
      </c>
      <c r="O182" s="108" t="s">
        <v>1373</v>
      </c>
      <c r="Q182" s="95" t="str">
        <f>IFERROR(VLOOKUP(ROWS($Q$3:Q182),$M$3:$N$992,2,0),"")</f>
        <v>Výroba cementu, vápna a sádry</v>
      </c>
      <c r="R182">
        <f>IF(ISNUMBER(SEARCH(#REF!,N182)),MAX($M$2:M181)+1,0)</f>
        <v>0.0</v>
      </c>
      <c r="S182" s="93" t="s">
        <v>1372</v>
      </c>
      <c r="T182" t="str">
        <f>IFERROR(VLOOKUP(ROWS($T$3:T182),$R$3:$S$992,2,0),"")</f>
        <v/>
      </c>
      <c r="U182">
        <f>IF(ISNUMBER(SEARCH(#REF!,N182)),MAX($M$2:M181)+1,0)</f>
        <v>0.0</v>
      </c>
      <c r="V182" s="93" t="s">
        <v>1372</v>
      </c>
      <c r="W182" t="str">
        <f>IFERROR(VLOOKUP(ROWS($W$3:W182),$U$3:$V$992,2,0),"")</f>
        <v/>
      </c>
      <c r="X182">
        <f>IF(ISNUMBER(SEARCH(#REF!,N182)),MAX($M$2:M181)+1,0)</f>
        <v>0.0</v>
      </c>
      <c r="Y182" s="93" t="s">
        <v>1372</v>
      </c>
      <c r="Z182" t="str">
        <f>IFERROR(VLOOKUP(ROWS($Z$3:Z182),$X$3:$Y$992,2,0),"")</f>
        <v/>
      </c>
    </row>
    <row r="183" spans="1:26" ht="12.75" customHeight="1">
      <c r="A183" s="69"/>
      <c r="B183" s="69"/>
      <c r="C183" s="69"/>
      <c r="D183" s="85">
        <f>IF(ISNUMBER(SEARCH(ZAKL_DATA!$B$14,E183)),MAX($D$2:D182)+1,0)</f>
        <v>181.0</v>
      </c>
      <c r="E183" s="98" t="s">
        <v>1374</v>
      </c>
      <c r="F183" s="99">
        <v>3210.0</v>
      </c>
      <c r="G183" s="100"/>
      <c r="H183" s="101" t="str">
        <f>IFERROR(VLOOKUP(ROWS($H$3:H183),$D$3:$E$204,2,0),"")</f>
        <v>HAVÍŘOV</v>
      </c>
      <c r="I183" s="69"/>
      <c r="J183" s="103" t="s">
        <v>1375</v>
      </c>
      <c r="K183" s="91" t="s">
        <v>1376</v>
      </c>
      <c r="M183" s="92">
        <f>IF(ISNUMBER(SEARCH(ZAKL_DATA!$B$29,N183)),MAX($M$2:M182)+1,0)</f>
        <v>181.0</v>
      </c>
      <c r="N183" s="93" t="s">
        <v>1377</v>
      </c>
      <c r="O183" s="108" t="s">
        <v>1378</v>
      </c>
      <c r="Q183" s="95" t="str">
        <f>IFERROR(VLOOKUP(ROWS($Q$3:Q183),$M$3:$N$992,2,0),"")</f>
        <v>Výroba betonových, cementových a sádrových výrobků</v>
      </c>
      <c r="R183">
        <f>IF(ISNUMBER(SEARCH(#REF!,N183)),MAX($M$2:M182)+1,0)</f>
        <v>0.0</v>
      </c>
      <c r="S183" s="93" t="s">
        <v>1377</v>
      </c>
      <c r="T183" t="str">
        <f>IFERROR(VLOOKUP(ROWS($T$3:T183),$R$3:$S$992,2,0),"")</f>
        <v/>
      </c>
      <c r="U183">
        <f>IF(ISNUMBER(SEARCH(#REF!,N183)),MAX($M$2:M182)+1,0)</f>
        <v>0.0</v>
      </c>
      <c r="V183" s="93" t="s">
        <v>1377</v>
      </c>
      <c r="W183" t="str">
        <f>IFERROR(VLOOKUP(ROWS($W$3:W183),$U$3:$V$992,2,0),"")</f>
        <v/>
      </c>
      <c r="X183">
        <f>IF(ISNUMBER(SEARCH(#REF!,N183)),MAX($M$2:M182)+1,0)</f>
        <v>0.0</v>
      </c>
      <c r="Y183" s="93" t="s">
        <v>1377</v>
      </c>
      <c r="Z183" t="str">
        <f>IFERROR(VLOOKUP(ROWS($Z$3:Z183),$X$3:$Y$992,2,0),"")</f>
        <v/>
      </c>
    </row>
    <row r="184" spans="1:26" ht="12.75" customHeight="1">
      <c r="A184" s="69"/>
      <c r="B184" s="69"/>
      <c r="C184" s="69"/>
      <c r="D184" s="85">
        <f>IF(ISNUMBER(SEARCH(ZAKL_DATA!$B$14,E184)),MAX($D$2:D183)+1,0)</f>
        <v>182.0</v>
      </c>
      <c r="E184" s="98" t="s">
        <v>1379</v>
      </c>
      <c r="F184" s="99">
        <v>3211.0</v>
      </c>
      <c r="G184" s="100"/>
      <c r="H184" s="101" t="str">
        <f>IFERROR(VLOOKUP(ROWS($H$3:H184),$D$3:$E$204,2,0),"")</f>
        <v>HLUČÍN</v>
      </c>
      <c r="I184" s="69"/>
      <c r="J184" s="103" t="s">
        <v>1380</v>
      </c>
      <c r="K184" s="91" t="s">
        <v>1381</v>
      </c>
      <c r="M184" s="92">
        <f>IF(ISNUMBER(SEARCH(ZAKL_DATA!$B$29,N184)),MAX($M$2:M183)+1,0)</f>
        <v>182.0</v>
      </c>
      <c r="N184" s="93" t="s">
        <v>1382</v>
      </c>
      <c r="O184" s="108" t="s">
        <v>1383</v>
      </c>
      <c r="Q184" s="95" t="str">
        <f>IFERROR(VLOOKUP(ROWS($Q$3:Q184),$M$3:$N$992,2,0),"")</f>
        <v>Řezání, tvarování a konečná úprava kamenů</v>
      </c>
      <c r="R184">
        <f>IF(ISNUMBER(SEARCH(#REF!,N184)),MAX($M$2:M183)+1,0)</f>
        <v>0.0</v>
      </c>
      <c r="S184" s="93" t="s">
        <v>1382</v>
      </c>
      <c r="T184" t="str">
        <f>IFERROR(VLOOKUP(ROWS($T$3:T184),$R$3:$S$992,2,0),"")</f>
        <v/>
      </c>
      <c r="U184">
        <f>IF(ISNUMBER(SEARCH(#REF!,N184)),MAX($M$2:M183)+1,0)</f>
        <v>0.0</v>
      </c>
      <c r="V184" s="93" t="s">
        <v>1382</v>
      </c>
      <c r="W184" t="str">
        <f>IFERROR(VLOOKUP(ROWS($W$3:W184),$U$3:$V$992,2,0),"")</f>
        <v/>
      </c>
      <c r="X184">
        <f>IF(ISNUMBER(SEARCH(#REF!,N184)),MAX($M$2:M183)+1,0)</f>
        <v>0.0</v>
      </c>
      <c r="Y184" s="93" t="s">
        <v>1382</v>
      </c>
      <c r="Z184" t="str">
        <f>IFERROR(VLOOKUP(ROWS($Z$3:Z184),$X$3:$Y$992,2,0),"")</f>
        <v/>
      </c>
    </row>
    <row r="185" spans="1:26" ht="12.75" customHeight="1">
      <c r="A185" s="69"/>
      <c r="B185" s="69"/>
      <c r="C185" s="69"/>
      <c r="D185" s="85">
        <f>IF(ISNUMBER(SEARCH(ZAKL_DATA!$B$14,E185)),MAX($D$2:D184)+1,0)</f>
        <v>183.0</v>
      </c>
      <c r="E185" s="98" t="s">
        <v>1384</v>
      </c>
      <c r="F185" s="99">
        <v>3212.0</v>
      </c>
      <c r="G185" s="100"/>
      <c r="H185" s="101" t="str">
        <f>IFERROR(VLOOKUP(ROWS($H$3:H185),$D$3:$E$204,2,0),"")</f>
        <v>KARVINÁ</v>
      </c>
      <c r="I185" s="69"/>
      <c r="J185" s="103" t="s">
        <v>1385</v>
      </c>
      <c r="K185" s="91" t="s">
        <v>1386</v>
      </c>
      <c r="M185" s="92">
        <f>IF(ISNUMBER(SEARCH(ZAKL_DATA!$B$29,N185)),MAX($M$2:M184)+1,0)</f>
        <v>183.0</v>
      </c>
      <c r="N185" s="93" t="s">
        <v>1387</v>
      </c>
      <c r="O185" s="94" t="s">
        <v>1388</v>
      </c>
      <c r="Q185" s="95" t="str">
        <f>IFERROR(VLOOKUP(ROWS($Q$3:Q185),$M$3:$N$992,2,0),"")</f>
        <v>Výroba brusiv a ostatních nekovových minerálních výrobků j. n.</v>
      </c>
      <c r="R185">
        <f>IF(ISNUMBER(SEARCH(#REF!,N185)),MAX($M$2:M184)+1,0)</f>
        <v>0.0</v>
      </c>
      <c r="S185" s="93" t="s">
        <v>1387</v>
      </c>
      <c r="T185" t="str">
        <f>IFERROR(VLOOKUP(ROWS($T$3:T185),$R$3:$S$992,2,0),"")</f>
        <v/>
      </c>
      <c r="U185">
        <f>IF(ISNUMBER(SEARCH(#REF!,N185)),MAX($M$2:M184)+1,0)</f>
        <v>0.0</v>
      </c>
      <c r="V185" s="93" t="s">
        <v>1387</v>
      </c>
      <c r="W185" t="str">
        <f>IFERROR(VLOOKUP(ROWS($W$3:W185),$U$3:$V$992,2,0),"")</f>
        <v/>
      </c>
      <c r="X185">
        <f>IF(ISNUMBER(SEARCH(#REF!,N185)),MAX($M$2:M184)+1,0)</f>
        <v>0.0</v>
      </c>
      <c r="Y185" s="93" t="s">
        <v>1387</v>
      </c>
      <c r="Z185" t="str">
        <f>IFERROR(VLOOKUP(ROWS($Z$3:Z185),$X$3:$Y$992,2,0),"")</f>
        <v/>
      </c>
    </row>
    <row r="186" spans="1:26" ht="12.75" customHeight="1">
      <c r="A186" s="69"/>
      <c r="B186" s="69"/>
      <c r="C186" s="69"/>
      <c r="D186" s="85">
        <f>IF(ISNUMBER(SEARCH(ZAKL_DATA!$B$14,E186)),MAX($D$2:D185)+1,0)</f>
        <v>184.0</v>
      </c>
      <c r="E186" s="98" t="s">
        <v>1389</v>
      </c>
      <c r="F186" s="99">
        <v>3213.0</v>
      </c>
      <c r="G186" s="100"/>
      <c r="H186" s="101" t="str">
        <f>IFERROR(VLOOKUP(ROWS($H$3:H186),$D$3:$E$204,2,0),"")</f>
        <v>KOPŘIVNICE</v>
      </c>
      <c r="I186" s="69"/>
      <c r="J186" s="103" t="s">
        <v>1390</v>
      </c>
      <c r="K186" s="91" t="s">
        <v>1391</v>
      </c>
      <c r="M186" s="92">
        <f>IF(ISNUMBER(SEARCH(ZAKL_DATA!$B$29,N186)),MAX($M$2:M185)+1,0)</f>
        <v>184.0</v>
      </c>
      <c r="N186" s="93" t="s">
        <v>1392</v>
      </c>
      <c r="O186" s="94" t="s">
        <v>1393</v>
      </c>
      <c r="Q186" s="95" t="str">
        <f>IFERROR(VLOOKUP(ROWS($Q$3:Q186),$M$3:$N$992,2,0),"")</f>
        <v>Výroba sur.železa,oceli a feroslitin,ploch.výr.,tváření výrobků za tepla</v>
      </c>
      <c r="R186">
        <f>IF(ISNUMBER(SEARCH(#REF!,N186)),MAX($M$2:M185)+1,0)</f>
        <v>0.0</v>
      </c>
      <c r="S186" s="93" t="s">
        <v>1392</v>
      </c>
      <c r="T186" t="str">
        <f>IFERROR(VLOOKUP(ROWS($T$3:T186),$R$3:$S$992,2,0),"")</f>
        <v/>
      </c>
      <c r="U186">
        <f>IF(ISNUMBER(SEARCH(#REF!,N186)),MAX($M$2:M185)+1,0)</f>
        <v>0.0</v>
      </c>
      <c r="V186" s="93" t="s">
        <v>1392</v>
      </c>
      <c r="W186" t="str">
        <f>IFERROR(VLOOKUP(ROWS($W$3:W186),$U$3:$V$992,2,0),"")</f>
        <v/>
      </c>
      <c r="X186">
        <f>IF(ISNUMBER(SEARCH(#REF!,N186)),MAX($M$2:M185)+1,0)</f>
        <v>0.0</v>
      </c>
      <c r="Y186" s="93" t="s">
        <v>1392</v>
      </c>
      <c r="Z186" t="str">
        <f>IFERROR(VLOOKUP(ROWS($Z$3:Z186),$X$3:$Y$992,2,0),"")</f>
        <v/>
      </c>
    </row>
    <row r="187" spans="1:26" ht="12.75" customHeight="1">
      <c r="A187" s="69"/>
      <c r="B187" s="69"/>
      <c r="C187" s="69"/>
      <c r="D187" s="85">
        <f>IF(ISNUMBER(SEARCH(ZAKL_DATA!$B$14,E187)),MAX($D$2:D186)+1,0)</f>
        <v>185.0</v>
      </c>
      <c r="E187" s="98" t="s">
        <v>1394</v>
      </c>
      <c r="F187" s="99">
        <v>3214.0</v>
      </c>
      <c r="G187" s="100"/>
      <c r="H187" s="101" t="str">
        <f>IFERROR(VLOOKUP(ROWS($H$3:H187),$D$3:$E$204,2,0),"")</f>
        <v>KRNOV</v>
      </c>
      <c r="I187" s="69"/>
      <c r="J187" s="103" t="s">
        <v>1395</v>
      </c>
      <c r="K187" s="91" t="s">
        <v>1396</v>
      </c>
      <c r="M187" s="92">
        <f>IF(ISNUMBER(SEARCH(ZAKL_DATA!$B$29,N187)),MAX($M$2:M186)+1,0)</f>
        <v>185.0</v>
      </c>
      <c r="N187" s="93" t="s">
        <v>1397</v>
      </c>
      <c r="O187" s="108" t="s">
        <v>1398</v>
      </c>
      <c r="Q187" s="95" t="str">
        <f>IFERROR(VLOOKUP(ROWS($Q$3:Q187),$M$3:$N$992,2,0),"")</f>
        <v>Výroba ocelových trub,trubek,dutých profilů a souvis.potrubních tvarovek</v>
      </c>
      <c r="R187">
        <f>IF(ISNUMBER(SEARCH(#REF!,N187)),MAX($M$2:M186)+1,0)</f>
        <v>0.0</v>
      </c>
      <c r="S187" s="93" t="s">
        <v>1397</v>
      </c>
      <c r="T187" t="str">
        <f>IFERROR(VLOOKUP(ROWS($T$3:T187),$R$3:$S$992,2,0),"")</f>
        <v/>
      </c>
      <c r="U187">
        <f>IF(ISNUMBER(SEARCH(#REF!,N187)),MAX($M$2:M186)+1,0)</f>
        <v>0.0</v>
      </c>
      <c r="V187" s="93" t="s">
        <v>1397</v>
      </c>
      <c r="W187" t="str">
        <f>IFERROR(VLOOKUP(ROWS($W$3:W187),$U$3:$V$992,2,0),"")</f>
        <v/>
      </c>
      <c r="X187">
        <f>IF(ISNUMBER(SEARCH(#REF!,N187)),MAX($M$2:M186)+1,0)</f>
        <v>0.0</v>
      </c>
      <c r="Y187" s="93" t="s">
        <v>1397</v>
      </c>
      <c r="Z187" t="str">
        <f>IFERROR(VLOOKUP(ROWS($Z$3:Z187),$X$3:$Y$992,2,0),"")</f>
        <v/>
      </c>
    </row>
    <row r="188" spans="1:26" ht="12.75" customHeight="1">
      <c r="A188" s="69"/>
      <c r="B188" s="69"/>
      <c r="C188" s="69"/>
      <c r="D188" s="85">
        <f>IF(ISNUMBER(SEARCH(ZAKL_DATA!$B$14,E188)),MAX($D$2:D187)+1,0)</f>
        <v>186.0</v>
      </c>
      <c r="E188" s="98" t="s">
        <v>1399</v>
      </c>
      <c r="F188" s="99">
        <v>3215.0</v>
      </c>
      <c r="G188" s="100"/>
      <c r="H188" s="101" t="str">
        <f>IFERROR(VLOOKUP(ROWS($H$3:H188),$D$3:$E$204,2,0),"")</f>
        <v>NOVÝ JIČÍN</v>
      </c>
      <c r="I188" s="69"/>
      <c r="J188" s="103" t="s">
        <v>1400</v>
      </c>
      <c r="K188" s="91" t="s">
        <v>1401</v>
      </c>
      <c r="M188" s="92">
        <f>IF(ISNUMBER(SEARCH(ZAKL_DATA!$B$29,N188)),MAX($M$2:M187)+1,0)</f>
        <v>186.0</v>
      </c>
      <c r="N188" s="93" t="s">
        <v>1402</v>
      </c>
      <c r="O188" s="94" t="s">
        <v>1403</v>
      </c>
      <c r="Q188" s="95" t="str">
        <f>IFERROR(VLOOKUP(ROWS($Q$3:Q188),$M$3:$N$992,2,0),"")</f>
        <v>Výroba ostatních výrobků získaných jednostupňovým zpracováním oceli</v>
      </c>
      <c r="R188">
        <f>IF(ISNUMBER(SEARCH(#REF!,N188)),MAX($M$2:M187)+1,0)</f>
        <v>0.0</v>
      </c>
      <c r="S188" s="93" t="s">
        <v>1402</v>
      </c>
      <c r="T188" t="str">
        <f>IFERROR(VLOOKUP(ROWS($T$3:T188),$R$3:$S$992,2,0),"")</f>
        <v/>
      </c>
      <c r="U188">
        <f>IF(ISNUMBER(SEARCH(#REF!,N188)),MAX($M$2:M187)+1,0)</f>
        <v>0.0</v>
      </c>
      <c r="V188" s="93" t="s">
        <v>1402</v>
      </c>
      <c r="W188" t="str">
        <f>IFERROR(VLOOKUP(ROWS($W$3:W188),$U$3:$V$992,2,0),"")</f>
        <v/>
      </c>
      <c r="X188">
        <f>IF(ISNUMBER(SEARCH(#REF!,N188)),MAX($M$2:M187)+1,0)</f>
        <v>0.0</v>
      </c>
      <c r="Y188" s="93" t="s">
        <v>1402</v>
      </c>
      <c r="Z188" t="str">
        <f>IFERROR(VLOOKUP(ROWS($Z$3:Z188),$X$3:$Y$992,2,0),"")</f>
        <v/>
      </c>
    </row>
    <row r="189" spans="1:26" ht="12.75" customHeight="1">
      <c r="A189" s="69"/>
      <c r="B189" s="69"/>
      <c r="C189" s="69"/>
      <c r="D189" s="85">
        <f>IF(ISNUMBER(SEARCH(ZAKL_DATA!$B$14,E189)),MAX($D$2:D188)+1,0)</f>
        <v>187.0</v>
      </c>
      <c r="E189" s="98" t="s">
        <v>1404</v>
      </c>
      <c r="F189" s="99">
        <v>3216.0</v>
      </c>
      <c r="G189" s="100"/>
      <c r="H189" s="101" t="str">
        <f>IFERROR(VLOOKUP(ROWS($H$3:H189),$D$3:$E$204,2,0),"")</f>
        <v>OPAVA</v>
      </c>
      <c r="I189" s="69"/>
      <c r="J189" s="103" t="s">
        <v>1405</v>
      </c>
      <c r="K189" s="91" t="s">
        <v>1406</v>
      </c>
      <c r="M189" s="92">
        <f>IF(ISNUMBER(SEARCH(ZAKL_DATA!$B$29,N189)),MAX($M$2:M188)+1,0)</f>
        <v>187.0</v>
      </c>
      <c r="N189" s="93" t="s">
        <v>1407</v>
      </c>
      <c r="O189" s="108" t="s">
        <v>1408</v>
      </c>
      <c r="Q189" s="95" t="str">
        <f>IFERROR(VLOOKUP(ROWS($Q$3:Q189),$M$3:$N$992,2,0),"")</f>
        <v>Výroba a hutní zpracování drahých a neželezných kovů</v>
      </c>
      <c r="R189">
        <f>IF(ISNUMBER(SEARCH(#REF!,N189)),MAX($M$2:M188)+1,0)</f>
        <v>0.0</v>
      </c>
      <c r="S189" s="93" t="s">
        <v>1407</v>
      </c>
      <c r="T189" t="str">
        <f>IFERROR(VLOOKUP(ROWS($T$3:T189),$R$3:$S$992,2,0),"")</f>
        <v/>
      </c>
      <c r="U189">
        <f>IF(ISNUMBER(SEARCH(#REF!,N189)),MAX($M$2:M188)+1,0)</f>
        <v>0.0</v>
      </c>
      <c r="V189" s="93" t="s">
        <v>1407</v>
      </c>
      <c r="W189" t="str">
        <f>IFERROR(VLOOKUP(ROWS($W$3:W189),$U$3:$V$992,2,0),"")</f>
        <v/>
      </c>
      <c r="X189">
        <f>IF(ISNUMBER(SEARCH(#REF!,N189)),MAX($M$2:M188)+1,0)</f>
        <v>0.0</v>
      </c>
      <c r="Y189" s="93" t="s">
        <v>1407</v>
      </c>
      <c r="Z189" t="str">
        <f>IFERROR(VLOOKUP(ROWS($Z$3:Z189),$X$3:$Y$992,2,0),"")</f>
        <v/>
      </c>
    </row>
    <row r="190" spans="1:26" ht="12.75" customHeight="1">
      <c r="A190" s="69"/>
      <c r="B190" s="69"/>
      <c r="C190" s="69"/>
      <c r="D190" s="85">
        <f>IF(ISNUMBER(SEARCH(ZAKL_DATA!$B$14,E190)),MAX($D$2:D189)+1,0)</f>
        <v>188.0</v>
      </c>
      <c r="E190" s="98" t="s">
        <v>1409</v>
      </c>
      <c r="F190" s="99">
        <v>3217.0</v>
      </c>
      <c r="G190" s="100"/>
      <c r="H190" s="101" t="str">
        <f>IFERROR(VLOOKUP(ROWS($H$3:H190),$D$3:$E$204,2,0),"")</f>
        <v>ORLOVÁ</v>
      </c>
      <c r="I190" s="69"/>
      <c r="J190" s="103" t="s">
        <v>1410</v>
      </c>
      <c r="K190" s="91" t="s">
        <v>1411</v>
      </c>
      <c r="M190" s="92">
        <f>IF(ISNUMBER(SEARCH(ZAKL_DATA!$B$29,N190)),MAX($M$2:M189)+1,0)</f>
        <v>188.0</v>
      </c>
      <c r="N190" s="93" t="s">
        <v>1412</v>
      </c>
      <c r="O190" s="94" t="s">
        <v>1413</v>
      </c>
      <c r="Q190" s="95" t="str">
        <f>IFERROR(VLOOKUP(ROWS($Q$3:Q190),$M$3:$N$992,2,0),"")</f>
        <v>Slévárenství</v>
      </c>
      <c r="R190">
        <f>IF(ISNUMBER(SEARCH(#REF!,N190)),MAX($M$2:M189)+1,0)</f>
        <v>0.0</v>
      </c>
      <c r="S190" s="93" t="s">
        <v>1412</v>
      </c>
      <c r="T190" t="str">
        <f>IFERROR(VLOOKUP(ROWS($T$3:T190),$R$3:$S$992,2,0),"")</f>
        <v/>
      </c>
      <c r="U190">
        <f>IF(ISNUMBER(SEARCH(#REF!,N190)),MAX($M$2:M189)+1,0)</f>
        <v>0.0</v>
      </c>
      <c r="V190" s="93" t="s">
        <v>1412</v>
      </c>
      <c r="W190" t="str">
        <f>IFERROR(VLOOKUP(ROWS($W$3:W190),$U$3:$V$992,2,0),"")</f>
        <v/>
      </c>
      <c r="X190">
        <f>IF(ISNUMBER(SEARCH(#REF!,N190)),MAX($M$2:M189)+1,0)</f>
        <v>0.0</v>
      </c>
      <c r="Y190" s="93" t="s">
        <v>1412</v>
      </c>
      <c r="Z190" t="str">
        <f>IFERROR(VLOOKUP(ROWS($Z$3:Z190),$X$3:$Y$992,2,0),"")</f>
        <v/>
      </c>
    </row>
    <row r="191" spans="1:26" ht="12.75" customHeight="1">
      <c r="A191" s="69"/>
      <c r="B191" s="69"/>
      <c r="C191" s="69"/>
      <c r="D191" s="85">
        <f>IF(ISNUMBER(SEARCH(ZAKL_DATA!$B$14,E191)),MAX($D$2:D190)+1,0)</f>
        <v>189.0</v>
      </c>
      <c r="E191" s="98" t="s">
        <v>1414</v>
      </c>
      <c r="F191" s="99">
        <v>3218.0</v>
      </c>
      <c r="G191" s="100"/>
      <c r="H191" s="101" t="str">
        <f>IFERROR(VLOOKUP(ROWS($H$3:H191),$D$3:$E$204,2,0),"")</f>
        <v>TŘINEC</v>
      </c>
      <c r="I191" s="69"/>
      <c r="J191" s="103" t="s">
        <v>1415</v>
      </c>
      <c r="K191" s="91" t="s">
        <v>1416</v>
      </c>
      <c r="M191" s="92">
        <f>IF(ISNUMBER(SEARCH(ZAKL_DATA!$B$29,N191)),MAX($M$2:M190)+1,0)</f>
        <v>189.0</v>
      </c>
      <c r="N191" s="93" t="s">
        <v>1417</v>
      </c>
      <c r="O191" s="108" t="s">
        <v>1418</v>
      </c>
      <c r="Q191" s="95" t="str">
        <f>IFERROR(VLOOKUP(ROWS($Q$3:Q191),$M$3:$N$992,2,0),"")</f>
        <v>Výroba konstrukčních kovových výrobků</v>
      </c>
      <c r="R191">
        <f>IF(ISNUMBER(SEARCH(#REF!,N191)),MAX($M$2:M190)+1,0)</f>
        <v>0.0</v>
      </c>
      <c r="S191" s="93" t="s">
        <v>1417</v>
      </c>
      <c r="T191" t="str">
        <f>IFERROR(VLOOKUP(ROWS($T$3:T191),$R$3:$S$992,2,0),"")</f>
        <v/>
      </c>
      <c r="U191">
        <f>IF(ISNUMBER(SEARCH(#REF!,N191)),MAX($M$2:M190)+1,0)</f>
        <v>0.0</v>
      </c>
      <c r="V191" s="93" t="s">
        <v>1417</v>
      </c>
      <c r="W191" t="str">
        <f>IFERROR(VLOOKUP(ROWS($W$3:W191),$U$3:$V$992,2,0),"")</f>
        <v/>
      </c>
      <c r="X191">
        <f>IF(ISNUMBER(SEARCH(#REF!,N191)),MAX($M$2:M190)+1,0)</f>
        <v>0.0</v>
      </c>
      <c r="Y191" s="93" t="s">
        <v>1417</v>
      </c>
      <c r="Z191" t="str">
        <f>IFERROR(VLOOKUP(ROWS($Z$3:Z191),$X$3:$Y$992,2,0),"")</f>
        <v/>
      </c>
    </row>
    <row r="192" spans="1:26" ht="12.75" customHeight="1">
      <c r="A192" s="69"/>
      <c r="B192" s="69"/>
      <c r="C192" s="69"/>
      <c r="D192" s="85">
        <f>IF(ISNUMBER(SEARCH(ZAKL_DATA!$B$14,E192)),MAX($D$2:D191)+1,0)</f>
        <v>190.0</v>
      </c>
      <c r="E192" s="98" t="s">
        <v>1419</v>
      </c>
      <c r="F192" s="99">
        <v>3301.0</v>
      </c>
      <c r="G192" s="100"/>
      <c r="H192" s="101" t="str">
        <f>IFERROR(VLOOKUP(ROWS($H$3:H192),$D$3:$E$204,2,0),"")</f>
        <v>ZLÍN</v>
      </c>
      <c r="I192" s="69"/>
      <c r="J192" s="103" t="s">
        <v>1420</v>
      </c>
      <c r="K192" s="91" t="s">
        <v>1421</v>
      </c>
      <c r="M192" s="92">
        <f>IF(ISNUMBER(SEARCH(ZAKL_DATA!$B$29,N192)),MAX($M$2:M191)+1,0)</f>
        <v>190.0</v>
      </c>
      <c r="N192" s="93" t="s">
        <v>1422</v>
      </c>
      <c r="O192" s="108" t="s">
        <v>1423</v>
      </c>
      <c r="Q192" s="95" t="str">
        <f>IFERROR(VLOOKUP(ROWS($Q$3:Q192),$M$3:$N$992,2,0),"")</f>
        <v>Výroba radiátorů a kotlů k ústřednímu topení, kovových nádrží a zásobníků</v>
      </c>
      <c r="R192">
        <f>IF(ISNUMBER(SEARCH(#REF!,N192)),MAX($M$2:M191)+1,0)</f>
        <v>0.0</v>
      </c>
      <c r="S192" s="93" t="s">
        <v>1422</v>
      </c>
      <c r="T192" t="str">
        <f>IFERROR(VLOOKUP(ROWS($T$3:T192),$R$3:$S$992,2,0),"")</f>
        <v/>
      </c>
      <c r="U192">
        <f>IF(ISNUMBER(SEARCH(#REF!,N192)),MAX($M$2:M191)+1,0)</f>
        <v>0.0</v>
      </c>
      <c r="V192" s="93" t="s">
        <v>1422</v>
      </c>
      <c r="W192" t="str">
        <f>IFERROR(VLOOKUP(ROWS($W$3:W192),$U$3:$V$992,2,0),"")</f>
        <v/>
      </c>
      <c r="X192">
        <f>IF(ISNUMBER(SEARCH(#REF!,N192)),MAX($M$2:M191)+1,0)</f>
        <v>0.0</v>
      </c>
      <c r="Y192" s="93" t="s">
        <v>1422</v>
      </c>
      <c r="Z192" t="str">
        <f>IFERROR(VLOOKUP(ROWS($Z$3:Z192),$X$3:$Y$992,2,0),"")</f>
        <v/>
      </c>
    </row>
    <row r="193" spans="1:26" ht="12.75" customHeight="1">
      <c r="A193" s="69"/>
      <c r="B193" s="69"/>
      <c r="C193" s="69"/>
      <c r="D193" s="85">
        <f>IF(ISNUMBER(SEARCH(ZAKL_DATA!$B$14,E193)),MAX($D$2:D192)+1,0)</f>
        <v>191.0</v>
      </c>
      <c r="E193" s="98" t="s">
        <v>1424</v>
      </c>
      <c r="F193" s="99">
        <v>3302.0</v>
      </c>
      <c r="G193" s="100"/>
      <c r="H193" s="101" t="str">
        <f>IFERROR(VLOOKUP(ROWS($H$3:H193),$D$3:$E$204,2,0),"")</f>
        <v>BYSTŘICE POD HOSTÝNEM</v>
      </c>
      <c r="I193" s="69"/>
      <c r="J193" s="103" t="s">
        <v>1425</v>
      </c>
      <c r="K193" s="91" t="s">
        <v>1426</v>
      </c>
      <c r="M193" s="92">
        <f>IF(ISNUMBER(SEARCH(ZAKL_DATA!$B$29,N193)),MAX($M$2:M192)+1,0)</f>
        <v>191.0</v>
      </c>
      <c r="N193" s="93" t="s">
        <v>1427</v>
      </c>
      <c r="O193" s="108" t="s">
        <v>1428</v>
      </c>
      <c r="Q193" s="95" t="str">
        <f>IFERROR(VLOOKUP(ROWS($Q$3:Q193),$M$3:$N$992,2,0),"")</f>
        <v>Výroba parních kotlů, kromě kotlů pro ústřední topení</v>
      </c>
      <c r="R193">
        <f>IF(ISNUMBER(SEARCH(#REF!,N193)),MAX($M$2:M192)+1,0)</f>
        <v>0.0</v>
      </c>
      <c r="S193" s="93" t="s">
        <v>1427</v>
      </c>
      <c r="T193" t="str">
        <f>IFERROR(VLOOKUP(ROWS($T$3:T193),$R$3:$S$992,2,0),"")</f>
        <v/>
      </c>
      <c r="U193">
        <f>IF(ISNUMBER(SEARCH(#REF!,N193)),MAX($M$2:M192)+1,0)</f>
        <v>0.0</v>
      </c>
      <c r="V193" s="93" t="s">
        <v>1427</v>
      </c>
      <c r="W193" t="str">
        <f>IFERROR(VLOOKUP(ROWS($W$3:W193),$U$3:$V$992,2,0),"")</f>
        <v/>
      </c>
      <c r="X193">
        <f>IF(ISNUMBER(SEARCH(#REF!,N193)),MAX($M$2:M192)+1,0)</f>
        <v>0.0</v>
      </c>
      <c r="Y193" s="93" t="s">
        <v>1427</v>
      </c>
      <c r="Z193" t="str">
        <f>IFERROR(VLOOKUP(ROWS($Z$3:Z193),$X$3:$Y$992,2,0),"")</f>
        <v/>
      </c>
    </row>
    <row r="194" spans="1:26" ht="12.75" customHeight="1">
      <c r="A194" s="69"/>
      <c r="B194" s="69"/>
      <c r="C194" s="69"/>
      <c r="D194" s="85">
        <f>IF(ISNUMBER(SEARCH(ZAKL_DATA!$B$14,E194)),MAX($D$2:D193)+1,0)</f>
        <v>192.0</v>
      </c>
      <c r="E194" s="98" t="s">
        <v>1429</v>
      </c>
      <c r="F194" s="99">
        <v>3303.0</v>
      </c>
      <c r="G194" s="100"/>
      <c r="H194" s="101" t="str">
        <f>IFERROR(VLOOKUP(ROWS($H$3:H194),$D$3:$E$204,2,0),"")</f>
        <v>HOLEŠOV</v>
      </c>
      <c r="I194" s="69"/>
      <c r="J194" s="103" t="s">
        <v>1430</v>
      </c>
      <c r="K194" s="91" t="s">
        <v>1431</v>
      </c>
      <c r="M194" s="92">
        <f>IF(ISNUMBER(SEARCH(ZAKL_DATA!$B$29,N194)),MAX($M$2:M193)+1,0)</f>
        <v>192.0</v>
      </c>
      <c r="N194" s="93" t="s">
        <v>1432</v>
      </c>
      <c r="O194" s="108" t="s">
        <v>1433</v>
      </c>
      <c r="Q194" s="95" t="str">
        <f>IFERROR(VLOOKUP(ROWS($Q$3:Q194),$M$3:$N$992,2,0),"")</f>
        <v>Výroba zbraní a střeliva</v>
      </c>
      <c r="R194">
        <f>IF(ISNUMBER(SEARCH(#REF!,N194)),MAX($M$2:M193)+1,0)</f>
        <v>0.0</v>
      </c>
      <c r="S194" s="93" t="s">
        <v>1432</v>
      </c>
      <c r="T194" t="str">
        <f>IFERROR(VLOOKUP(ROWS($T$3:T194),$R$3:$S$992,2,0),"")</f>
        <v/>
      </c>
      <c r="U194">
        <f>IF(ISNUMBER(SEARCH(#REF!,N194)),MAX($M$2:M193)+1,0)</f>
        <v>0.0</v>
      </c>
      <c r="V194" s="93" t="s">
        <v>1432</v>
      </c>
      <c r="W194" t="str">
        <f>IFERROR(VLOOKUP(ROWS($W$3:W194),$U$3:$V$992,2,0),"")</f>
        <v/>
      </c>
      <c r="X194">
        <f>IF(ISNUMBER(SEARCH(#REF!,N194)),MAX($M$2:M193)+1,0)</f>
        <v>0.0</v>
      </c>
      <c r="Y194" s="93" t="s">
        <v>1432</v>
      </c>
      <c r="Z194" t="str">
        <f>IFERROR(VLOOKUP(ROWS($Z$3:Z194),$X$3:$Y$992,2,0),"")</f>
        <v/>
      </c>
    </row>
    <row r="195" spans="1:26" ht="12.75" customHeight="1">
      <c r="A195" s="69"/>
      <c r="B195" s="69"/>
      <c r="C195" s="69"/>
      <c r="D195" s="85">
        <f>IF(ISNUMBER(SEARCH(ZAKL_DATA!$B$14,E195)),MAX($D$2:D194)+1,0)</f>
        <v>193.0</v>
      </c>
      <c r="E195" s="98" t="s">
        <v>1434</v>
      </c>
      <c r="F195" s="99">
        <v>3304.0</v>
      </c>
      <c r="G195" s="100"/>
      <c r="H195" s="101" t="str">
        <f>IFERROR(VLOOKUP(ROWS($H$3:H195),$D$3:$E$204,2,0),"")</f>
        <v>KROMĚŘÍŽ</v>
      </c>
      <c r="I195" s="69"/>
      <c r="J195" s="103" t="s">
        <v>1435</v>
      </c>
      <c r="K195" s="91" t="s">
        <v>1436</v>
      </c>
      <c r="M195" s="92">
        <f>IF(ISNUMBER(SEARCH(ZAKL_DATA!$B$29,N195)),MAX($M$2:M194)+1,0)</f>
        <v>193.0</v>
      </c>
      <c r="N195" s="93" t="s">
        <v>1437</v>
      </c>
      <c r="O195" s="94" t="s">
        <v>1438</v>
      </c>
      <c r="Q195" s="95" t="str">
        <f>IFERROR(VLOOKUP(ROWS($Q$3:Q195),$M$3:$N$992,2,0),"")</f>
        <v>Kování,lisování,ražení,válcování a protlačování kovů;prášková metalurgie</v>
      </c>
      <c r="R195">
        <f>IF(ISNUMBER(SEARCH(#REF!,N195)),MAX($M$2:M194)+1,0)</f>
        <v>0.0</v>
      </c>
      <c r="S195" s="93" t="s">
        <v>1437</v>
      </c>
      <c r="T195" t="str">
        <f>IFERROR(VLOOKUP(ROWS($T$3:T195),$R$3:$S$992,2,0),"")</f>
        <v/>
      </c>
      <c r="U195">
        <f>IF(ISNUMBER(SEARCH(#REF!,N195)),MAX($M$2:M194)+1,0)</f>
        <v>0.0</v>
      </c>
      <c r="V195" s="93" t="s">
        <v>1437</v>
      </c>
      <c r="W195" t="str">
        <f>IFERROR(VLOOKUP(ROWS($W$3:W195),$U$3:$V$992,2,0),"")</f>
        <v/>
      </c>
      <c r="X195">
        <f>IF(ISNUMBER(SEARCH(#REF!,N195)),MAX($M$2:M194)+1,0)</f>
        <v>0.0</v>
      </c>
      <c r="Y195" s="93" t="s">
        <v>1437</v>
      </c>
      <c r="Z195" t="str">
        <f>IFERROR(VLOOKUP(ROWS($Z$3:Z195),$X$3:$Y$992,2,0),"")</f>
        <v/>
      </c>
    </row>
    <row r="196" spans="1:26" ht="12.75" customHeight="1">
      <c r="A196" s="69"/>
      <c r="B196" s="69"/>
      <c r="C196" s="69"/>
      <c r="D196" s="85">
        <f>IF(ISNUMBER(SEARCH(ZAKL_DATA!$B$14,E196)),MAX($D$2:D195)+1,0)</f>
        <v>194.0</v>
      </c>
      <c r="E196" s="98" t="s">
        <v>1439</v>
      </c>
      <c r="F196" s="99">
        <v>3305.0</v>
      </c>
      <c r="G196" s="100"/>
      <c r="H196" s="101" t="str">
        <f>IFERROR(VLOOKUP(ROWS($H$3:H196),$D$3:$E$204,2,0),"")</f>
        <v>LUHAČOVICE</v>
      </c>
      <c r="I196" s="69"/>
      <c r="J196" s="103" t="s">
        <v>1440</v>
      </c>
      <c r="K196" s="91" t="s">
        <v>1441</v>
      </c>
      <c r="M196" s="92">
        <f>IF(ISNUMBER(SEARCH(ZAKL_DATA!$B$29,N196)),MAX($M$2:M195)+1,0)</f>
        <v>194.0</v>
      </c>
      <c r="N196" s="93" t="s">
        <v>1442</v>
      </c>
      <c r="O196" s="94" t="s">
        <v>1443</v>
      </c>
      <c r="Q196" s="95" t="str">
        <f>IFERROR(VLOOKUP(ROWS($Q$3:Q196),$M$3:$N$992,2,0),"")</f>
        <v>Povrchová úprava a zušlechťování kovů; obrábění</v>
      </c>
      <c r="R196">
        <f>IF(ISNUMBER(SEARCH(#REF!,N196)),MAX($M$2:M195)+1,0)</f>
        <v>0.0</v>
      </c>
      <c r="S196" s="93" t="s">
        <v>1442</v>
      </c>
      <c r="T196" t="str">
        <f>IFERROR(VLOOKUP(ROWS($T$3:T196),$R$3:$S$992,2,0),"")</f>
        <v/>
      </c>
      <c r="U196">
        <f>IF(ISNUMBER(SEARCH(#REF!,N196)),MAX($M$2:M195)+1,0)</f>
        <v>0.0</v>
      </c>
      <c r="V196" s="93" t="s">
        <v>1442</v>
      </c>
      <c r="W196" t="str">
        <f>IFERROR(VLOOKUP(ROWS($W$3:W196),$U$3:$V$992,2,0),"")</f>
        <v/>
      </c>
      <c r="X196">
        <f>IF(ISNUMBER(SEARCH(#REF!,N196)),MAX($M$2:M195)+1,0)</f>
        <v>0.0</v>
      </c>
      <c r="Y196" s="93" t="s">
        <v>1442</v>
      </c>
      <c r="Z196" t="str">
        <f>IFERROR(VLOOKUP(ROWS($Z$3:Z196),$X$3:$Y$992,2,0),"")</f>
        <v/>
      </c>
    </row>
    <row r="197" spans="1:26" ht="12.75" customHeight="1">
      <c r="A197" s="69"/>
      <c r="B197" s="69"/>
      <c r="C197" s="69"/>
      <c r="D197" s="85">
        <f>IF(ISNUMBER(SEARCH(ZAKL_DATA!$B$14,E197)),MAX($D$2:D196)+1,0)</f>
        <v>195.0</v>
      </c>
      <c r="E197" s="98" t="s">
        <v>1444</v>
      </c>
      <c r="F197" s="99">
        <v>3306.0</v>
      </c>
      <c r="G197" s="100"/>
      <c r="H197" s="101" t="str">
        <f>IFERROR(VLOOKUP(ROWS($H$3:H197),$D$3:$E$204,2,0),"")</f>
        <v>OTROKOVICE</v>
      </c>
      <c r="I197" s="69"/>
      <c r="J197" s="103" t="s">
        <v>1445</v>
      </c>
      <c r="K197" s="91" t="s">
        <v>1446</v>
      </c>
      <c r="M197" s="92">
        <f>IF(ISNUMBER(SEARCH(ZAKL_DATA!$B$29,N197)),MAX($M$2:M196)+1,0)</f>
        <v>195.0</v>
      </c>
      <c r="N197" s="93" t="s">
        <v>1447</v>
      </c>
      <c r="O197" s="94" t="s">
        <v>1448</v>
      </c>
      <c r="Q197" s="95" t="str">
        <f>IFERROR(VLOOKUP(ROWS($Q$3:Q197),$M$3:$N$992,2,0),"")</f>
        <v>Výroba nožířských výrobků, nástrojů a železářských výrobků</v>
      </c>
      <c r="R197">
        <f>IF(ISNUMBER(SEARCH(#REF!,N197)),MAX($M$2:M196)+1,0)</f>
        <v>0.0</v>
      </c>
      <c r="S197" s="93" t="s">
        <v>1447</v>
      </c>
      <c r="T197" t="str">
        <f>IFERROR(VLOOKUP(ROWS($T$3:T197),$R$3:$S$992,2,0),"")</f>
        <v/>
      </c>
      <c r="U197">
        <f>IF(ISNUMBER(SEARCH(#REF!,N197)),MAX($M$2:M196)+1,0)</f>
        <v>0.0</v>
      </c>
      <c r="V197" s="93" t="s">
        <v>1447</v>
      </c>
      <c r="W197" t="str">
        <f>IFERROR(VLOOKUP(ROWS($W$3:W197),$U$3:$V$992,2,0),"")</f>
        <v/>
      </c>
      <c r="X197">
        <f>IF(ISNUMBER(SEARCH(#REF!,N197)),MAX($M$2:M196)+1,0)</f>
        <v>0.0</v>
      </c>
      <c r="Y197" s="93" t="s">
        <v>1447</v>
      </c>
      <c r="Z197" t="str">
        <f>IFERROR(VLOOKUP(ROWS($Z$3:Z197),$X$3:$Y$992,2,0),"")</f>
        <v/>
      </c>
    </row>
    <row r="198" spans="1:26" ht="12.75" customHeight="1">
      <c r="A198" s="69"/>
      <c r="B198" s="69"/>
      <c r="C198" s="69"/>
      <c r="D198" s="85">
        <f>IF(ISNUMBER(SEARCH(ZAKL_DATA!$B$14,E198)),MAX($D$2:D197)+1,0)</f>
        <v>196.0</v>
      </c>
      <c r="E198" s="98" t="s">
        <v>1449</v>
      </c>
      <c r="F198" s="99">
        <v>3307.0</v>
      </c>
      <c r="G198" s="100"/>
      <c r="H198" s="101" t="str">
        <f>IFERROR(VLOOKUP(ROWS($H$3:H198),$D$3:$E$204,2,0),"")</f>
        <v>ROŽNOV POD RADH.</v>
      </c>
      <c r="I198" s="69"/>
      <c r="J198" s="103" t="s">
        <v>1450</v>
      </c>
      <c r="K198" s="91" t="s">
        <v>1451</v>
      </c>
      <c r="M198" s="92">
        <f>IF(ISNUMBER(SEARCH(ZAKL_DATA!$B$29,N198)),MAX($M$2:M197)+1,0)</f>
        <v>196.0</v>
      </c>
      <c r="N198" s="93" t="s">
        <v>1452</v>
      </c>
      <c r="O198" s="94" t="s">
        <v>1453</v>
      </c>
      <c r="Q198" s="95" t="str">
        <f>IFERROR(VLOOKUP(ROWS($Q$3:Q198),$M$3:$N$992,2,0),"")</f>
        <v>Výroba ostatních kovodělných výrobků</v>
      </c>
      <c r="R198">
        <f>IF(ISNUMBER(SEARCH(#REF!,N198)),MAX($M$2:M197)+1,0)</f>
        <v>0.0</v>
      </c>
      <c r="S198" s="93" t="s">
        <v>1452</v>
      </c>
      <c r="T198" t="str">
        <f>IFERROR(VLOOKUP(ROWS($T$3:T198),$R$3:$S$992,2,0),"")</f>
        <v/>
      </c>
      <c r="U198">
        <f>IF(ISNUMBER(SEARCH(#REF!,N198)),MAX($M$2:M197)+1,0)</f>
        <v>0.0</v>
      </c>
      <c r="V198" s="93" t="s">
        <v>1452</v>
      </c>
      <c r="W198" t="str">
        <f>IFERROR(VLOOKUP(ROWS($W$3:W198),$U$3:$V$992,2,0),"")</f>
        <v/>
      </c>
      <c r="X198">
        <f>IF(ISNUMBER(SEARCH(#REF!,N198)),MAX($M$2:M197)+1,0)</f>
        <v>0.0</v>
      </c>
      <c r="Y198" s="93" t="s">
        <v>1452</v>
      </c>
      <c r="Z198" t="str">
        <f>IFERROR(VLOOKUP(ROWS($Z$3:Z198),$X$3:$Y$992,2,0),"")</f>
        <v/>
      </c>
    </row>
    <row r="199" spans="1:26" ht="12.75" customHeight="1">
      <c r="A199" s="69"/>
      <c r="B199" s="69"/>
      <c r="C199" s="69"/>
      <c r="D199" s="85">
        <f>IF(ISNUMBER(SEARCH(ZAKL_DATA!$B$14,E199)),MAX($D$2:D198)+1,0)</f>
        <v>197.0</v>
      </c>
      <c r="E199" s="98" t="s">
        <v>1454</v>
      </c>
      <c r="F199" s="99">
        <v>3308.0</v>
      </c>
      <c r="G199" s="100"/>
      <c r="H199" s="101" t="str">
        <f>IFERROR(VLOOKUP(ROWS($H$3:H199),$D$3:$E$204,2,0),"")</f>
        <v>UHERSKÝ BROD</v>
      </c>
      <c r="I199" s="69"/>
      <c r="J199" s="103" t="s">
        <v>1455</v>
      </c>
      <c r="K199" s="91" t="s">
        <v>1456</v>
      </c>
      <c r="M199" s="92">
        <f>IF(ISNUMBER(SEARCH(ZAKL_DATA!$B$29,N199)),MAX($M$2:M198)+1,0)</f>
        <v>197.0</v>
      </c>
      <c r="N199" s="93" t="s">
        <v>1457</v>
      </c>
      <c r="O199" s="94" t="s">
        <v>1458</v>
      </c>
      <c r="Q199" s="95" t="str">
        <f>IFERROR(VLOOKUP(ROWS($Q$3:Q199),$M$3:$N$992,2,0),"")</f>
        <v>Výroba elektronických součástek a desek</v>
      </c>
      <c r="R199">
        <f>IF(ISNUMBER(SEARCH(#REF!,N199)),MAX($M$2:M198)+1,0)</f>
        <v>0.0</v>
      </c>
      <c r="S199" s="93" t="s">
        <v>1457</v>
      </c>
      <c r="T199" t="str">
        <f>IFERROR(VLOOKUP(ROWS($T$3:T199),$R$3:$S$992,2,0),"")</f>
        <v/>
      </c>
      <c r="U199">
        <f>IF(ISNUMBER(SEARCH(#REF!,N199)),MAX($M$2:M198)+1,0)</f>
        <v>0.0</v>
      </c>
      <c r="V199" s="93" t="s">
        <v>1457</v>
      </c>
      <c r="W199" t="str">
        <f>IFERROR(VLOOKUP(ROWS($W$3:W199),$U$3:$V$992,2,0),"")</f>
        <v/>
      </c>
      <c r="X199">
        <f>IF(ISNUMBER(SEARCH(#REF!,N199)),MAX($M$2:M198)+1,0)</f>
        <v>0.0</v>
      </c>
      <c r="Y199" s="93" t="s">
        <v>1457</v>
      </c>
      <c r="Z199" t="str">
        <f>IFERROR(VLOOKUP(ROWS($Z$3:Z199),$X$3:$Y$992,2,0),"")</f>
        <v/>
      </c>
    </row>
    <row r="200" spans="1:26" ht="12.75" customHeight="1">
      <c r="A200" s="69"/>
      <c r="B200" s="69"/>
      <c r="C200" s="69"/>
      <c r="D200" s="85">
        <f>IF(ISNUMBER(SEARCH(ZAKL_DATA!$B$14,E200)),MAX($D$2:D199)+1,0)</f>
        <v>198.0</v>
      </c>
      <c r="E200" s="98" t="s">
        <v>1459</v>
      </c>
      <c r="F200" s="99">
        <v>3309.0</v>
      </c>
      <c r="G200" s="100"/>
      <c r="H200" s="101" t="str">
        <f>IFERROR(VLOOKUP(ROWS($H$3:H200),$D$3:$E$204,2,0),"")</f>
        <v>UHERSKÉ HRADIŠTĚ</v>
      </c>
      <c r="I200" s="69"/>
      <c r="J200" s="103" t="s">
        <v>1460</v>
      </c>
      <c r="K200" s="91" t="s">
        <v>1461</v>
      </c>
      <c r="M200" s="92">
        <f>IF(ISNUMBER(SEARCH(ZAKL_DATA!$B$29,N200)),MAX($M$2:M199)+1,0)</f>
        <v>198.0</v>
      </c>
      <c r="N200" s="93" t="s">
        <v>1462</v>
      </c>
      <c r="O200" s="94" t="s">
        <v>1463</v>
      </c>
      <c r="Q200" s="95" t="str">
        <f>IFERROR(VLOOKUP(ROWS($Q$3:Q200),$M$3:$N$992,2,0),"")</f>
        <v>Výroba počítačů a periferních zařízení</v>
      </c>
      <c r="R200">
        <f>IF(ISNUMBER(SEARCH(#REF!,N200)),MAX($M$2:M199)+1,0)</f>
        <v>0.0</v>
      </c>
      <c r="S200" s="93" t="s">
        <v>1462</v>
      </c>
      <c r="T200" t="str">
        <f>IFERROR(VLOOKUP(ROWS($T$3:T200),$R$3:$S$992,2,0),"")</f>
        <v/>
      </c>
      <c r="U200">
        <f>IF(ISNUMBER(SEARCH(#REF!,N200)),MAX($M$2:M199)+1,0)</f>
        <v>0.0</v>
      </c>
      <c r="V200" s="93" t="s">
        <v>1462</v>
      </c>
      <c r="W200" t="str">
        <f>IFERROR(VLOOKUP(ROWS($W$3:W200),$U$3:$V$992,2,0),"")</f>
        <v/>
      </c>
      <c r="X200">
        <f>IF(ISNUMBER(SEARCH(#REF!,N200)),MAX($M$2:M199)+1,0)</f>
        <v>0.0</v>
      </c>
      <c r="Y200" s="93" t="s">
        <v>1462</v>
      </c>
      <c r="Z200" t="str">
        <f>IFERROR(VLOOKUP(ROWS($Z$3:Z200),$X$3:$Y$992,2,0),"")</f>
        <v/>
      </c>
    </row>
    <row r="201" spans="1:26" ht="12.75" customHeight="1">
      <c r="A201" s="69"/>
      <c r="B201" s="69"/>
      <c r="C201" s="69"/>
      <c r="D201" s="85">
        <f>IF(ISNUMBER(SEARCH(ZAKL_DATA!$B$14,E201)),MAX($D$2:D200)+1,0)</f>
        <v>199.0</v>
      </c>
      <c r="E201" s="98" t="s">
        <v>1464</v>
      </c>
      <c r="F201" s="99">
        <v>3310.0</v>
      </c>
      <c r="G201" s="100"/>
      <c r="H201" s="101" t="str">
        <f>IFERROR(VLOOKUP(ROWS($H$3:H201),$D$3:$E$204,2,0),"")</f>
        <v>VALAŠSKÉ MEZIŘÍČÍ</v>
      </c>
      <c r="I201" s="69"/>
      <c r="J201" s="103" t="s">
        <v>1465</v>
      </c>
      <c r="K201" s="91" t="s">
        <v>1466</v>
      </c>
      <c r="M201" s="92">
        <f>IF(ISNUMBER(SEARCH(ZAKL_DATA!$B$29,N201)),MAX($M$2:M200)+1,0)</f>
        <v>199.0</v>
      </c>
      <c r="N201" s="93" t="s">
        <v>1467</v>
      </c>
      <c r="O201" s="108" t="s">
        <v>1468</v>
      </c>
      <c r="Q201" s="95" t="str">
        <f>IFERROR(VLOOKUP(ROWS($Q$3:Q201),$M$3:$N$992,2,0),"")</f>
        <v>Výroba komunikačních zařízení</v>
      </c>
      <c r="R201">
        <f>IF(ISNUMBER(SEARCH(#REF!,N201)),MAX($M$2:M200)+1,0)</f>
        <v>0.0</v>
      </c>
      <c r="S201" s="93" t="s">
        <v>1467</v>
      </c>
      <c r="T201" t="str">
        <f>IFERROR(VLOOKUP(ROWS($T$3:T201),$R$3:$S$992,2,0),"")</f>
        <v/>
      </c>
      <c r="U201">
        <f>IF(ISNUMBER(SEARCH(#REF!,N201)),MAX($M$2:M200)+1,0)</f>
        <v>0.0</v>
      </c>
      <c r="V201" s="93" t="s">
        <v>1467</v>
      </c>
      <c r="W201" t="str">
        <f>IFERROR(VLOOKUP(ROWS($W$3:W201),$U$3:$V$992,2,0),"")</f>
        <v/>
      </c>
      <c r="X201">
        <f>IF(ISNUMBER(SEARCH(#REF!,N201)),MAX($M$2:M200)+1,0)</f>
        <v>0.0</v>
      </c>
      <c r="Y201" s="93" t="s">
        <v>1467</v>
      </c>
      <c r="Z201" t="str">
        <f>IFERROR(VLOOKUP(ROWS($Z$3:Z201),$X$3:$Y$992,2,0),"")</f>
        <v/>
      </c>
    </row>
    <row r="202" spans="1:26" ht="12.75" customHeight="1">
      <c r="A202" s="69"/>
      <c r="B202" s="69"/>
      <c r="C202" s="69"/>
      <c r="D202" s="85">
        <f>IF(ISNUMBER(SEARCH(ZAKL_DATA!$B$14,E202)),MAX($D$2:D201)+1,0)</f>
        <v>200.0</v>
      </c>
      <c r="E202" s="98" t="s">
        <v>1469</v>
      </c>
      <c r="F202" s="99">
        <v>3311.0</v>
      </c>
      <c r="G202" s="100"/>
      <c r="H202" s="101" t="str">
        <f>IFERROR(VLOOKUP(ROWS($H$3:H202),$D$3:$E$204,2,0),"")</f>
        <v>VALAŠSKÉ KLOBOUKY</v>
      </c>
      <c r="I202" s="69"/>
      <c r="J202" s="103" t="s">
        <v>1470</v>
      </c>
      <c r="K202" s="91" t="s">
        <v>1471</v>
      </c>
      <c r="M202" s="92">
        <f>IF(ISNUMBER(SEARCH(ZAKL_DATA!$B$29,N202)),MAX($M$2:M201)+1,0)</f>
        <v>200.0</v>
      </c>
      <c r="N202" s="93" t="s">
        <v>1472</v>
      </c>
      <c r="O202" s="94" t="s">
        <v>1473</v>
      </c>
      <c r="Q202" s="95" t="str">
        <f>IFERROR(VLOOKUP(ROWS($Q$3:Q202),$M$3:$N$992,2,0),"")</f>
        <v>Výroba spotřební elektroniky</v>
      </c>
      <c r="R202">
        <f>IF(ISNUMBER(SEARCH(#REF!,N202)),MAX($M$2:M201)+1,0)</f>
        <v>0.0</v>
      </c>
      <c r="S202" s="93" t="s">
        <v>1472</v>
      </c>
      <c r="T202" t="str">
        <f>IFERROR(VLOOKUP(ROWS($T$3:T202),$R$3:$S$992,2,0),"")</f>
        <v/>
      </c>
      <c r="U202">
        <f>IF(ISNUMBER(SEARCH(#REF!,N202)),MAX($M$2:M201)+1,0)</f>
        <v>0.0</v>
      </c>
      <c r="V202" s="93" t="s">
        <v>1472</v>
      </c>
      <c r="W202" t="str">
        <f>IFERROR(VLOOKUP(ROWS($W$3:W202),$U$3:$V$992,2,0),"")</f>
        <v/>
      </c>
      <c r="X202">
        <f>IF(ISNUMBER(SEARCH(#REF!,N202)),MAX($M$2:M201)+1,0)</f>
        <v>0.0</v>
      </c>
      <c r="Y202" s="93" t="s">
        <v>1472</v>
      </c>
      <c r="Z202" t="str">
        <f>IFERROR(VLOOKUP(ROWS($Z$3:Z202),$X$3:$Y$992,2,0),"")</f>
        <v/>
      </c>
    </row>
    <row r="203" spans="1:26" ht="12.75" customHeight="1">
      <c r="A203" s="69"/>
      <c r="B203" s="69"/>
      <c r="C203" s="69"/>
      <c r="D203" s="85">
        <f>IF(ISNUMBER(SEARCH(ZAKL_DATA!$B$14,E203)),MAX($D$2:D202)+1,0)</f>
        <v>201.0</v>
      </c>
      <c r="E203" s="98" t="s">
        <v>1474</v>
      </c>
      <c r="F203" s="99">
        <v>3312.0</v>
      </c>
      <c r="G203" s="100"/>
      <c r="H203" s="101" t="str">
        <f>IFERROR(VLOOKUP(ROWS($H$3:H203),$D$3:$E$204,2,0),"")</f>
        <v>VSETÍN</v>
      </c>
      <c r="I203" s="69"/>
      <c r="J203" s="103" t="s">
        <v>1475</v>
      </c>
      <c r="K203" s="91" t="s">
        <v>1476</v>
      </c>
      <c r="M203" s="92">
        <f>IF(ISNUMBER(SEARCH(ZAKL_DATA!$B$29,N203)),MAX($M$2:M202)+1,0)</f>
        <v>201.0</v>
      </c>
      <c r="N203" s="93" t="s">
        <v>1477</v>
      </c>
      <c r="O203" s="94" t="s">
        <v>1478</v>
      </c>
      <c r="Q203" s="95" t="str">
        <f>IFERROR(VLOOKUP(ROWS($Q$3:Q203),$M$3:$N$992,2,0),"")</f>
        <v>Výroba měřicích,zkušebních a navigačních přístrojů;výroba časoměr.přístrojů</v>
      </c>
      <c r="R203">
        <f>IF(ISNUMBER(SEARCH(#REF!,N203)),MAX($M$2:M202)+1,0)</f>
        <v>0.0</v>
      </c>
      <c r="S203" s="93" t="s">
        <v>1477</v>
      </c>
      <c r="T203" t="str">
        <f>IFERROR(VLOOKUP(ROWS($T$3:T203),$R$3:$S$992,2,0),"")</f>
        <v/>
      </c>
      <c r="U203">
        <f>IF(ISNUMBER(SEARCH(#REF!,N203)),MAX($M$2:M202)+1,0)</f>
        <v>0.0</v>
      </c>
      <c r="V203" s="93" t="s">
        <v>1477</v>
      </c>
      <c r="W203" t="str">
        <f>IFERROR(VLOOKUP(ROWS($W$3:W203),$U$3:$V$992,2,0),"")</f>
        <v/>
      </c>
      <c r="X203">
        <f>IF(ISNUMBER(SEARCH(#REF!,N203)),MAX($M$2:M202)+1,0)</f>
        <v>0.0</v>
      </c>
      <c r="Y203" s="93" t="s">
        <v>1477</v>
      </c>
      <c r="Z203" t="str">
        <f>IFERROR(VLOOKUP(ROWS($Z$3:Z203),$X$3:$Y$992,2,0),"")</f>
        <v/>
      </c>
    </row>
    <row r="204" spans="1:26" ht="12.75" customHeight="1" thickBot="1">
      <c r="A204" s="69"/>
      <c r="B204" s="69"/>
      <c r="C204" s="69"/>
      <c r="D204" s="85">
        <f>IF(ISNUMBER(SEARCH(ZAKL_DATA!$B$14,E204)),MAX($D$2:D203)+1,0)</f>
        <v>202.0</v>
      </c>
      <c r="E204" s="111" t="s">
        <v>546</v>
      </c>
      <c r="F204" s="112">
        <v>4000.0</v>
      </c>
      <c r="G204" s="113"/>
      <c r="H204" s="114" t="str">
        <f>IFERROR(VLOOKUP(ROWS($H$3:H204),$D$3:$E$204,2,0),"")</f>
        <v>SPECIALIZOVANÝ</v>
      </c>
      <c r="I204" s="69"/>
      <c r="J204" s="103" t="s">
        <v>1479</v>
      </c>
      <c r="K204" s="91" t="s">
        <v>1480</v>
      </c>
      <c r="M204" s="92">
        <f>IF(ISNUMBER(SEARCH(ZAKL_DATA!$B$29,N204)),MAX($M$2:M203)+1,0)</f>
        <v>202.0</v>
      </c>
      <c r="N204" s="93" t="s">
        <v>1481</v>
      </c>
      <c r="O204" s="94" t="s">
        <v>1482</v>
      </c>
      <c r="Q204" s="95" t="str">
        <f>IFERROR(VLOOKUP(ROWS($Q$3:Q204),$M$3:$N$992,2,0),"")</f>
        <v>Výroba ozařovacích, elektroléčebných a elektroterapeutických přístrojů</v>
      </c>
      <c r="R204">
        <f>IF(ISNUMBER(SEARCH(#REF!,N204)),MAX($M$2:M203)+1,0)</f>
        <v>0.0</v>
      </c>
      <c r="S204" s="93" t="s">
        <v>1481</v>
      </c>
      <c r="T204" t="str">
        <f>IFERROR(VLOOKUP(ROWS($T$3:T204),$R$3:$S$992,2,0),"")</f>
        <v/>
      </c>
      <c r="U204">
        <f>IF(ISNUMBER(SEARCH(#REF!,N204)),MAX($M$2:M203)+1,0)</f>
        <v>0.0</v>
      </c>
      <c r="V204" s="93" t="s">
        <v>1481</v>
      </c>
      <c r="W204" t="str">
        <f>IFERROR(VLOOKUP(ROWS($W$3:W204),$U$3:$V$992,2,0),"")</f>
        <v/>
      </c>
      <c r="X204">
        <f>IF(ISNUMBER(SEARCH(#REF!,N204)),MAX($M$2:M203)+1,0)</f>
        <v>0.0</v>
      </c>
      <c r="Y204" s="93" t="s">
        <v>1481</v>
      </c>
      <c r="Z204" t="str">
        <f>IFERROR(VLOOKUP(ROWS($Z$3:Z204),$X$3:$Y$992,2,0),"")</f>
        <v/>
      </c>
    </row>
    <row r="205" spans="1:26" ht="12.75">
      <c r="A205" s="69"/>
      <c r="B205" s="69"/>
      <c r="C205" s="69"/>
      <c r="D205" s="70"/>
      <c r="E205" s="69"/>
      <c r="F205" s="69"/>
      <c r="G205" s="69"/>
      <c r="H205" s="69" t="str">
        <f>IFERROR(VLOOKUP(ROWS($H$3:H205),$D$2:$E$204,2,0),"")</f>
        <v/>
      </c>
      <c r="I205" s="69"/>
      <c r="J205" s="103" t="s">
        <v>1483</v>
      </c>
      <c r="K205" s="91" t="s">
        <v>1484</v>
      </c>
      <c r="M205" s="92">
        <f>IF(ISNUMBER(SEARCH(ZAKL_DATA!$B$29,N205)),MAX($M$2:M204)+1,0)</f>
        <v>203.0</v>
      </c>
      <c r="N205" s="93" t="s">
        <v>1485</v>
      </c>
      <c r="O205" s="94" t="s">
        <v>1486</v>
      </c>
      <c r="Q205" s="95" t="str">
        <f>IFERROR(VLOOKUP(ROWS($Q$3:Q205),$M$3:$N$992,2,0),"")</f>
        <v>Výroba optických a fotografických přístrojů a zařízení</v>
      </c>
      <c r="R205">
        <f>IF(ISNUMBER(SEARCH(#REF!,N205)),MAX($M$2:M204)+1,0)</f>
        <v>0.0</v>
      </c>
      <c r="S205" s="93" t="s">
        <v>1485</v>
      </c>
      <c r="T205" t="str">
        <f>IFERROR(VLOOKUP(ROWS($T$3:T205),$R$3:$S$992,2,0),"")</f>
        <v/>
      </c>
      <c r="U205">
        <f>IF(ISNUMBER(SEARCH(#REF!,N205)),MAX($M$2:M204)+1,0)</f>
        <v>0.0</v>
      </c>
      <c r="V205" s="93" t="s">
        <v>1485</v>
      </c>
      <c r="W205" t="str">
        <f>IFERROR(VLOOKUP(ROWS($W$3:W205),$U$3:$V$992,2,0),"")</f>
        <v/>
      </c>
      <c r="X205">
        <f>IF(ISNUMBER(SEARCH(#REF!,N205)),MAX($M$2:M204)+1,0)</f>
        <v>0.0</v>
      </c>
      <c r="Y205" s="93" t="s">
        <v>1485</v>
      </c>
      <c r="Z205" t="str">
        <f>IFERROR(VLOOKUP(ROWS($Z$3:Z205),$X$3:$Y$992,2,0),"")</f>
        <v/>
      </c>
    </row>
    <row r="206" spans="10:26" ht="12.75">
      <c r="J206" s="103" t="s">
        <v>1487</v>
      </c>
      <c r="K206" s="91" t="s">
        <v>1488</v>
      </c>
      <c r="M206" s="92">
        <f>IF(ISNUMBER(SEARCH(ZAKL_DATA!$B$29,N206)),MAX($M$2:M205)+1,0)</f>
        <v>204.0</v>
      </c>
      <c r="N206" s="93" t="s">
        <v>1489</v>
      </c>
      <c r="O206" s="94" t="s">
        <v>1490</v>
      </c>
      <c r="Q206" s="95" t="str">
        <f>IFERROR(VLOOKUP(ROWS($Q$3:Q206),$M$3:$N$992,2,0),"")</f>
        <v>Výroba magnetických a optických médií</v>
      </c>
      <c r="R206">
        <f>IF(ISNUMBER(SEARCH(#REF!,N206)),MAX($M$2:M205)+1,0)</f>
        <v>0.0</v>
      </c>
      <c r="S206" s="93" t="s">
        <v>1489</v>
      </c>
      <c r="T206" t="str">
        <f>IFERROR(VLOOKUP(ROWS($T$3:T206),$R$3:$S$992,2,0),"")</f>
        <v/>
      </c>
      <c r="U206">
        <f>IF(ISNUMBER(SEARCH(#REF!,N206)),MAX($M$2:M205)+1,0)</f>
        <v>0.0</v>
      </c>
      <c r="V206" s="93" t="s">
        <v>1489</v>
      </c>
      <c r="W206" t="str">
        <f>IFERROR(VLOOKUP(ROWS($W$3:W206),$U$3:$V$992,2,0),"")</f>
        <v/>
      </c>
      <c r="X206">
        <f>IF(ISNUMBER(SEARCH(#REF!,N206)),MAX($M$2:M205)+1,0)</f>
        <v>0.0</v>
      </c>
      <c r="Y206" s="93" t="s">
        <v>1489</v>
      </c>
      <c r="Z206" t="str">
        <f>IFERROR(VLOOKUP(ROWS($Z$3:Z206),$X$3:$Y$992,2,0),"")</f>
        <v/>
      </c>
    </row>
    <row r="207" spans="10:26" ht="12.75">
      <c r="J207" s="103" t="s">
        <v>1491</v>
      </c>
      <c r="K207" s="91" t="s">
        <v>1492</v>
      </c>
      <c r="M207" s="92">
        <f>IF(ISNUMBER(SEARCH(ZAKL_DATA!$B$29,N207)),MAX($M$2:M206)+1,0)</f>
        <v>205.0</v>
      </c>
      <c r="N207" s="93" t="s">
        <v>1493</v>
      </c>
      <c r="O207" s="94" t="s">
        <v>1494</v>
      </c>
      <c r="Q207" s="95" t="str">
        <f>IFERROR(VLOOKUP(ROWS($Q$3:Q207),$M$3:$N$992,2,0),"")</f>
        <v>Výroba elektr.motorů,generátorů,transformátorů a elektr.rozvod.a kontrol.z.</v>
      </c>
      <c r="R207">
        <f>IF(ISNUMBER(SEARCH(#REF!,N207)),MAX($M$2:M206)+1,0)</f>
        <v>0.0</v>
      </c>
      <c r="S207" s="93" t="s">
        <v>1493</v>
      </c>
      <c r="T207" t="str">
        <f>IFERROR(VLOOKUP(ROWS($T$3:T207),$R$3:$S$992,2,0),"")</f>
        <v/>
      </c>
      <c r="U207">
        <f>IF(ISNUMBER(SEARCH(#REF!,N207)),MAX($M$2:M206)+1,0)</f>
        <v>0.0</v>
      </c>
      <c r="V207" s="93" t="s">
        <v>1493</v>
      </c>
      <c r="W207" t="str">
        <f>IFERROR(VLOOKUP(ROWS($W$3:W207),$U$3:$V$992,2,0),"")</f>
        <v/>
      </c>
      <c r="X207">
        <f>IF(ISNUMBER(SEARCH(#REF!,N207)),MAX($M$2:M206)+1,0)</f>
        <v>0.0</v>
      </c>
      <c r="Y207" s="93" t="s">
        <v>1493</v>
      </c>
      <c r="Z207" t="str">
        <f>IFERROR(VLOOKUP(ROWS($Z$3:Z207),$X$3:$Y$992,2,0),"")</f>
        <v/>
      </c>
    </row>
    <row r="208" spans="10:26" ht="12.75">
      <c r="J208" s="103" t="s">
        <v>1495</v>
      </c>
      <c r="K208" s="91" t="s">
        <v>1496</v>
      </c>
      <c r="M208" s="92">
        <f>IF(ISNUMBER(SEARCH(ZAKL_DATA!$B$29,N208)),MAX($M$2:M207)+1,0)</f>
        <v>206.0</v>
      </c>
      <c r="N208" s="93" t="s">
        <v>1497</v>
      </c>
      <c r="O208" s="108" t="s">
        <v>1498</v>
      </c>
      <c r="Q208" s="95" t="str">
        <f>IFERROR(VLOOKUP(ROWS($Q$3:Q208),$M$3:$N$992,2,0),"")</f>
        <v>Výroba baterií a akumulátorů</v>
      </c>
      <c r="R208">
        <f>IF(ISNUMBER(SEARCH(#REF!,N208)),MAX($M$2:M207)+1,0)</f>
        <v>0.0</v>
      </c>
      <c r="S208" s="93" t="s">
        <v>1497</v>
      </c>
      <c r="T208" t="str">
        <f>IFERROR(VLOOKUP(ROWS($T$3:T208),$R$3:$S$992,2,0),"")</f>
        <v/>
      </c>
      <c r="U208">
        <f>IF(ISNUMBER(SEARCH(#REF!,N208)),MAX($M$2:M207)+1,0)</f>
        <v>0.0</v>
      </c>
      <c r="V208" s="93" t="s">
        <v>1497</v>
      </c>
      <c r="W208" t="str">
        <f>IFERROR(VLOOKUP(ROWS($W$3:W208),$U$3:$V$992,2,0),"")</f>
        <v/>
      </c>
      <c r="X208">
        <f>IF(ISNUMBER(SEARCH(#REF!,N208)),MAX($M$2:M207)+1,0)</f>
        <v>0.0</v>
      </c>
      <c r="Y208" s="93" t="s">
        <v>1497</v>
      </c>
      <c r="Z208" t="str">
        <f>IFERROR(VLOOKUP(ROWS($Z$3:Z208),$X$3:$Y$992,2,0),"")</f>
        <v/>
      </c>
    </row>
    <row r="209" spans="10:26" ht="12.75">
      <c r="J209" s="103" t="s">
        <v>1499</v>
      </c>
      <c r="K209" s="91" t="s">
        <v>1500</v>
      </c>
      <c r="M209" s="92">
        <f>IF(ISNUMBER(SEARCH(ZAKL_DATA!$B$29,N209)),MAX($M$2:M208)+1,0)</f>
        <v>207.0</v>
      </c>
      <c r="N209" s="93" t="s">
        <v>1501</v>
      </c>
      <c r="O209" s="94" t="s">
        <v>1502</v>
      </c>
      <c r="Q209" s="95" t="str">
        <f>IFERROR(VLOOKUP(ROWS($Q$3:Q209),$M$3:$N$992,2,0),"")</f>
        <v>Výroba optických a elektr.kabelů,elektr.vodičů a elektroinstal.zařízení</v>
      </c>
      <c r="R209">
        <f>IF(ISNUMBER(SEARCH(#REF!,N209)),MAX($M$2:M208)+1,0)</f>
        <v>0.0</v>
      </c>
      <c r="S209" s="93" t="s">
        <v>1501</v>
      </c>
      <c r="T209" t="str">
        <f>IFERROR(VLOOKUP(ROWS($T$3:T209),$R$3:$S$992,2,0),"")</f>
        <v/>
      </c>
      <c r="U209">
        <f>IF(ISNUMBER(SEARCH(#REF!,N209)),MAX($M$2:M208)+1,0)</f>
        <v>0.0</v>
      </c>
      <c r="V209" s="93" t="s">
        <v>1501</v>
      </c>
      <c r="W209" t="str">
        <f>IFERROR(VLOOKUP(ROWS($W$3:W209),$U$3:$V$992,2,0),"")</f>
        <v/>
      </c>
      <c r="X209">
        <f>IF(ISNUMBER(SEARCH(#REF!,N209)),MAX($M$2:M208)+1,0)</f>
        <v>0.0</v>
      </c>
      <c r="Y209" s="93" t="s">
        <v>1501</v>
      </c>
      <c r="Z209" t="str">
        <f>IFERROR(VLOOKUP(ROWS($Z$3:Z209),$X$3:$Y$992,2,0),"")</f>
        <v/>
      </c>
    </row>
    <row r="210" spans="10:26" ht="12.75">
      <c r="J210" s="103" t="s">
        <v>1503</v>
      </c>
      <c r="K210" s="91" t="s">
        <v>1504</v>
      </c>
      <c r="M210" s="92">
        <f>IF(ISNUMBER(SEARCH(ZAKL_DATA!$B$29,N210)),MAX($M$2:M209)+1,0)</f>
        <v>208.0</v>
      </c>
      <c r="N210" s="93" t="s">
        <v>1505</v>
      </c>
      <c r="O210" s="94" t="s">
        <v>1506</v>
      </c>
      <c r="Q210" s="95" t="str">
        <f>IFERROR(VLOOKUP(ROWS($Q$3:Q210),$M$3:$N$992,2,0),"")</f>
        <v>Výroba elektrických osvětlovacích zařízení</v>
      </c>
      <c r="R210">
        <f>IF(ISNUMBER(SEARCH(#REF!,N210)),MAX($M$2:M209)+1,0)</f>
        <v>0.0</v>
      </c>
      <c r="S210" s="93" t="s">
        <v>1505</v>
      </c>
      <c r="T210" t="str">
        <f>IFERROR(VLOOKUP(ROWS($T$3:T210),$R$3:$S$992,2,0),"")</f>
        <v/>
      </c>
      <c r="U210">
        <f>IF(ISNUMBER(SEARCH(#REF!,N210)),MAX($M$2:M209)+1,0)</f>
        <v>0.0</v>
      </c>
      <c r="V210" s="93" t="s">
        <v>1505</v>
      </c>
      <c r="W210" t="str">
        <f>IFERROR(VLOOKUP(ROWS($W$3:W210),$U$3:$V$992,2,0),"")</f>
        <v/>
      </c>
      <c r="X210">
        <f>IF(ISNUMBER(SEARCH(#REF!,N210)),MAX($M$2:M209)+1,0)</f>
        <v>0.0</v>
      </c>
      <c r="Y210" s="93" t="s">
        <v>1505</v>
      </c>
      <c r="Z210" t="str">
        <f>IFERROR(VLOOKUP(ROWS($Z$3:Z210),$X$3:$Y$992,2,0),"")</f>
        <v/>
      </c>
    </row>
    <row r="211" spans="10:26" ht="12.75">
      <c r="J211" s="103" t="s">
        <v>1507</v>
      </c>
      <c r="K211" s="91" t="s">
        <v>1508</v>
      </c>
      <c r="M211" s="92">
        <f>IF(ISNUMBER(SEARCH(ZAKL_DATA!$B$29,N211)),MAX($M$2:M210)+1,0)</f>
        <v>209.0</v>
      </c>
      <c r="N211" s="93" t="s">
        <v>1509</v>
      </c>
      <c r="O211" s="108" t="s">
        <v>1510</v>
      </c>
      <c r="Q211" s="95" t="str">
        <f>IFERROR(VLOOKUP(ROWS($Q$3:Q211),$M$3:$N$992,2,0),"")</f>
        <v>Výroba spotřebičů převážně pro domácnost</v>
      </c>
      <c r="R211">
        <f>IF(ISNUMBER(SEARCH(#REF!,N211)),MAX($M$2:M210)+1,0)</f>
        <v>0.0</v>
      </c>
      <c r="S211" s="93" t="s">
        <v>1509</v>
      </c>
      <c r="T211" t="str">
        <f>IFERROR(VLOOKUP(ROWS($T$3:T211),$R$3:$S$992,2,0),"")</f>
        <v/>
      </c>
      <c r="U211">
        <f>IF(ISNUMBER(SEARCH(#REF!,N211)),MAX($M$2:M210)+1,0)</f>
        <v>0.0</v>
      </c>
      <c r="V211" s="93" t="s">
        <v>1509</v>
      </c>
      <c r="W211" t="str">
        <f>IFERROR(VLOOKUP(ROWS($W$3:W211),$U$3:$V$992,2,0),"")</f>
        <v/>
      </c>
      <c r="X211">
        <f>IF(ISNUMBER(SEARCH(#REF!,N211)),MAX($M$2:M210)+1,0)</f>
        <v>0.0</v>
      </c>
      <c r="Y211" s="93" t="s">
        <v>1509</v>
      </c>
      <c r="Z211" t="str">
        <f>IFERROR(VLOOKUP(ROWS($Z$3:Z211),$X$3:$Y$992,2,0),"")</f>
        <v/>
      </c>
    </row>
    <row r="212" spans="10:26" ht="12.75">
      <c r="J212" s="102" t="s">
        <v>1511</v>
      </c>
      <c r="K212" s="91" t="s">
        <v>1512</v>
      </c>
      <c r="M212" s="92">
        <f>IF(ISNUMBER(SEARCH(ZAKL_DATA!$B$29,N212)),MAX($M$2:M211)+1,0)</f>
        <v>210.0</v>
      </c>
      <c r="N212" s="93" t="s">
        <v>1513</v>
      </c>
      <c r="O212" s="94" t="s">
        <v>1514</v>
      </c>
      <c r="Q212" s="95" t="str">
        <f>IFERROR(VLOOKUP(ROWS($Q$3:Q212),$M$3:$N$992,2,0),"")</f>
        <v>Výroba ostatních elektrických zařízení</v>
      </c>
      <c r="R212">
        <f>IF(ISNUMBER(SEARCH(#REF!,N212)),MAX($M$2:M211)+1,0)</f>
        <v>0.0</v>
      </c>
      <c r="S212" s="93" t="s">
        <v>1513</v>
      </c>
      <c r="T212" t="str">
        <f>IFERROR(VLOOKUP(ROWS($T$3:T212),$R$3:$S$992,2,0),"")</f>
        <v/>
      </c>
      <c r="U212">
        <f>IF(ISNUMBER(SEARCH(#REF!,N212)),MAX($M$2:M211)+1,0)</f>
        <v>0.0</v>
      </c>
      <c r="V212" s="93" t="s">
        <v>1513</v>
      </c>
      <c r="W212" t="str">
        <f>IFERROR(VLOOKUP(ROWS($W$3:W212),$U$3:$V$992,2,0),"")</f>
        <v/>
      </c>
      <c r="X212">
        <f>IF(ISNUMBER(SEARCH(#REF!,N212)),MAX($M$2:M211)+1,0)</f>
        <v>0.0</v>
      </c>
      <c r="Y212" s="93" t="s">
        <v>1513</v>
      </c>
      <c r="Z212" t="str">
        <f>IFERROR(VLOOKUP(ROWS($Z$3:Z212),$X$3:$Y$992,2,0),"")</f>
        <v/>
      </c>
    </row>
    <row r="213" spans="10:26" ht="12.75">
      <c r="J213" s="103" t="s">
        <v>1515</v>
      </c>
      <c r="K213" s="91" t="s">
        <v>1516</v>
      </c>
      <c r="M213" s="92">
        <f>IF(ISNUMBER(SEARCH(ZAKL_DATA!$B$29,N213)),MAX($M$2:M212)+1,0)</f>
        <v>211.0</v>
      </c>
      <c r="N213" s="93" t="s">
        <v>1517</v>
      </c>
      <c r="O213" s="94" t="s">
        <v>1518</v>
      </c>
      <c r="Q213" s="95" t="str">
        <f>IFERROR(VLOOKUP(ROWS($Q$3:Q213),$M$3:$N$992,2,0),"")</f>
        <v>Výroba strojů a zařízení pro všeobecné účely</v>
      </c>
      <c r="R213">
        <f>IF(ISNUMBER(SEARCH(#REF!,N213)),MAX($M$2:M212)+1,0)</f>
        <v>0.0</v>
      </c>
      <c r="S213" s="93" t="s">
        <v>1517</v>
      </c>
      <c r="T213" t="str">
        <f>IFERROR(VLOOKUP(ROWS($T$3:T213),$R$3:$S$992,2,0),"")</f>
        <v/>
      </c>
      <c r="U213">
        <f>IF(ISNUMBER(SEARCH(#REF!,N213)),MAX($M$2:M212)+1,0)</f>
        <v>0.0</v>
      </c>
      <c r="V213" s="93" t="s">
        <v>1517</v>
      </c>
      <c r="W213" t="str">
        <f>IFERROR(VLOOKUP(ROWS($W$3:W213),$U$3:$V$992,2,0),"")</f>
        <v/>
      </c>
      <c r="X213">
        <f>IF(ISNUMBER(SEARCH(#REF!,N213)),MAX($M$2:M212)+1,0)</f>
        <v>0.0</v>
      </c>
      <c r="Y213" s="93" t="s">
        <v>1517</v>
      </c>
      <c r="Z213" t="str">
        <f>IFERROR(VLOOKUP(ROWS($Z$3:Z213),$X$3:$Y$992,2,0),"")</f>
        <v/>
      </c>
    </row>
    <row r="214" spans="10:26" ht="12.75">
      <c r="J214" s="102" t="s">
        <v>1519</v>
      </c>
      <c r="K214" s="91" t="s">
        <v>1520</v>
      </c>
      <c r="M214" s="92">
        <f>IF(ISNUMBER(SEARCH(ZAKL_DATA!$B$29,N214)),MAX($M$2:M213)+1,0)</f>
        <v>212.0</v>
      </c>
      <c r="N214" s="93" t="s">
        <v>1521</v>
      </c>
      <c r="O214" s="108" t="s">
        <v>1522</v>
      </c>
      <c r="Q214" s="95" t="str">
        <f>IFERROR(VLOOKUP(ROWS($Q$3:Q214),$M$3:$N$992,2,0),"")</f>
        <v>Výroba ostatních strojů a zařízení pro všeobecné účely</v>
      </c>
      <c r="R214">
        <f>IF(ISNUMBER(SEARCH(#REF!,N214)),MAX($M$2:M213)+1,0)</f>
        <v>0.0</v>
      </c>
      <c r="S214" s="93" t="s">
        <v>1521</v>
      </c>
      <c r="T214" t="str">
        <f>IFERROR(VLOOKUP(ROWS($T$3:T214),$R$3:$S$992,2,0),"")</f>
        <v/>
      </c>
      <c r="U214">
        <f>IF(ISNUMBER(SEARCH(#REF!,N214)),MAX($M$2:M213)+1,0)</f>
        <v>0.0</v>
      </c>
      <c r="V214" s="93" t="s">
        <v>1521</v>
      </c>
      <c r="W214" t="str">
        <f>IFERROR(VLOOKUP(ROWS($W$3:W214),$U$3:$V$992,2,0),"")</f>
        <v/>
      </c>
      <c r="X214">
        <f>IF(ISNUMBER(SEARCH(#REF!,N214)),MAX($M$2:M213)+1,0)</f>
        <v>0.0</v>
      </c>
      <c r="Y214" s="93" t="s">
        <v>1521</v>
      </c>
      <c r="Z214" t="str">
        <f>IFERROR(VLOOKUP(ROWS($Z$3:Z214),$X$3:$Y$992,2,0),"")</f>
        <v/>
      </c>
    </row>
    <row r="215" spans="10:26" ht="12.75">
      <c r="J215" s="102" t="s">
        <v>1523</v>
      </c>
      <c r="K215" s="91" t="s">
        <v>1524</v>
      </c>
      <c r="M215" s="92">
        <f>IF(ISNUMBER(SEARCH(ZAKL_DATA!$B$29,N215)),MAX($M$2:M214)+1,0)</f>
        <v>213.0</v>
      </c>
      <c r="N215" s="93" t="s">
        <v>1525</v>
      </c>
      <c r="O215" s="94" t="s">
        <v>1526</v>
      </c>
      <c r="Q215" s="95" t="str">
        <f>IFERROR(VLOOKUP(ROWS($Q$3:Q215),$M$3:$N$992,2,0),"")</f>
        <v>Výroba zemědělských a lesnických strojů</v>
      </c>
      <c r="R215">
        <f>IF(ISNUMBER(SEARCH(#REF!,N215)),MAX($M$2:M214)+1,0)</f>
        <v>0.0</v>
      </c>
      <c r="S215" s="93" t="s">
        <v>1525</v>
      </c>
      <c r="T215" t="str">
        <f>IFERROR(VLOOKUP(ROWS($T$3:T215),$R$3:$S$992,2,0),"")</f>
        <v/>
      </c>
      <c r="U215">
        <f>IF(ISNUMBER(SEARCH(#REF!,N215)),MAX($M$2:M214)+1,0)</f>
        <v>0.0</v>
      </c>
      <c r="V215" s="93" t="s">
        <v>1525</v>
      </c>
      <c r="W215" t="str">
        <f>IFERROR(VLOOKUP(ROWS($W$3:W215),$U$3:$V$992,2,0),"")</f>
        <v/>
      </c>
      <c r="X215">
        <f>IF(ISNUMBER(SEARCH(#REF!,N215)),MAX($M$2:M214)+1,0)</f>
        <v>0.0</v>
      </c>
      <c r="Y215" s="93" t="s">
        <v>1525</v>
      </c>
      <c r="Z215" t="str">
        <f>IFERROR(VLOOKUP(ROWS($Z$3:Z215),$X$3:$Y$992,2,0),"")</f>
        <v/>
      </c>
    </row>
    <row r="216" spans="10:26" ht="12.75">
      <c r="J216" s="103" t="s">
        <v>1527</v>
      </c>
      <c r="K216" s="91" t="s">
        <v>1528</v>
      </c>
      <c r="M216" s="92">
        <f>IF(ISNUMBER(SEARCH(ZAKL_DATA!$B$29,N216)),MAX($M$2:M215)+1,0)</f>
        <v>214.0</v>
      </c>
      <c r="N216" s="93" t="s">
        <v>1529</v>
      </c>
      <c r="O216" s="94" t="s">
        <v>1530</v>
      </c>
      <c r="Q216" s="95" t="str">
        <f>IFERROR(VLOOKUP(ROWS($Q$3:Q216),$M$3:$N$992,2,0),"")</f>
        <v>Výroba kovoobráběcích a ostatních obráběcích strojů</v>
      </c>
      <c r="R216">
        <f>IF(ISNUMBER(SEARCH(#REF!,N216)),MAX($M$2:M215)+1,0)</f>
        <v>0.0</v>
      </c>
      <c r="S216" s="93" t="s">
        <v>1529</v>
      </c>
      <c r="T216" t="str">
        <f>IFERROR(VLOOKUP(ROWS($T$3:T216),$R$3:$S$992,2,0),"")</f>
        <v/>
      </c>
      <c r="U216">
        <f>IF(ISNUMBER(SEARCH(#REF!,N216)),MAX($M$2:M215)+1,0)</f>
        <v>0.0</v>
      </c>
      <c r="V216" s="93" t="s">
        <v>1529</v>
      </c>
      <c r="W216" t="str">
        <f>IFERROR(VLOOKUP(ROWS($W$3:W216),$U$3:$V$992,2,0),"")</f>
        <v/>
      </c>
      <c r="X216">
        <f>IF(ISNUMBER(SEARCH(#REF!,N216)),MAX($M$2:M215)+1,0)</f>
        <v>0.0</v>
      </c>
      <c r="Y216" s="93" t="s">
        <v>1529</v>
      </c>
      <c r="Z216" t="str">
        <f>IFERROR(VLOOKUP(ROWS($Z$3:Z216),$X$3:$Y$992,2,0),"")</f>
        <v/>
      </c>
    </row>
    <row r="217" spans="10:26" ht="12.75">
      <c r="J217" s="103" t="s">
        <v>1531</v>
      </c>
      <c r="K217" s="91" t="s">
        <v>1532</v>
      </c>
      <c r="M217" s="92">
        <f>IF(ISNUMBER(SEARCH(ZAKL_DATA!$B$29,N217)),MAX($M$2:M216)+1,0)</f>
        <v>215.0</v>
      </c>
      <c r="N217" s="93" t="s">
        <v>1533</v>
      </c>
      <c r="O217" s="94" t="s">
        <v>1534</v>
      </c>
      <c r="Q217" s="95" t="str">
        <f>IFERROR(VLOOKUP(ROWS($Q$3:Q217),$M$3:$N$992,2,0),"")</f>
        <v>Výroba ostatních strojů pro speciální účely</v>
      </c>
      <c r="R217">
        <f>IF(ISNUMBER(SEARCH(#REF!,N217)),MAX($M$2:M216)+1,0)</f>
        <v>0.0</v>
      </c>
      <c r="S217" s="93" t="s">
        <v>1533</v>
      </c>
      <c r="T217" t="str">
        <f>IFERROR(VLOOKUP(ROWS($T$3:T217),$R$3:$S$992,2,0),"")</f>
        <v/>
      </c>
      <c r="U217">
        <f>IF(ISNUMBER(SEARCH(#REF!,N217)),MAX($M$2:M216)+1,0)</f>
        <v>0.0</v>
      </c>
      <c r="V217" s="93" t="s">
        <v>1533</v>
      </c>
      <c r="W217" t="str">
        <f>IFERROR(VLOOKUP(ROWS($W$3:W217),$U$3:$V$992,2,0),"")</f>
        <v/>
      </c>
      <c r="X217">
        <f>IF(ISNUMBER(SEARCH(#REF!,N217)),MAX($M$2:M216)+1,0)</f>
        <v>0.0</v>
      </c>
      <c r="Y217" s="93" t="s">
        <v>1533</v>
      </c>
      <c r="Z217" t="str">
        <f>IFERROR(VLOOKUP(ROWS($Z$3:Z217),$X$3:$Y$992,2,0),"")</f>
        <v/>
      </c>
    </row>
    <row r="218" spans="10:26" ht="12.75">
      <c r="J218" s="103" t="s">
        <v>1535</v>
      </c>
      <c r="K218" s="91" t="s">
        <v>1536</v>
      </c>
      <c r="M218" s="92">
        <f>IF(ISNUMBER(SEARCH(ZAKL_DATA!$B$29,N218)),MAX($M$2:M217)+1,0)</f>
        <v>216.0</v>
      </c>
      <c r="N218" s="93" t="s">
        <v>1537</v>
      </c>
      <c r="O218" s="94" t="s">
        <v>1538</v>
      </c>
      <c r="Q218" s="95" t="str">
        <f>IFERROR(VLOOKUP(ROWS($Q$3:Q218),$M$3:$N$992,2,0),"")</f>
        <v>Výroba motorových vozidel a jejich motorů</v>
      </c>
      <c r="R218">
        <f>IF(ISNUMBER(SEARCH(#REF!,N218)),MAX($M$2:M217)+1,0)</f>
        <v>0.0</v>
      </c>
      <c r="S218" s="93" t="s">
        <v>1537</v>
      </c>
      <c r="T218" t="str">
        <f>IFERROR(VLOOKUP(ROWS($T$3:T218),$R$3:$S$992,2,0),"")</f>
        <v/>
      </c>
      <c r="U218">
        <f>IF(ISNUMBER(SEARCH(#REF!,N218)),MAX($M$2:M217)+1,0)</f>
        <v>0.0</v>
      </c>
      <c r="V218" s="93" t="s">
        <v>1537</v>
      </c>
      <c r="W218" t="str">
        <f>IFERROR(VLOOKUP(ROWS($W$3:W218),$U$3:$V$992,2,0),"")</f>
        <v/>
      </c>
      <c r="X218">
        <f>IF(ISNUMBER(SEARCH(#REF!,N218)),MAX($M$2:M217)+1,0)</f>
        <v>0.0</v>
      </c>
      <c r="Y218" s="93" t="s">
        <v>1537</v>
      </c>
      <c r="Z218" t="str">
        <f>IFERROR(VLOOKUP(ROWS($Z$3:Z218),$X$3:$Y$992,2,0),"")</f>
        <v/>
      </c>
    </row>
    <row r="219" spans="10:26" ht="12.75">
      <c r="J219" s="103" t="s">
        <v>1539</v>
      </c>
      <c r="K219" s="91" t="s">
        <v>1540</v>
      </c>
      <c r="M219" s="92">
        <f>IF(ISNUMBER(SEARCH(ZAKL_DATA!$B$29,N219)),MAX($M$2:M218)+1,0)</f>
        <v>217.0</v>
      </c>
      <c r="N219" s="93" t="s">
        <v>1541</v>
      </c>
      <c r="O219" s="94" t="s">
        <v>1542</v>
      </c>
      <c r="Q219" s="95" t="str">
        <f>IFERROR(VLOOKUP(ROWS($Q$3:Q219),$M$3:$N$992,2,0),"")</f>
        <v>Výroba karoserií motorových vozidel; výroba přívěsů a návěsů</v>
      </c>
      <c r="R219">
        <f>IF(ISNUMBER(SEARCH(#REF!,N219)),MAX($M$2:M218)+1,0)</f>
        <v>0.0</v>
      </c>
      <c r="S219" s="93" t="s">
        <v>1541</v>
      </c>
      <c r="T219" t="str">
        <f>IFERROR(VLOOKUP(ROWS($T$3:T219),$R$3:$S$992,2,0),"")</f>
        <v/>
      </c>
      <c r="U219">
        <f>IF(ISNUMBER(SEARCH(#REF!,N219)),MAX($M$2:M218)+1,0)</f>
        <v>0.0</v>
      </c>
      <c r="V219" s="93" t="s">
        <v>1541</v>
      </c>
      <c r="W219" t="str">
        <f>IFERROR(VLOOKUP(ROWS($W$3:W219),$U$3:$V$992,2,0),"")</f>
        <v/>
      </c>
      <c r="X219">
        <f>IF(ISNUMBER(SEARCH(#REF!,N219)),MAX($M$2:M218)+1,0)</f>
        <v>0.0</v>
      </c>
      <c r="Y219" s="93" t="s">
        <v>1541</v>
      </c>
      <c r="Z219" t="str">
        <f>IFERROR(VLOOKUP(ROWS($Z$3:Z219),$X$3:$Y$992,2,0),"")</f>
        <v/>
      </c>
    </row>
    <row r="220" spans="10:26" ht="12.75">
      <c r="J220" s="103" t="s">
        <v>1543</v>
      </c>
      <c r="K220" s="91" t="s">
        <v>1544</v>
      </c>
      <c r="M220" s="92">
        <f>IF(ISNUMBER(SEARCH(ZAKL_DATA!$B$29,N220)),MAX($M$2:M219)+1,0)</f>
        <v>218.0</v>
      </c>
      <c r="N220" s="93" t="s">
        <v>1545</v>
      </c>
      <c r="O220" s="94" t="s">
        <v>1546</v>
      </c>
      <c r="Q220" s="95" t="str">
        <f>IFERROR(VLOOKUP(ROWS($Q$3:Q220),$M$3:$N$992,2,0),"")</f>
        <v>Výroba dílů a příslušenství pro motorová vozidla a jejich motory</v>
      </c>
      <c r="R220">
        <f>IF(ISNUMBER(SEARCH(#REF!,N220)),MAX($M$2:M219)+1,0)</f>
        <v>0.0</v>
      </c>
      <c r="S220" s="93" t="s">
        <v>1545</v>
      </c>
      <c r="T220" t="str">
        <f>IFERROR(VLOOKUP(ROWS($T$3:T220),$R$3:$S$992,2,0),"")</f>
        <v/>
      </c>
      <c r="U220">
        <f>IF(ISNUMBER(SEARCH(#REF!,N220)),MAX($M$2:M219)+1,0)</f>
        <v>0.0</v>
      </c>
      <c r="V220" s="93" t="s">
        <v>1545</v>
      </c>
      <c r="W220" t="str">
        <f>IFERROR(VLOOKUP(ROWS($W$3:W220),$U$3:$V$992,2,0),"")</f>
        <v/>
      </c>
      <c r="X220">
        <f>IF(ISNUMBER(SEARCH(#REF!,N220)),MAX($M$2:M219)+1,0)</f>
        <v>0.0</v>
      </c>
      <c r="Y220" s="93" t="s">
        <v>1545</v>
      </c>
      <c r="Z220" t="str">
        <f>IFERROR(VLOOKUP(ROWS($Z$3:Z220),$X$3:$Y$992,2,0),"")</f>
        <v/>
      </c>
    </row>
    <row r="221" spans="10:26" ht="12.75">
      <c r="J221" s="103" t="s">
        <v>1547</v>
      </c>
      <c r="K221" s="91" t="s">
        <v>1548</v>
      </c>
      <c r="M221" s="92">
        <f>IF(ISNUMBER(SEARCH(ZAKL_DATA!$B$29,N221)),MAX($M$2:M220)+1,0)</f>
        <v>219.0</v>
      </c>
      <c r="N221" s="93" t="s">
        <v>1549</v>
      </c>
      <c r="O221" s="94" t="s">
        <v>1550</v>
      </c>
      <c r="Q221" s="95" t="str">
        <f>IFERROR(VLOOKUP(ROWS($Q$3:Q221),$M$3:$N$992,2,0),"")</f>
        <v>Stavba lodí a člunů</v>
      </c>
      <c r="R221">
        <f>IF(ISNUMBER(SEARCH(#REF!,N221)),MAX($M$2:M220)+1,0)</f>
        <v>0.0</v>
      </c>
      <c r="S221" s="93" t="s">
        <v>1549</v>
      </c>
      <c r="T221" t="str">
        <f>IFERROR(VLOOKUP(ROWS($T$3:T221),$R$3:$S$992,2,0),"")</f>
        <v/>
      </c>
      <c r="U221">
        <f>IF(ISNUMBER(SEARCH(#REF!,N221)),MAX($M$2:M220)+1,0)</f>
        <v>0.0</v>
      </c>
      <c r="V221" s="93" t="s">
        <v>1549</v>
      </c>
      <c r="W221" t="str">
        <f>IFERROR(VLOOKUP(ROWS($W$3:W221),$U$3:$V$992,2,0),"")</f>
        <v/>
      </c>
      <c r="X221">
        <f>IF(ISNUMBER(SEARCH(#REF!,N221)),MAX($M$2:M220)+1,0)</f>
        <v>0.0</v>
      </c>
      <c r="Y221" s="93" t="s">
        <v>1549</v>
      </c>
      <c r="Z221" t="str">
        <f>IFERROR(VLOOKUP(ROWS($Z$3:Z221),$X$3:$Y$992,2,0),"")</f>
        <v/>
      </c>
    </row>
    <row r="222" spans="10:26" ht="12.75">
      <c r="J222" s="102" t="s">
        <v>1551</v>
      </c>
      <c r="K222" s="91" t="s">
        <v>1552</v>
      </c>
      <c r="M222" s="92">
        <f>IF(ISNUMBER(SEARCH(ZAKL_DATA!$B$29,N222)),MAX($M$2:M221)+1,0)</f>
        <v>220.0</v>
      </c>
      <c r="N222" s="93" t="s">
        <v>1553</v>
      </c>
      <c r="O222" s="108" t="s">
        <v>1554</v>
      </c>
      <c r="Q222" s="95" t="str">
        <f>IFERROR(VLOOKUP(ROWS($Q$3:Q222),$M$3:$N$992,2,0),"")</f>
        <v>Výroba železničních lokomotiv a vozového parku</v>
      </c>
      <c r="R222">
        <f>IF(ISNUMBER(SEARCH(#REF!,N222)),MAX($M$2:M221)+1,0)</f>
        <v>0.0</v>
      </c>
      <c r="S222" s="93" t="s">
        <v>1553</v>
      </c>
      <c r="T222" t="str">
        <f>IFERROR(VLOOKUP(ROWS($T$3:T222),$R$3:$S$992,2,0),"")</f>
        <v/>
      </c>
      <c r="U222">
        <f>IF(ISNUMBER(SEARCH(#REF!,N222)),MAX($M$2:M221)+1,0)</f>
        <v>0.0</v>
      </c>
      <c r="V222" s="93" t="s">
        <v>1553</v>
      </c>
      <c r="W222" t="str">
        <f>IFERROR(VLOOKUP(ROWS($W$3:W222),$U$3:$V$992,2,0),"")</f>
        <v/>
      </c>
      <c r="X222">
        <f>IF(ISNUMBER(SEARCH(#REF!,N222)),MAX($M$2:M221)+1,0)</f>
        <v>0.0</v>
      </c>
      <c r="Y222" s="93" t="s">
        <v>1553</v>
      </c>
      <c r="Z222" t="str">
        <f>IFERROR(VLOOKUP(ROWS($Z$3:Z222),$X$3:$Y$992,2,0),"")</f>
        <v/>
      </c>
    </row>
    <row r="223" spans="10:26" ht="12.75">
      <c r="J223" s="103" t="s">
        <v>1555</v>
      </c>
      <c r="K223" s="91" t="s">
        <v>1556</v>
      </c>
      <c r="M223" s="92">
        <f>IF(ISNUMBER(SEARCH(ZAKL_DATA!$B$29,N223)),MAX($M$2:M222)+1,0)</f>
        <v>221.0</v>
      </c>
      <c r="N223" s="93" t="s">
        <v>1557</v>
      </c>
      <c r="O223" s="108" t="s">
        <v>1558</v>
      </c>
      <c r="Q223" s="95" t="str">
        <f>IFERROR(VLOOKUP(ROWS($Q$3:Q223),$M$3:$N$992,2,0),"")</f>
        <v>Výroba letadel a jejich motorů,kosmických lodí a souvisejících zařízení</v>
      </c>
      <c r="R223">
        <f>IF(ISNUMBER(SEARCH(#REF!,N223)),MAX($M$2:M222)+1,0)</f>
        <v>0.0</v>
      </c>
      <c r="S223" s="93" t="s">
        <v>1557</v>
      </c>
      <c r="T223" t="str">
        <f>IFERROR(VLOOKUP(ROWS($T$3:T223),$R$3:$S$992,2,0),"")</f>
        <v/>
      </c>
      <c r="U223">
        <f>IF(ISNUMBER(SEARCH(#REF!,N223)),MAX($M$2:M222)+1,0)</f>
        <v>0.0</v>
      </c>
      <c r="V223" s="93" t="s">
        <v>1557</v>
      </c>
      <c r="W223" t="str">
        <f>IFERROR(VLOOKUP(ROWS($W$3:W223),$U$3:$V$992,2,0),"")</f>
        <v/>
      </c>
      <c r="X223">
        <f>IF(ISNUMBER(SEARCH(#REF!,N223)),MAX($M$2:M222)+1,0)</f>
        <v>0.0</v>
      </c>
      <c r="Y223" s="93" t="s">
        <v>1557</v>
      </c>
      <c r="Z223" t="str">
        <f>IFERROR(VLOOKUP(ROWS($Z$3:Z223),$X$3:$Y$992,2,0),"")</f>
        <v/>
      </c>
    </row>
    <row r="224" spans="10:26" ht="12.75">
      <c r="J224" s="103" t="s">
        <v>1559</v>
      </c>
      <c r="K224" s="91" t="s">
        <v>1560</v>
      </c>
      <c r="M224" s="92">
        <f>IF(ISNUMBER(SEARCH(ZAKL_DATA!$B$29,N224)),MAX($M$2:M223)+1,0)</f>
        <v>222.0</v>
      </c>
      <c r="N224" s="93" t="s">
        <v>1561</v>
      </c>
      <c r="O224" s="108" t="s">
        <v>1562</v>
      </c>
      <c r="Q224" s="95" t="str">
        <f>IFERROR(VLOOKUP(ROWS($Q$3:Q224),$M$3:$N$992,2,0),"")</f>
        <v>Výroba vojenských bojových vozidel</v>
      </c>
      <c r="R224">
        <f>IF(ISNUMBER(SEARCH(#REF!,N224)),MAX($M$2:M223)+1,0)</f>
        <v>0.0</v>
      </c>
      <c r="S224" s="93" t="s">
        <v>1561</v>
      </c>
      <c r="T224" t="str">
        <f>IFERROR(VLOOKUP(ROWS($T$3:T224),$R$3:$S$992,2,0),"")</f>
        <v/>
      </c>
      <c r="U224">
        <f>IF(ISNUMBER(SEARCH(#REF!,N224)),MAX($M$2:M223)+1,0)</f>
        <v>0.0</v>
      </c>
      <c r="V224" s="93" t="s">
        <v>1561</v>
      </c>
      <c r="W224" t="str">
        <f>IFERROR(VLOOKUP(ROWS($W$3:W224),$U$3:$V$992,2,0),"")</f>
        <v/>
      </c>
      <c r="X224">
        <f>IF(ISNUMBER(SEARCH(#REF!,N224)),MAX($M$2:M223)+1,0)</f>
        <v>0.0</v>
      </c>
      <c r="Y224" s="93" t="s">
        <v>1561</v>
      </c>
      <c r="Z224" t="str">
        <f>IFERROR(VLOOKUP(ROWS($Z$3:Z224),$X$3:$Y$992,2,0),"")</f>
        <v/>
      </c>
    </row>
    <row r="225" spans="10:26" ht="12.75">
      <c r="J225" s="103" t="s">
        <v>1563</v>
      </c>
      <c r="K225" s="91" t="s">
        <v>1564</v>
      </c>
      <c r="M225" s="92">
        <f>IF(ISNUMBER(SEARCH(ZAKL_DATA!$B$29,N225)),MAX($M$2:M224)+1,0)</f>
        <v>223.0</v>
      </c>
      <c r="N225" s="93" t="s">
        <v>1565</v>
      </c>
      <c r="O225" s="108" t="s">
        <v>1566</v>
      </c>
      <c r="Q225" s="95" t="str">
        <f>IFERROR(VLOOKUP(ROWS($Q$3:Q225),$M$3:$N$992,2,0),"")</f>
        <v>Výroba dopravních prostředků a zařízení j. n.</v>
      </c>
      <c r="R225">
        <f>IF(ISNUMBER(SEARCH(#REF!,N225)),MAX($M$2:M224)+1,0)</f>
        <v>0.0</v>
      </c>
      <c r="S225" s="93" t="s">
        <v>1565</v>
      </c>
      <c r="T225" t="str">
        <f>IFERROR(VLOOKUP(ROWS($T$3:T225),$R$3:$S$992,2,0),"")</f>
        <v/>
      </c>
      <c r="U225">
        <f>IF(ISNUMBER(SEARCH(#REF!,N225)),MAX($M$2:M224)+1,0)</f>
        <v>0.0</v>
      </c>
      <c r="V225" s="93" t="s">
        <v>1565</v>
      </c>
      <c r="W225" t="str">
        <f>IFERROR(VLOOKUP(ROWS($W$3:W225),$U$3:$V$992,2,0),"")</f>
        <v/>
      </c>
      <c r="X225">
        <f>IF(ISNUMBER(SEARCH(#REF!,N225)),MAX($M$2:M224)+1,0)</f>
        <v>0.0</v>
      </c>
      <c r="Y225" s="93" t="s">
        <v>1565</v>
      </c>
      <c r="Z225" t="str">
        <f>IFERROR(VLOOKUP(ROWS($Z$3:Z225),$X$3:$Y$992,2,0),"")</f>
        <v/>
      </c>
    </row>
    <row r="226" spans="10:26" ht="12.75">
      <c r="J226" s="103" t="s">
        <v>1567</v>
      </c>
      <c r="K226" s="91" t="s">
        <v>1568</v>
      </c>
      <c r="M226" s="92">
        <f>IF(ISNUMBER(SEARCH(ZAKL_DATA!$B$29,N226)),MAX($M$2:M225)+1,0)</f>
        <v>224.0</v>
      </c>
      <c r="N226" s="93" t="s">
        <v>1569</v>
      </c>
      <c r="O226" s="108" t="s">
        <v>1570</v>
      </c>
      <c r="Q226" s="95" t="str">
        <f>IFERROR(VLOOKUP(ROWS($Q$3:Q226),$M$3:$N$992,2,0),"")</f>
        <v>Mořský rybolov</v>
      </c>
      <c r="R226">
        <f>IF(ISNUMBER(SEARCH(#REF!,N226)),MAX($M$2:M225)+1,0)</f>
        <v>0.0</v>
      </c>
      <c r="S226" s="93" t="s">
        <v>1569</v>
      </c>
      <c r="T226" t="str">
        <f>IFERROR(VLOOKUP(ROWS($T$3:T226),$R$3:$S$992,2,0),"")</f>
        <v/>
      </c>
      <c r="U226">
        <f>IF(ISNUMBER(SEARCH(#REF!,N226)),MAX($M$2:M225)+1,0)</f>
        <v>0.0</v>
      </c>
      <c r="V226" s="93" t="s">
        <v>1569</v>
      </c>
      <c r="W226" t="str">
        <f>IFERROR(VLOOKUP(ROWS($W$3:W226),$U$3:$V$992,2,0),"")</f>
        <v/>
      </c>
      <c r="X226">
        <f>IF(ISNUMBER(SEARCH(#REF!,N226)),MAX($M$2:M225)+1,0)</f>
        <v>0.0</v>
      </c>
      <c r="Y226" s="93" t="s">
        <v>1569</v>
      </c>
      <c r="Z226" t="str">
        <f>IFERROR(VLOOKUP(ROWS($Z$3:Z226),$X$3:$Y$992,2,0),"")</f>
        <v/>
      </c>
    </row>
    <row r="227" spans="10:26" ht="12.75">
      <c r="J227" s="103" t="s">
        <v>1571</v>
      </c>
      <c r="K227" s="91" t="s">
        <v>1572</v>
      </c>
      <c r="M227" s="92">
        <f>IF(ISNUMBER(SEARCH(ZAKL_DATA!$B$29,N227)),MAX($M$2:M226)+1,0)</f>
        <v>225.0</v>
      </c>
      <c r="N227" s="93" t="s">
        <v>1573</v>
      </c>
      <c r="O227" s="108" t="s">
        <v>1574</v>
      </c>
      <c r="Q227" s="95" t="str">
        <f>IFERROR(VLOOKUP(ROWS($Q$3:Q227),$M$3:$N$992,2,0),"")</f>
        <v>Sladkovodní rybolov</v>
      </c>
      <c r="R227">
        <f>IF(ISNUMBER(SEARCH(#REF!,N227)),MAX($M$2:M226)+1,0)</f>
        <v>0.0</v>
      </c>
      <c r="S227" s="93" t="s">
        <v>1573</v>
      </c>
      <c r="T227" t="str">
        <f>IFERROR(VLOOKUP(ROWS($T$3:T227),$R$3:$S$992,2,0),"")</f>
        <v/>
      </c>
      <c r="U227">
        <f>IF(ISNUMBER(SEARCH(#REF!,N227)),MAX($M$2:M226)+1,0)</f>
        <v>0.0</v>
      </c>
      <c r="V227" s="93" t="s">
        <v>1573</v>
      </c>
      <c r="W227" t="str">
        <f>IFERROR(VLOOKUP(ROWS($W$3:W227),$U$3:$V$992,2,0),"")</f>
        <v/>
      </c>
      <c r="X227">
        <f>IF(ISNUMBER(SEARCH(#REF!,N227)),MAX($M$2:M226)+1,0)</f>
        <v>0.0</v>
      </c>
      <c r="Y227" s="93" t="s">
        <v>1573</v>
      </c>
      <c r="Z227" t="str">
        <f>IFERROR(VLOOKUP(ROWS($Z$3:Z227),$X$3:$Y$992,2,0),"")</f>
        <v/>
      </c>
    </row>
    <row r="228" spans="10:26" ht="12.75">
      <c r="J228" s="103" t="s">
        <v>1575</v>
      </c>
      <c r="K228" s="91" t="s">
        <v>1576</v>
      </c>
      <c r="M228" s="92">
        <f>IF(ISNUMBER(SEARCH(ZAKL_DATA!$B$29,N228)),MAX($M$2:M227)+1,0)</f>
        <v>226.0</v>
      </c>
      <c r="N228" s="93" t="s">
        <v>1577</v>
      </c>
      <c r="O228" s="108" t="s">
        <v>1578</v>
      </c>
      <c r="Q228" s="95" t="str">
        <f>IFERROR(VLOOKUP(ROWS($Q$3:Q228),$M$3:$N$992,2,0),"")</f>
        <v>Výroba klenotů, bižuterie a příbuzných výrobků</v>
      </c>
      <c r="R228">
        <f>IF(ISNUMBER(SEARCH(#REF!,N228)),MAX($M$2:M227)+1,0)</f>
        <v>0.0</v>
      </c>
      <c r="S228" s="93" t="s">
        <v>1577</v>
      </c>
      <c r="T228" t="str">
        <f>IFERROR(VLOOKUP(ROWS($T$3:T228),$R$3:$S$992,2,0),"")</f>
        <v/>
      </c>
      <c r="U228">
        <f>IF(ISNUMBER(SEARCH(#REF!,N228)),MAX($M$2:M227)+1,0)</f>
        <v>0.0</v>
      </c>
      <c r="V228" s="93" t="s">
        <v>1577</v>
      </c>
      <c r="W228" t="str">
        <f>IFERROR(VLOOKUP(ROWS($W$3:W228),$U$3:$V$992,2,0),"")</f>
        <v/>
      </c>
      <c r="X228">
        <f>IF(ISNUMBER(SEARCH(#REF!,N228)),MAX($M$2:M227)+1,0)</f>
        <v>0.0</v>
      </c>
      <c r="Y228" s="93" t="s">
        <v>1577</v>
      </c>
      <c r="Z228" t="str">
        <f>IFERROR(VLOOKUP(ROWS($Z$3:Z228),$X$3:$Y$992,2,0),"")</f>
        <v/>
      </c>
    </row>
    <row r="229" spans="10:26" ht="12.75">
      <c r="J229" s="103" t="s">
        <v>1579</v>
      </c>
      <c r="K229" s="91" t="s">
        <v>1580</v>
      </c>
      <c r="M229" s="92">
        <f>IF(ISNUMBER(SEARCH(ZAKL_DATA!$B$29,N229)),MAX($M$2:M228)+1,0)</f>
        <v>227.0</v>
      </c>
      <c r="N229" s="93" t="s">
        <v>1581</v>
      </c>
      <c r="O229" s="108" t="s">
        <v>1582</v>
      </c>
      <c r="Q229" s="95" t="str">
        <f>IFERROR(VLOOKUP(ROWS($Q$3:Q229),$M$3:$N$992,2,0),"")</f>
        <v>Mořská akvakultura</v>
      </c>
      <c r="R229">
        <f>IF(ISNUMBER(SEARCH(#REF!,N229)),MAX($M$2:M228)+1,0)</f>
        <v>0.0</v>
      </c>
      <c r="S229" s="93" t="s">
        <v>1581</v>
      </c>
      <c r="T229" t="str">
        <f>IFERROR(VLOOKUP(ROWS($T$3:T229),$R$3:$S$992,2,0),"")</f>
        <v/>
      </c>
      <c r="U229">
        <f>IF(ISNUMBER(SEARCH(#REF!,N229)),MAX($M$2:M228)+1,0)</f>
        <v>0.0</v>
      </c>
      <c r="V229" s="93" t="s">
        <v>1581</v>
      </c>
      <c r="W229" t="str">
        <f>IFERROR(VLOOKUP(ROWS($W$3:W229),$U$3:$V$992,2,0),"")</f>
        <v/>
      </c>
      <c r="X229">
        <f>IF(ISNUMBER(SEARCH(#REF!,N229)),MAX($M$2:M228)+1,0)</f>
        <v>0.0</v>
      </c>
      <c r="Y229" s="93" t="s">
        <v>1581</v>
      </c>
      <c r="Z229" t="str">
        <f>IFERROR(VLOOKUP(ROWS($Z$3:Z229),$X$3:$Y$992,2,0),"")</f>
        <v/>
      </c>
    </row>
    <row r="230" spans="10:26" ht="12.75">
      <c r="J230" s="103" t="s">
        <v>1583</v>
      </c>
      <c r="K230" s="91" t="s">
        <v>1584</v>
      </c>
      <c r="M230" s="92">
        <f>IF(ISNUMBER(SEARCH(ZAKL_DATA!$B$29,N230)),MAX($M$2:M229)+1,0)</f>
        <v>228.0</v>
      </c>
      <c r="N230" s="93" t="s">
        <v>1585</v>
      </c>
      <c r="O230" s="108" t="s">
        <v>1586</v>
      </c>
      <c r="Q230" s="95" t="str">
        <f>IFERROR(VLOOKUP(ROWS($Q$3:Q230),$M$3:$N$992,2,0),"")</f>
        <v>Výroba hudebních nástrojů</v>
      </c>
      <c r="R230">
        <f>IF(ISNUMBER(SEARCH(#REF!,N230)),MAX($M$2:M229)+1,0)</f>
        <v>0.0</v>
      </c>
      <c r="S230" s="93" t="s">
        <v>1585</v>
      </c>
      <c r="T230" t="str">
        <f>IFERROR(VLOOKUP(ROWS($T$3:T230),$R$3:$S$992,2,0),"")</f>
        <v/>
      </c>
      <c r="U230">
        <f>IF(ISNUMBER(SEARCH(#REF!,N230)),MAX($M$2:M229)+1,0)</f>
        <v>0.0</v>
      </c>
      <c r="V230" s="93" t="s">
        <v>1585</v>
      </c>
      <c r="W230" t="str">
        <f>IFERROR(VLOOKUP(ROWS($W$3:W230),$U$3:$V$992,2,0),"")</f>
        <v/>
      </c>
      <c r="X230">
        <f>IF(ISNUMBER(SEARCH(#REF!,N230)),MAX($M$2:M229)+1,0)</f>
        <v>0.0</v>
      </c>
      <c r="Y230" s="93" t="s">
        <v>1585</v>
      </c>
      <c r="Z230" t="str">
        <f>IFERROR(VLOOKUP(ROWS($Z$3:Z230),$X$3:$Y$992,2,0),"")</f>
        <v/>
      </c>
    </row>
    <row r="231" spans="10:26" ht="12.75">
      <c r="J231" s="103" t="s">
        <v>1587</v>
      </c>
      <c r="K231" s="91" t="s">
        <v>1588</v>
      </c>
      <c r="M231" s="92">
        <f>IF(ISNUMBER(SEARCH(ZAKL_DATA!$B$29,N231)),MAX($M$2:M230)+1,0)</f>
        <v>229.0</v>
      </c>
      <c r="N231" s="93" t="s">
        <v>1589</v>
      </c>
      <c r="O231" s="108" t="s">
        <v>1590</v>
      </c>
      <c r="Q231" s="95" t="str">
        <f>IFERROR(VLOOKUP(ROWS($Q$3:Q231),$M$3:$N$992,2,0),"")</f>
        <v>Sladkovodní akvakultura</v>
      </c>
      <c r="R231">
        <f>IF(ISNUMBER(SEARCH(#REF!,N231)),MAX($M$2:M230)+1,0)</f>
        <v>0.0</v>
      </c>
      <c r="S231" s="93" t="s">
        <v>1589</v>
      </c>
      <c r="T231" t="str">
        <f>IFERROR(VLOOKUP(ROWS($T$3:T231),$R$3:$S$992,2,0),"")</f>
        <v/>
      </c>
      <c r="U231">
        <f>IF(ISNUMBER(SEARCH(#REF!,N231)),MAX($M$2:M230)+1,0)</f>
        <v>0.0</v>
      </c>
      <c r="V231" s="93" t="s">
        <v>1589</v>
      </c>
      <c r="W231" t="str">
        <f>IFERROR(VLOOKUP(ROWS($W$3:W231),$U$3:$V$992,2,0),"")</f>
        <v/>
      </c>
      <c r="X231">
        <f>IF(ISNUMBER(SEARCH(#REF!,N231)),MAX($M$2:M230)+1,0)</f>
        <v>0.0</v>
      </c>
      <c r="Y231" s="93" t="s">
        <v>1589</v>
      </c>
      <c r="Z231" t="str">
        <f>IFERROR(VLOOKUP(ROWS($Z$3:Z231),$X$3:$Y$992,2,0),"")</f>
        <v/>
      </c>
    </row>
    <row r="232" spans="10:26" ht="12.75">
      <c r="J232" s="103" t="s">
        <v>1591</v>
      </c>
      <c r="K232" s="91" t="s">
        <v>1592</v>
      </c>
      <c r="M232" s="92">
        <f>IF(ISNUMBER(SEARCH(ZAKL_DATA!$B$29,N232)),MAX($M$2:M231)+1,0)</f>
        <v>230.0</v>
      </c>
      <c r="N232" s="93" t="s">
        <v>1593</v>
      </c>
      <c r="O232" s="108" t="s">
        <v>1594</v>
      </c>
      <c r="Q232" s="95" t="str">
        <f>IFERROR(VLOOKUP(ROWS($Q$3:Q232),$M$3:$N$992,2,0),"")</f>
        <v>Výroba sportovních potřeb</v>
      </c>
      <c r="R232">
        <f>IF(ISNUMBER(SEARCH(#REF!,N232)),MAX($M$2:M231)+1,0)</f>
        <v>0.0</v>
      </c>
      <c r="S232" s="93" t="s">
        <v>1593</v>
      </c>
      <c r="T232" t="str">
        <f>IFERROR(VLOOKUP(ROWS($T$3:T232),$R$3:$S$992,2,0),"")</f>
        <v/>
      </c>
      <c r="U232">
        <f>IF(ISNUMBER(SEARCH(#REF!,N232)),MAX($M$2:M231)+1,0)</f>
        <v>0.0</v>
      </c>
      <c r="V232" s="93" t="s">
        <v>1593</v>
      </c>
      <c r="W232" t="str">
        <f>IFERROR(VLOOKUP(ROWS($W$3:W232),$U$3:$V$992,2,0),"")</f>
        <v/>
      </c>
      <c r="X232">
        <f>IF(ISNUMBER(SEARCH(#REF!,N232)),MAX($M$2:M231)+1,0)</f>
        <v>0.0</v>
      </c>
      <c r="Y232" s="93" t="s">
        <v>1593</v>
      </c>
      <c r="Z232" t="str">
        <f>IFERROR(VLOOKUP(ROWS($Z$3:Z232),$X$3:$Y$992,2,0),"")</f>
        <v/>
      </c>
    </row>
    <row r="233" spans="10:26" ht="12.75">
      <c r="J233" s="103" t="s">
        <v>1595</v>
      </c>
      <c r="K233" s="91" t="s">
        <v>1596</v>
      </c>
      <c r="M233" s="92">
        <f>IF(ISNUMBER(SEARCH(ZAKL_DATA!$B$29,N233)),MAX($M$2:M232)+1,0)</f>
        <v>231.0</v>
      </c>
      <c r="N233" s="93" t="s">
        <v>1597</v>
      </c>
      <c r="O233" s="108" t="s">
        <v>1598</v>
      </c>
      <c r="Q233" s="95" t="str">
        <f>IFERROR(VLOOKUP(ROWS($Q$3:Q233),$M$3:$N$992,2,0),"")</f>
        <v>Výroba her a hraček</v>
      </c>
      <c r="R233">
        <f>IF(ISNUMBER(SEARCH(#REF!,N233)),MAX($M$2:M232)+1,0)</f>
        <v>0.0</v>
      </c>
      <c r="S233" s="93" t="s">
        <v>1597</v>
      </c>
      <c r="T233" t="str">
        <f>IFERROR(VLOOKUP(ROWS($T$3:T233),$R$3:$S$992,2,0),"")</f>
        <v/>
      </c>
      <c r="U233">
        <f>IF(ISNUMBER(SEARCH(#REF!,N233)),MAX($M$2:M232)+1,0)</f>
        <v>0.0</v>
      </c>
      <c r="V233" s="93" t="s">
        <v>1597</v>
      </c>
      <c r="W233" t="str">
        <f>IFERROR(VLOOKUP(ROWS($W$3:W233),$U$3:$V$992,2,0),"")</f>
        <v/>
      </c>
      <c r="X233">
        <f>IF(ISNUMBER(SEARCH(#REF!,N233)),MAX($M$2:M232)+1,0)</f>
        <v>0.0</v>
      </c>
      <c r="Y233" s="93" t="s">
        <v>1597</v>
      </c>
      <c r="Z233" t="str">
        <f>IFERROR(VLOOKUP(ROWS($Z$3:Z233),$X$3:$Y$992,2,0),"")</f>
        <v/>
      </c>
    </row>
    <row r="234" spans="10:26" ht="12.75">
      <c r="J234" s="103" t="s">
        <v>1599</v>
      </c>
      <c r="K234" s="91" t="s">
        <v>1600</v>
      </c>
      <c r="M234" s="92">
        <f>IF(ISNUMBER(SEARCH(ZAKL_DATA!$B$29,N234)),MAX($M$2:M233)+1,0)</f>
        <v>232.0</v>
      </c>
      <c r="N234" s="93" t="s">
        <v>1601</v>
      </c>
      <c r="O234" s="108" t="s">
        <v>1602</v>
      </c>
      <c r="Q234" s="95" t="str">
        <f>IFERROR(VLOOKUP(ROWS($Q$3:Q234),$M$3:$N$992,2,0),"")</f>
        <v>Výroba lékařských a dentálních nástrojů a potřeb</v>
      </c>
      <c r="R234">
        <f>IF(ISNUMBER(SEARCH(#REF!,N234)),MAX($M$2:M233)+1,0)</f>
        <v>0.0</v>
      </c>
      <c r="S234" s="93" t="s">
        <v>1601</v>
      </c>
      <c r="T234" t="str">
        <f>IFERROR(VLOOKUP(ROWS($T$3:T234),$R$3:$S$992,2,0),"")</f>
        <v/>
      </c>
      <c r="U234">
        <f>IF(ISNUMBER(SEARCH(#REF!,N234)),MAX($M$2:M233)+1,0)</f>
        <v>0.0</v>
      </c>
      <c r="V234" s="93" t="s">
        <v>1601</v>
      </c>
      <c r="W234" t="str">
        <f>IFERROR(VLOOKUP(ROWS($W$3:W234),$U$3:$V$992,2,0),"")</f>
        <v/>
      </c>
      <c r="X234">
        <f>IF(ISNUMBER(SEARCH(#REF!,N234)),MAX($M$2:M233)+1,0)</f>
        <v>0.0</v>
      </c>
      <c r="Y234" s="93" t="s">
        <v>1601</v>
      </c>
      <c r="Z234" t="str">
        <f>IFERROR(VLOOKUP(ROWS($Z$3:Z234),$X$3:$Y$992,2,0),"")</f>
        <v/>
      </c>
    </row>
    <row r="235" spans="10:26" ht="12.75">
      <c r="J235" s="103" t="s">
        <v>1603</v>
      </c>
      <c r="K235" s="91" t="s">
        <v>1604</v>
      </c>
      <c r="M235" s="92">
        <f>IF(ISNUMBER(SEARCH(ZAKL_DATA!$B$29,N235)),MAX($M$2:M234)+1,0)</f>
        <v>233.0</v>
      </c>
      <c r="N235" s="93" t="s">
        <v>1605</v>
      </c>
      <c r="O235" s="108" t="s">
        <v>1606</v>
      </c>
      <c r="Q235" s="95" t="str">
        <f>IFERROR(VLOOKUP(ROWS($Q$3:Q235),$M$3:$N$992,2,0),"")</f>
        <v>Zpracovatelský průmysl j. n.</v>
      </c>
      <c r="R235">
        <f>IF(ISNUMBER(SEARCH(#REF!,N235)),MAX($M$2:M234)+1,0)</f>
        <v>0.0</v>
      </c>
      <c r="S235" s="93" t="s">
        <v>1605</v>
      </c>
      <c r="T235" t="str">
        <f>IFERROR(VLOOKUP(ROWS($T$3:T235),$R$3:$S$992,2,0),"")</f>
        <v/>
      </c>
      <c r="U235">
        <f>IF(ISNUMBER(SEARCH(#REF!,N235)),MAX($M$2:M234)+1,0)</f>
        <v>0.0</v>
      </c>
      <c r="V235" s="93" t="s">
        <v>1605</v>
      </c>
      <c r="W235" t="str">
        <f>IFERROR(VLOOKUP(ROWS($W$3:W235),$U$3:$V$992,2,0),"")</f>
        <v/>
      </c>
      <c r="X235">
        <f>IF(ISNUMBER(SEARCH(#REF!,N235)),MAX($M$2:M234)+1,0)</f>
        <v>0.0</v>
      </c>
      <c r="Y235" s="93" t="s">
        <v>1605</v>
      </c>
      <c r="Z235" t="str">
        <f>IFERROR(VLOOKUP(ROWS($Z$3:Z235),$X$3:$Y$992,2,0),"")</f>
        <v/>
      </c>
    </row>
    <row r="236" spans="10:26" ht="12.75">
      <c r="J236" s="103" t="s">
        <v>1607</v>
      </c>
      <c r="K236" s="91" t="s">
        <v>1608</v>
      </c>
      <c r="M236" s="92">
        <f>IF(ISNUMBER(SEARCH(ZAKL_DATA!$B$29,N236)),MAX($M$2:M235)+1,0)</f>
        <v>234.0</v>
      </c>
      <c r="N236" s="93" t="s">
        <v>1609</v>
      </c>
      <c r="O236" s="108" t="s">
        <v>1610</v>
      </c>
      <c r="Q236" s="95" t="str">
        <f>IFERROR(VLOOKUP(ROWS($Q$3:Q236),$M$3:$N$992,2,0),"")</f>
        <v>Opravy kovodělných výrobků, strojů a zařízení</v>
      </c>
      <c r="R236">
        <f>IF(ISNUMBER(SEARCH(#REF!,N236)),MAX($M$2:M235)+1,0)</f>
        <v>0.0</v>
      </c>
      <c r="S236" s="93" t="s">
        <v>1609</v>
      </c>
      <c r="T236" t="str">
        <f>IFERROR(VLOOKUP(ROWS($T$3:T236),$R$3:$S$992,2,0),"")</f>
        <v/>
      </c>
      <c r="U236">
        <f>IF(ISNUMBER(SEARCH(#REF!,N236)),MAX($M$2:M235)+1,0)</f>
        <v>0.0</v>
      </c>
      <c r="V236" s="93" t="s">
        <v>1609</v>
      </c>
      <c r="W236" t="str">
        <f>IFERROR(VLOOKUP(ROWS($W$3:W236),$U$3:$V$992,2,0),"")</f>
        <v/>
      </c>
      <c r="X236">
        <f>IF(ISNUMBER(SEARCH(#REF!,N236)),MAX($M$2:M235)+1,0)</f>
        <v>0.0</v>
      </c>
      <c r="Y236" s="93" t="s">
        <v>1609</v>
      </c>
      <c r="Z236" t="str">
        <f>IFERROR(VLOOKUP(ROWS($Z$3:Z236),$X$3:$Y$992,2,0),"")</f>
        <v/>
      </c>
    </row>
    <row r="237" spans="10:26" ht="12.75">
      <c r="J237" s="102" t="s">
        <v>1611</v>
      </c>
      <c r="K237" s="91" t="s">
        <v>1612</v>
      </c>
      <c r="M237" s="92">
        <f>IF(ISNUMBER(SEARCH(ZAKL_DATA!$B$29,N237)),MAX($M$2:M236)+1,0)</f>
        <v>235.0</v>
      </c>
      <c r="N237" s="93" t="s">
        <v>1613</v>
      </c>
      <c r="O237" s="108" t="s">
        <v>1614</v>
      </c>
      <c r="Q237" s="95" t="str">
        <f>IFERROR(VLOOKUP(ROWS($Q$3:Q237),$M$3:$N$992,2,0),"")</f>
        <v>Instalace průmyslových strojů a zařízení</v>
      </c>
      <c r="R237">
        <f>IF(ISNUMBER(SEARCH(#REF!,N237)),MAX($M$2:M236)+1,0)</f>
        <v>0.0</v>
      </c>
      <c r="S237" s="93" t="s">
        <v>1613</v>
      </c>
      <c r="T237" t="str">
        <f>IFERROR(VLOOKUP(ROWS($T$3:T237),$R$3:$S$992,2,0),"")</f>
        <v/>
      </c>
      <c r="U237">
        <f>IF(ISNUMBER(SEARCH(#REF!,N237)),MAX($M$2:M236)+1,0)</f>
        <v>0.0</v>
      </c>
      <c r="V237" s="93" t="s">
        <v>1613</v>
      </c>
      <c r="W237" t="str">
        <f>IFERROR(VLOOKUP(ROWS($W$3:W237),$U$3:$V$992,2,0),"")</f>
        <v/>
      </c>
      <c r="X237">
        <f>IF(ISNUMBER(SEARCH(#REF!,N237)),MAX($M$2:M236)+1,0)</f>
        <v>0.0</v>
      </c>
      <c r="Y237" s="93" t="s">
        <v>1613</v>
      </c>
      <c r="Z237" t="str">
        <f>IFERROR(VLOOKUP(ROWS($Z$3:Z237),$X$3:$Y$992,2,0),"")</f>
        <v/>
      </c>
    </row>
    <row r="238" spans="10:26" ht="12.75">
      <c r="J238" s="103" t="s">
        <v>1615</v>
      </c>
      <c r="K238" s="91" t="s">
        <v>1616</v>
      </c>
      <c r="M238" s="92">
        <f>IF(ISNUMBER(SEARCH(ZAKL_DATA!$B$29,N238)),MAX($M$2:M237)+1,0)</f>
        <v>236.0</v>
      </c>
      <c r="N238" s="93" t="s">
        <v>1617</v>
      </c>
      <c r="O238" s="108" t="s">
        <v>1618</v>
      </c>
      <c r="Q238" s="95" t="str">
        <f>IFERROR(VLOOKUP(ROWS($Q$3:Q238),$M$3:$N$992,2,0),"")</f>
        <v>Výroba, přenos a rozvod elektřiny</v>
      </c>
      <c r="R238">
        <f>IF(ISNUMBER(SEARCH(#REF!,N238)),MAX($M$2:M237)+1,0)</f>
        <v>0.0</v>
      </c>
      <c r="S238" s="93" t="s">
        <v>1617</v>
      </c>
      <c r="T238" t="str">
        <f>IFERROR(VLOOKUP(ROWS($T$3:T238),$R$3:$S$992,2,0),"")</f>
        <v/>
      </c>
      <c r="U238">
        <f>IF(ISNUMBER(SEARCH(#REF!,N238)),MAX($M$2:M237)+1,0)</f>
        <v>0.0</v>
      </c>
      <c r="V238" s="93" t="s">
        <v>1617</v>
      </c>
      <c r="W238" t="str">
        <f>IFERROR(VLOOKUP(ROWS($W$3:W238),$U$3:$V$992,2,0),"")</f>
        <v/>
      </c>
      <c r="X238">
        <f>IF(ISNUMBER(SEARCH(#REF!,N238)),MAX($M$2:M237)+1,0)</f>
        <v>0.0</v>
      </c>
      <c r="Y238" s="93" t="s">
        <v>1617</v>
      </c>
      <c r="Z238" t="str">
        <f>IFERROR(VLOOKUP(ROWS($Z$3:Z238),$X$3:$Y$992,2,0),"")</f>
        <v/>
      </c>
    </row>
    <row r="239" spans="10:26" ht="12.75">
      <c r="J239" s="103" t="s">
        <v>1619</v>
      </c>
      <c r="K239" s="91" t="s">
        <v>1620</v>
      </c>
      <c r="M239" s="92">
        <f>IF(ISNUMBER(SEARCH(ZAKL_DATA!$B$29,N239)),MAX($M$2:M238)+1,0)</f>
        <v>237.0</v>
      </c>
      <c r="N239" s="93" t="s">
        <v>1621</v>
      </c>
      <c r="O239" s="108" t="s">
        <v>1622</v>
      </c>
      <c r="Q239" s="95" t="str">
        <f>IFERROR(VLOOKUP(ROWS($Q$3:Q239),$M$3:$N$992,2,0),"")</f>
        <v>Výroba plynu; rozvod plynných paliv prostřednictvím sítí</v>
      </c>
      <c r="R239">
        <f>IF(ISNUMBER(SEARCH(#REF!,N239)),MAX($M$2:M238)+1,0)</f>
        <v>0.0</v>
      </c>
      <c r="S239" s="93" t="s">
        <v>1621</v>
      </c>
      <c r="T239" t="str">
        <f>IFERROR(VLOOKUP(ROWS($T$3:T239),$R$3:$S$992,2,0),"")</f>
        <v/>
      </c>
      <c r="U239">
        <f>IF(ISNUMBER(SEARCH(#REF!,N239)),MAX($M$2:M238)+1,0)</f>
        <v>0.0</v>
      </c>
      <c r="V239" s="93" t="s">
        <v>1621</v>
      </c>
      <c r="W239" t="str">
        <f>IFERROR(VLOOKUP(ROWS($W$3:W239),$U$3:$V$992,2,0),"")</f>
        <v/>
      </c>
      <c r="X239">
        <f>IF(ISNUMBER(SEARCH(#REF!,N239)),MAX($M$2:M238)+1,0)</f>
        <v>0.0</v>
      </c>
      <c r="Y239" s="93" t="s">
        <v>1621</v>
      </c>
      <c r="Z239" t="str">
        <f>IFERROR(VLOOKUP(ROWS($Z$3:Z239),$X$3:$Y$992,2,0),"")</f>
        <v/>
      </c>
    </row>
    <row r="240" spans="10:26" ht="12.75">
      <c r="J240" s="103" t="s">
        <v>1623</v>
      </c>
      <c r="K240" s="91" t="s">
        <v>1624</v>
      </c>
      <c r="M240" s="92">
        <f>IF(ISNUMBER(SEARCH(ZAKL_DATA!$B$29,N240)),MAX($M$2:M239)+1,0)</f>
        <v>238.0</v>
      </c>
      <c r="N240" s="93" t="s">
        <v>1625</v>
      </c>
      <c r="O240" s="108" t="s">
        <v>1626</v>
      </c>
      <c r="Q240" s="95" t="str">
        <f>IFERROR(VLOOKUP(ROWS($Q$3:Q240),$M$3:$N$992,2,0),"")</f>
        <v>Výroba a rozvod tepla a klimatizovaného vzduchu, výroba ledu</v>
      </c>
      <c r="R240">
        <f>IF(ISNUMBER(SEARCH(#REF!,N240)),MAX($M$2:M239)+1,0)</f>
        <v>0.0</v>
      </c>
      <c r="S240" s="93" t="s">
        <v>1625</v>
      </c>
      <c r="T240" t="str">
        <f>IFERROR(VLOOKUP(ROWS($T$3:T240),$R$3:$S$992,2,0),"")</f>
        <v/>
      </c>
      <c r="U240">
        <f>IF(ISNUMBER(SEARCH(#REF!,N240)),MAX($M$2:M239)+1,0)</f>
        <v>0.0</v>
      </c>
      <c r="V240" s="93" t="s">
        <v>1625</v>
      </c>
      <c r="W240" t="str">
        <f>IFERROR(VLOOKUP(ROWS($W$3:W240),$U$3:$V$992,2,0),"")</f>
        <v/>
      </c>
      <c r="X240">
        <f>IF(ISNUMBER(SEARCH(#REF!,N240)),MAX($M$2:M239)+1,0)</f>
        <v>0.0</v>
      </c>
      <c r="Y240" s="93" t="s">
        <v>1625</v>
      </c>
      <c r="Z240" t="str">
        <f>IFERROR(VLOOKUP(ROWS($Z$3:Z240),$X$3:$Y$992,2,0),"")</f>
        <v/>
      </c>
    </row>
    <row r="241" spans="10:26" ht="12.75">
      <c r="J241" s="103" t="s">
        <v>1627</v>
      </c>
      <c r="K241" s="91" t="s">
        <v>1628</v>
      </c>
      <c r="M241" s="92">
        <f>IF(ISNUMBER(SEARCH(ZAKL_DATA!$B$29,N241)),MAX($M$2:M240)+1,0)</f>
        <v>239.0</v>
      </c>
      <c r="N241" s="93" t="s">
        <v>1629</v>
      </c>
      <c r="O241" s="108" t="s">
        <v>1630</v>
      </c>
      <c r="Q241" s="95" t="str">
        <f>IFERROR(VLOOKUP(ROWS($Q$3:Q241),$M$3:$N$992,2,0),"")</f>
        <v>Shromažďování a sběr odpadů</v>
      </c>
      <c r="R241">
        <f>IF(ISNUMBER(SEARCH(#REF!,N241)),MAX($M$2:M240)+1,0)</f>
        <v>0.0</v>
      </c>
      <c r="S241" s="93" t="s">
        <v>1629</v>
      </c>
      <c r="T241" t="str">
        <f>IFERROR(VLOOKUP(ROWS($T$3:T241),$R$3:$S$992,2,0),"")</f>
        <v/>
      </c>
      <c r="U241">
        <f>IF(ISNUMBER(SEARCH(#REF!,N241)),MAX($M$2:M240)+1,0)</f>
        <v>0.0</v>
      </c>
      <c r="V241" s="93" t="s">
        <v>1629</v>
      </c>
      <c r="W241" t="str">
        <f>IFERROR(VLOOKUP(ROWS($W$3:W241),$U$3:$V$992,2,0),"")</f>
        <v/>
      </c>
      <c r="X241">
        <f>IF(ISNUMBER(SEARCH(#REF!,N241)),MAX($M$2:M240)+1,0)</f>
        <v>0.0</v>
      </c>
      <c r="Y241" s="93" t="s">
        <v>1629</v>
      </c>
      <c r="Z241" t="str">
        <f>IFERROR(VLOOKUP(ROWS($Z$3:Z241),$X$3:$Y$992,2,0),"")</f>
        <v/>
      </c>
    </row>
    <row r="242" spans="10:26" ht="12.75">
      <c r="J242" s="103" t="s">
        <v>1631</v>
      </c>
      <c r="K242" s="91" t="s">
        <v>1632</v>
      </c>
      <c r="M242" s="92">
        <f>IF(ISNUMBER(SEARCH(ZAKL_DATA!$B$29,N242)),MAX($M$2:M241)+1,0)</f>
        <v>240.0</v>
      </c>
      <c r="N242" s="93" t="s">
        <v>1633</v>
      </c>
      <c r="O242" s="108" t="s">
        <v>1634</v>
      </c>
      <c r="Q242" s="95" t="str">
        <f>IFERROR(VLOOKUP(ROWS($Q$3:Q242),$M$3:$N$992,2,0),"")</f>
        <v>Odstraňování odpadů</v>
      </c>
      <c r="R242">
        <f>IF(ISNUMBER(SEARCH(#REF!,N242)),MAX($M$2:M241)+1,0)</f>
        <v>0.0</v>
      </c>
      <c r="S242" s="93" t="s">
        <v>1633</v>
      </c>
      <c r="T242" t="str">
        <f>IFERROR(VLOOKUP(ROWS($T$3:T242),$R$3:$S$992,2,0),"")</f>
        <v/>
      </c>
      <c r="U242">
        <f>IF(ISNUMBER(SEARCH(#REF!,N242)),MAX($M$2:M241)+1,0)</f>
        <v>0.0</v>
      </c>
      <c r="V242" s="93" t="s">
        <v>1633</v>
      </c>
      <c r="W242" t="str">
        <f>IFERROR(VLOOKUP(ROWS($W$3:W242),$U$3:$V$992,2,0),"")</f>
        <v/>
      </c>
      <c r="X242">
        <f>IF(ISNUMBER(SEARCH(#REF!,N242)),MAX($M$2:M241)+1,0)</f>
        <v>0.0</v>
      </c>
      <c r="Y242" s="93" t="s">
        <v>1633</v>
      </c>
      <c r="Z242" t="str">
        <f>IFERROR(VLOOKUP(ROWS($Z$3:Z242),$X$3:$Y$992,2,0),"")</f>
        <v/>
      </c>
    </row>
    <row r="243" spans="10:26" ht="12.75">
      <c r="J243" s="103" t="s">
        <v>1635</v>
      </c>
      <c r="K243" s="91" t="s">
        <v>1636</v>
      </c>
      <c r="M243" s="92">
        <f>IF(ISNUMBER(SEARCH(ZAKL_DATA!$B$29,N243)),MAX($M$2:M242)+1,0)</f>
        <v>241.0</v>
      </c>
      <c r="N243" s="93" t="s">
        <v>1637</v>
      </c>
      <c r="O243" s="108" t="s">
        <v>1638</v>
      </c>
      <c r="Q243" s="95" t="str">
        <f>IFERROR(VLOOKUP(ROWS($Q$3:Q243),$M$3:$N$992,2,0),"")</f>
        <v>Úprava odpadů k dalšímu využití</v>
      </c>
      <c r="R243">
        <f>IF(ISNUMBER(SEARCH(#REF!,N243)),MAX($M$2:M242)+1,0)</f>
        <v>0.0</v>
      </c>
      <c r="S243" s="93" t="s">
        <v>1637</v>
      </c>
      <c r="T243" t="str">
        <f>IFERROR(VLOOKUP(ROWS($T$3:T243),$R$3:$S$992,2,0),"")</f>
        <v/>
      </c>
      <c r="U243">
        <f>IF(ISNUMBER(SEARCH(#REF!,N243)),MAX($M$2:M242)+1,0)</f>
        <v>0.0</v>
      </c>
      <c r="V243" s="93" t="s">
        <v>1637</v>
      </c>
      <c r="W243" t="str">
        <f>IFERROR(VLOOKUP(ROWS($W$3:W243),$U$3:$V$992,2,0),"")</f>
        <v/>
      </c>
      <c r="X243">
        <f>IF(ISNUMBER(SEARCH(#REF!,N243)),MAX($M$2:M242)+1,0)</f>
        <v>0.0</v>
      </c>
      <c r="Y243" s="93" t="s">
        <v>1637</v>
      </c>
      <c r="Z243" t="str">
        <f>IFERROR(VLOOKUP(ROWS($Z$3:Z243),$X$3:$Y$992,2,0),"")</f>
        <v/>
      </c>
    </row>
    <row r="244" spans="10:26" ht="12.75">
      <c r="J244" s="103" t="s">
        <v>1639</v>
      </c>
      <c r="K244" s="91" t="s">
        <v>1640</v>
      </c>
      <c r="M244" s="92">
        <f>IF(ISNUMBER(SEARCH(ZAKL_DATA!$B$29,N244)),MAX($M$2:M243)+1,0)</f>
        <v>242.0</v>
      </c>
      <c r="N244" s="93" t="s">
        <v>1641</v>
      </c>
      <c r="O244" s="108" t="s">
        <v>1642</v>
      </c>
      <c r="Q244" s="95" t="str">
        <f>IFERROR(VLOOKUP(ROWS($Q$3:Q244),$M$3:$N$992,2,0),"")</f>
        <v>Developerská činnost</v>
      </c>
      <c r="R244">
        <f>IF(ISNUMBER(SEARCH(#REF!,N244)),MAX($M$2:M243)+1,0)</f>
        <v>0.0</v>
      </c>
      <c r="S244" s="93" t="s">
        <v>1641</v>
      </c>
      <c r="T244" t="str">
        <f>IFERROR(VLOOKUP(ROWS($T$3:T244),$R$3:$S$992,2,0),"")</f>
        <v/>
      </c>
      <c r="U244">
        <f>IF(ISNUMBER(SEARCH(#REF!,N244)),MAX($M$2:M243)+1,0)</f>
        <v>0.0</v>
      </c>
      <c r="V244" s="93" t="s">
        <v>1641</v>
      </c>
      <c r="W244" t="str">
        <f>IFERROR(VLOOKUP(ROWS($W$3:W244),$U$3:$V$992,2,0),"")</f>
        <v/>
      </c>
      <c r="X244">
        <f>IF(ISNUMBER(SEARCH(#REF!,N244)),MAX($M$2:M243)+1,0)</f>
        <v>0.0</v>
      </c>
      <c r="Y244" s="93" t="s">
        <v>1641</v>
      </c>
      <c r="Z244" t="str">
        <f>IFERROR(VLOOKUP(ROWS($Z$3:Z244),$X$3:$Y$992,2,0),"")</f>
        <v/>
      </c>
    </row>
    <row r="245" spans="10:26" ht="12.75">
      <c r="J245" s="103" t="s">
        <v>1643</v>
      </c>
      <c r="K245" s="91" t="s">
        <v>1644</v>
      </c>
      <c r="M245" s="92">
        <f>IF(ISNUMBER(SEARCH(ZAKL_DATA!$B$29,N245)),MAX($M$2:M244)+1,0)</f>
        <v>243.0</v>
      </c>
      <c r="N245" s="93" t="s">
        <v>1645</v>
      </c>
      <c r="O245" s="108" t="s">
        <v>1646</v>
      </c>
      <c r="Q245" s="95" t="str">
        <f>IFERROR(VLOOKUP(ROWS($Q$3:Q245),$M$3:$N$992,2,0),"")</f>
        <v>Výstavba bytových a nebytových budov</v>
      </c>
      <c r="R245">
        <f>IF(ISNUMBER(SEARCH(#REF!,N245)),MAX($M$2:M244)+1,0)</f>
        <v>0.0</v>
      </c>
      <c r="S245" s="93" t="s">
        <v>1645</v>
      </c>
      <c r="T245" t="str">
        <f>IFERROR(VLOOKUP(ROWS($T$3:T245),$R$3:$S$992,2,0),"")</f>
        <v/>
      </c>
      <c r="U245">
        <f>IF(ISNUMBER(SEARCH(#REF!,N245)),MAX($M$2:M244)+1,0)</f>
        <v>0.0</v>
      </c>
      <c r="V245" s="93" t="s">
        <v>1645</v>
      </c>
      <c r="W245" t="str">
        <f>IFERROR(VLOOKUP(ROWS($W$3:W245),$U$3:$V$992,2,0),"")</f>
        <v/>
      </c>
      <c r="X245">
        <f>IF(ISNUMBER(SEARCH(#REF!,N245)),MAX($M$2:M244)+1,0)</f>
        <v>0.0</v>
      </c>
      <c r="Y245" s="93" t="s">
        <v>1645</v>
      </c>
      <c r="Z245" t="str">
        <f>IFERROR(VLOOKUP(ROWS($Z$3:Z245),$X$3:$Y$992,2,0),"")</f>
        <v/>
      </c>
    </row>
    <row r="246" spans="10:26" ht="12.75">
      <c r="J246" s="103" t="s">
        <v>1647</v>
      </c>
      <c r="K246" s="91" t="s">
        <v>1648</v>
      </c>
      <c r="M246" s="92">
        <f>IF(ISNUMBER(SEARCH(ZAKL_DATA!$B$29,N246)),MAX($M$2:M245)+1,0)</f>
        <v>244.0</v>
      </c>
      <c r="N246" s="93" t="s">
        <v>1649</v>
      </c>
      <c r="O246" s="108" t="s">
        <v>1650</v>
      </c>
      <c r="Q246" s="95" t="str">
        <f>IFERROR(VLOOKUP(ROWS($Q$3:Q246),$M$3:$N$992,2,0),"")</f>
        <v>Výstavba silnic a železnic</v>
      </c>
      <c r="R246">
        <f>IF(ISNUMBER(SEARCH(#REF!,N246)),MAX($M$2:M245)+1,0)</f>
        <v>0.0</v>
      </c>
      <c r="S246" s="93" t="s">
        <v>1649</v>
      </c>
      <c r="T246" t="str">
        <f>IFERROR(VLOOKUP(ROWS($T$3:T246),$R$3:$S$992,2,0),"")</f>
        <v/>
      </c>
      <c r="U246">
        <f>IF(ISNUMBER(SEARCH(#REF!,N246)),MAX($M$2:M245)+1,0)</f>
        <v>0.0</v>
      </c>
      <c r="V246" s="93" t="s">
        <v>1649</v>
      </c>
      <c r="W246" t="str">
        <f>IFERROR(VLOOKUP(ROWS($W$3:W246),$U$3:$V$992,2,0),"")</f>
        <v/>
      </c>
      <c r="X246">
        <f>IF(ISNUMBER(SEARCH(#REF!,N246)),MAX($M$2:M245)+1,0)</f>
        <v>0.0</v>
      </c>
      <c r="Y246" s="93" t="s">
        <v>1649</v>
      </c>
      <c r="Z246" t="str">
        <f>IFERROR(VLOOKUP(ROWS($Z$3:Z246),$X$3:$Y$992,2,0),"")</f>
        <v/>
      </c>
    </row>
    <row r="247" spans="10:26" ht="12.75">
      <c r="J247" s="103" t="s">
        <v>1651</v>
      </c>
      <c r="K247" s="91" t="s">
        <v>1652</v>
      </c>
      <c r="M247" s="92">
        <f>IF(ISNUMBER(SEARCH(ZAKL_DATA!$B$29,N247)),MAX($M$2:M246)+1,0)</f>
        <v>245.0</v>
      </c>
      <c r="N247" s="93" t="s">
        <v>1653</v>
      </c>
      <c r="O247" s="108" t="s">
        <v>1654</v>
      </c>
      <c r="Q247" s="95" t="str">
        <f>IFERROR(VLOOKUP(ROWS($Q$3:Q247),$M$3:$N$992,2,0),"")</f>
        <v>Výstavba inženýrských sítí</v>
      </c>
      <c r="R247">
        <f>IF(ISNUMBER(SEARCH(#REF!,N247)),MAX($M$2:M246)+1,0)</f>
        <v>0.0</v>
      </c>
      <c r="S247" s="93" t="s">
        <v>1653</v>
      </c>
      <c r="T247" t="str">
        <f>IFERROR(VLOOKUP(ROWS($T$3:T247),$R$3:$S$992,2,0),"")</f>
        <v/>
      </c>
      <c r="U247">
        <f>IF(ISNUMBER(SEARCH(#REF!,N247)),MAX($M$2:M246)+1,0)</f>
        <v>0.0</v>
      </c>
      <c r="V247" s="93" t="s">
        <v>1653</v>
      </c>
      <c r="W247" t="str">
        <f>IFERROR(VLOOKUP(ROWS($W$3:W247),$U$3:$V$992,2,0),"")</f>
        <v/>
      </c>
      <c r="X247">
        <f>IF(ISNUMBER(SEARCH(#REF!,N247)),MAX($M$2:M246)+1,0)</f>
        <v>0.0</v>
      </c>
      <c r="Y247" s="93" t="s">
        <v>1653</v>
      </c>
      <c r="Z247" t="str">
        <f>IFERROR(VLOOKUP(ROWS($Z$3:Z247),$X$3:$Y$992,2,0),"")</f>
        <v/>
      </c>
    </row>
    <row r="248" spans="10:26" ht="12.75">
      <c r="J248" s="103" t="s">
        <v>1655</v>
      </c>
      <c r="K248" s="91" t="s">
        <v>1656</v>
      </c>
      <c r="M248" s="92">
        <f>IF(ISNUMBER(SEARCH(ZAKL_DATA!$B$29,N248)),MAX($M$2:M247)+1,0)</f>
        <v>246.0</v>
      </c>
      <c r="N248" s="93" t="s">
        <v>1657</v>
      </c>
      <c r="O248" s="108" t="s">
        <v>1658</v>
      </c>
      <c r="Q248" s="95" t="str">
        <f>IFERROR(VLOOKUP(ROWS($Q$3:Q248),$M$3:$N$992,2,0),"")</f>
        <v>Výstavba ostatních staveb</v>
      </c>
      <c r="R248">
        <f>IF(ISNUMBER(SEARCH(#REF!,N248)),MAX($M$2:M247)+1,0)</f>
        <v>0.0</v>
      </c>
      <c r="S248" s="93" t="s">
        <v>1657</v>
      </c>
      <c r="T248" t="str">
        <f>IFERROR(VLOOKUP(ROWS($T$3:T248),$R$3:$S$992,2,0),"")</f>
        <v/>
      </c>
      <c r="U248">
        <f>IF(ISNUMBER(SEARCH(#REF!,N248)),MAX($M$2:M247)+1,0)</f>
        <v>0.0</v>
      </c>
      <c r="V248" s="93" t="s">
        <v>1657</v>
      </c>
      <c r="W248" t="str">
        <f>IFERROR(VLOOKUP(ROWS($W$3:W248),$U$3:$V$992,2,0),"")</f>
        <v/>
      </c>
      <c r="X248">
        <f>IF(ISNUMBER(SEARCH(#REF!,N248)),MAX($M$2:M247)+1,0)</f>
        <v>0.0</v>
      </c>
      <c r="Y248" s="93" t="s">
        <v>1657</v>
      </c>
      <c r="Z248" t="str">
        <f>IFERROR(VLOOKUP(ROWS($Z$3:Z248),$X$3:$Y$992,2,0),"")</f>
        <v/>
      </c>
    </row>
    <row r="249" spans="10:26" ht="12.75">
      <c r="J249" s="103" t="s">
        <v>1659</v>
      </c>
      <c r="K249" s="91" t="s">
        <v>1660</v>
      </c>
      <c r="M249" s="92">
        <f>IF(ISNUMBER(SEARCH(ZAKL_DATA!$B$29,N249)),MAX($M$2:M248)+1,0)</f>
        <v>247.0</v>
      </c>
      <c r="N249" s="93" t="s">
        <v>1661</v>
      </c>
      <c r="O249" s="108" t="s">
        <v>1662</v>
      </c>
      <c r="Q249" s="95" t="str">
        <f>IFERROR(VLOOKUP(ROWS($Q$3:Q249),$M$3:$N$992,2,0),"")</f>
        <v>Demolice a příprava staveniště</v>
      </c>
      <c r="R249">
        <f>IF(ISNUMBER(SEARCH(#REF!,N249)),MAX($M$2:M248)+1,0)</f>
        <v>0.0</v>
      </c>
      <c r="S249" s="93" t="s">
        <v>1661</v>
      </c>
      <c r="T249" t="str">
        <f>IFERROR(VLOOKUP(ROWS($T$3:T249),$R$3:$S$992,2,0),"")</f>
        <v/>
      </c>
      <c r="U249">
        <f>IF(ISNUMBER(SEARCH(#REF!,N249)),MAX($M$2:M248)+1,0)</f>
        <v>0.0</v>
      </c>
      <c r="V249" s="93" t="s">
        <v>1661</v>
      </c>
      <c r="W249" t="str">
        <f>IFERROR(VLOOKUP(ROWS($W$3:W249),$U$3:$V$992,2,0),"")</f>
        <v/>
      </c>
      <c r="X249">
        <f>IF(ISNUMBER(SEARCH(#REF!,N249)),MAX($M$2:M248)+1,0)</f>
        <v>0.0</v>
      </c>
      <c r="Y249" s="93" t="s">
        <v>1661</v>
      </c>
      <c r="Z249" t="str">
        <f>IFERROR(VLOOKUP(ROWS($Z$3:Z249),$X$3:$Y$992,2,0),"")</f>
        <v/>
      </c>
    </row>
    <row r="250" spans="10:26" ht="12.75">
      <c r="J250" s="103" t="s">
        <v>1663</v>
      </c>
      <c r="K250" s="91" t="s">
        <v>1664</v>
      </c>
      <c r="M250" s="92">
        <f>IF(ISNUMBER(SEARCH(ZAKL_DATA!$B$29,N250)),MAX($M$2:M249)+1,0)</f>
        <v>248.0</v>
      </c>
      <c r="N250" s="93" t="s">
        <v>1665</v>
      </c>
      <c r="O250" s="108" t="s">
        <v>1666</v>
      </c>
      <c r="Q250" s="95" t="str">
        <f>IFERROR(VLOOKUP(ROWS($Q$3:Q250),$M$3:$N$992,2,0),"")</f>
        <v>Elektroinstalační, instalatérské a ostatní stavebně instalační práce</v>
      </c>
      <c r="R250">
        <f>IF(ISNUMBER(SEARCH(#REF!,N250)),MAX($M$2:M249)+1,0)</f>
        <v>0.0</v>
      </c>
      <c r="S250" s="93" t="s">
        <v>1665</v>
      </c>
      <c r="T250" t="str">
        <f>IFERROR(VLOOKUP(ROWS($T$3:T250),$R$3:$S$992,2,0),"")</f>
        <v/>
      </c>
      <c r="U250">
        <f>IF(ISNUMBER(SEARCH(#REF!,N250)),MAX($M$2:M249)+1,0)</f>
        <v>0.0</v>
      </c>
      <c r="V250" s="93" t="s">
        <v>1665</v>
      </c>
      <c r="W250" t="str">
        <f>IFERROR(VLOOKUP(ROWS($W$3:W250),$U$3:$V$992,2,0),"")</f>
        <v/>
      </c>
      <c r="X250">
        <f>IF(ISNUMBER(SEARCH(#REF!,N250)),MAX($M$2:M249)+1,0)</f>
        <v>0.0</v>
      </c>
      <c r="Y250" s="93" t="s">
        <v>1665</v>
      </c>
      <c r="Z250" t="str">
        <f>IFERROR(VLOOKUP(ROWS($Z$3:Z250),$X$3:$Y$992,2,0),"")</f>
        <v/>
      </c>
    </row>
    <row r="251" spans="10:26" ht="12.75">
      <c r="J251" s="103" t="s">
        <v>1667</v>
      </c>
      <c r="K251" s="91" t="s">
        <v>1668</v>
      </c>
      <c r="M251" s="92">
        <f>IF(ISNUMBER(SEARCH(ZAKL_DATA!$B$29,N251)),MAX($M$2:M250)+1,0)</f>
        <v>249.0</v>
      </c>
      <c r="N251" s="93" t="s">
        <v>1669</v>
      </c>
      <c r="O251" s="108" t="s">
        <v>1670</v>
      </c>
      <c r="Q251" s="95" t="str">
        <f>IFERROR(VLOOKUP(ROWS($Q$3:Q251),$M$3:$N$992,2,0),"")</f>
        <v>Kompletační a dokončovací práce</v>
      </c>
      <c r="R251">
        <f>IF(ISNUMBER(SEARCH(#REF!,N251)),MAX($M$2:M250)+1,0)</f>
        <v>0.0</v>
      </c>
      <c r="S251" s="93" t="s">
        <v>1669</v>
      </c>
      <c r="T251" t="str">
        <f>IFERROR(VLOOKUP(ROWS($T$3:T251),$R$3:$S$992,2,0),"")</f>
        <v/>
      </c>
      <c r="U251">
        <f>IF(ISNUMBER(SEARCH(#REF!,N251)),MAX($M$2:M250)+1,0)</f>
        <v>0.0</v>
      </c>
      <c r="V251" s="93" t="s">
        <v>1669</v>
      </c>
      <c r="W251" t="str">
        <f>IFERROR(VLOOKUP(ROWS($W$3:W251),$U$3:$V$992,2,0),"")</f>
        <v/>
      </c>
      <c r="X251">
        <f>IF(ISNUMBER(SEARCH(#REF!,N251)),MAX($M$2:M250)+1,0)</f>
        <v>0.0</v>
      </c>
      <c r="Y251" s="93" t="s">
        <v>1669</v>
      </c>
      <c r="Z251" t="str">
        <f>IFERROR(VLOOKUP(ROWS($Z$3:Z251),$X$3:$Y$992,2,0),"")</f>
        <v/>
      </c>
    </row>
    <row r="252" spans="10:26" ht="12.75">
      <c r="J252" s="103" t="s">
        <v>1671</v>
      </c>
      <c r="K252" s="91" t="s">
        <v>1672</v>
      </c>
      <c r="M252" s="92">
        <f>IF(ISNUMBER(SEARCH(ZAKL_DATA!$B$29,N252)),MAX($M$2:M251)+1,0)</f>
        <v>250.0</v>
      </c>
      <c r="N252" s="93" t="s">
        <v>1673</v>
      </c>
      <c r="O252" s="108" t="s">
        <v>1674</v>
      </c>
      <c r="Q252" s="95" t="str">
        <f>IFERROR(VLOOKUP(ROWS($Q$3:Q252),$M$3:$N$992,2,0),"")</f>
        <v>Ostatní specializované stavební činnosti</v>
      </c>
      <c r="R252">
        <f>IF(ISNUMBER(SEARCH(#REF!,N252)),MAX($M$2:M251)+1,0)</f>
        <v>0.0</v>
      </c>
      <c r="S252" s="93" t="s">
        <v>1673</v>
      </c>
      <c r="T252" t="str">
        <f>IFERROR(VLOOKUP(ROWS($T$3:T252),$R$3:$S$992,2,0),"")</f>
        <v/>
      </c>
      <c r="U252">
        <f>IF(ISNUMBER(SEARCH(#REF!,N252)),MAX($M$2:M251)+1,0)</f>
        <v>0.0</v>
      </c>
      <c r="V252" s="93" t="s">
        <v>1673</v>
      </c>
      <c r="W252" t="str">
        <f>IFERROR(VLOOKUP(ROWS($W$3:W252),$U$3:$V$992,2,0),"")</f>
        <v/>
      </c>
      <c r="X252">
        <f>IF(ISNUMBER(SEARCH(#REF!,N252)),MAX($M$2:M251)+1,0)</f>
        <v>0.0</v>
      </c>
      <c r="Y252" s="93" t="s">
        <v>1673</v>
      </c>
      <c r="Z252" t="str">
        <f>IFERROR(VLOOKUP(ROWS($Z$3:Z252),$X$3:$Y$992,2,0),"")</f>
        <v/>
      </c>
    </row>
    <row r="253" spans="10:26" ht="13.5" thickBot="1">
      <c r="J253" s="115" t="s">
        <v>1675</v>
      </c>
      <c r="K253" s="91" t="s">
        <v>1676</v>
      </c>
      <c r="M253" s="92">
        <f>IF(ISNUMBER(SEARCH(ZAKL_DATA!$B$29,N253)),MAX($M$2:M252)+1,0)</f>
        <v>251.0</v>
      </c>
      <c r="N253" s="93" t="s">
        <v>1677</v>
      </c>
      <c r="O253" s="108" t="s">
        <v>1678</v>
      </c>
      <c r="Q253" s="95" t="str">
        <f>IFERROR(VLOOKUP(ROWS($Q$3:Q253),$M$3:$N$992,2,0),"")</f>
        <v>Obchod s motorovými vozidly, kromě motocyklů</v>
      </c>
      <c r="R253">
        <f>IF(ISNUMBER(SEARCH(#REF!,N253)),MAX($M$2:M252)+1,0)</f>
        <v>0.0</v>
      </c>
      <c r="S253" s="93" t="s">
        <v>1677</v>
      </c>
      <c r="T253" t="str">
        <f>IFERROR(VLOOKUP(ROWS($T$3:T253),$R$3:$S$992,2,0),"")</f>
        <v/>
      </c>
      <c r="U253">
        <f>IF(ISNUMBER(SEARCH(#REF!,N253)),MAX($M$2:M252)+1,0)</f>
        <v>0.0</v>
      </c>
      <c r="V253" s="93" t="s">
        <v>1677</v>
      </c>
      <c r="W253" t="str">
        <f>IFERROR(VLOOKUP(ROWS($W$3:W253),$U$3:$V$992,2,0),"")</f>
        <v/>
      </c>
      <c r="X253">
        <f>IF(ISNUMBER(SEARCH(#REF!,N253)),MAX($M$2:M252)+1,0)</f>
        <v>0.0</v>
      </c>
      <c r="Y253" s="93" t="s">
        <v>1677</v>
      </c>
      <c r="Z253" t="str">
        <f>IFERROR(VLOOKUP(ROWS($Z$3:Z253),$X$3:$Y$992,2,0),"")</f>
        <v/>
      </c>
    </row>
    <row r="254" spans="13:26" ht="12.75">
      <c r="M254" s="92">
        <f>IF(ISNUMBER(SEARCH(ZAKL_DATA!$B$29,N254)),MAX($M$2:M253)+1,0)</f>
        <v>252.0</v>
      </c>
      <c r="N254" s="93" t="s">
        <v>1679</v>
      </c>
      <c r="O254" s="108" t="s">
        <v>1680</v>
      </c>
      <c r="Q254" s="95" t="str">
        <f>IFERROR(VLOOKUP(ROWS($Q$3:Q254),$M$3:$N$992,2,0),"")</f>
        <v>Opravy a údržba motorových vozidel, kromě motocyklů</v>
      </c>
      <c r="R254">
        <f>IF(ISNUMBER(SEARCH(#REF!,N254)),MAX($M$2:M253)+1,0)</f>
        <v>0.0</v>
      </c>
      <c r="S254" s="93" t="s">
        <v>1679</v>
      </c>
      <c r="T254" t="str">
        <f>IFERROR(VLOOKUP(ROWS($T$3:T254),$R$3:$S$992,2,0),"")</f>
        <v/>
      </c>
      <c r="U254">
        <f>IF(ISNUMBER(SEARCH(#REF!,N254)),MAX($M$2:M253)+1,0)</f>
        <v>0.0</v>
      </c>
      <c r="V254" s="93" t="s">
        <v>1679</v>
      </c>
      <c r="W254" t="str">
        <f>IFERROR(VLOOKUP(ROWS($W$3:W254),$U$3:$V$992,2,0),"")</f>
        <v/>
      </c>
      <c r="X254">
        <f>IF(ISNUMBER(SEARCH(#REF!,N254)),MAX($M$2:M253)+1,0)</f>
        <v>0.0</v>
      </c>
      <c r="Y254" s="93" t="s">
        <v>1679</v>
      </c>
      <c r="Z254" t="str">
        <f>IFERROR(VLOOKUP(ROWS($Z$3:Z254),$X$3:$Y$992,2,0),"")</f>
        <v/>
      </c>
    </row>
    <row r="255" spans="13:26" ht="12.75">
      <c r="M255" s="92">
        <f>IF(ISNUMBER(SEARCH(ZAKL_DATA!$B$29,N255)),MAX($M$2:M254)+1,0)</f>
        <v>253.0</v>
      </c>
      <c r="N255" s="93" t="s">
        <v>1681</v>
      </c>
      <c r="O255" s="108" t="s">
        <v>1682</v>
      </c>
      <c r="Q255" s="95" t="str">
        <f>IFERROR(VLOOKUP(ROWS($Q$3:Q255),$M$3:$N$992,2,0),"")</f>
        <v>Obchod s díly a příslušenstvím pro motorová vozidla, kromě motocyklů</v>
      </c>
      <c r="R255">
        <f>IF(ISNUMBER(SEARCH(#REF!,N255)),MAX($M$2:M254)+1,0)</f>
        <v>0.0</v>
      </c>
      <c r="S255" s="93" t="s">
        <v>1681</v>
      </c>
      <c r="T255" t="str">
        <f>IFERROR(VLOOKUP(ROWS($T$3:T255),$R$3:$S$992,2,0),"")</f>
        <v/>
      </c>
      <c r="U255">
        <f>IF(ISNUMBER(SEARCH(#REF!,N255)),MAX($M$2:M254)+1,0)</f>
        <v>0.0</v>
      </c>
      <c r="V255" s="93" t="s">
        <v>1681</v>
      </c>
      <c r="W255" t="str">
        <f>IFERROR(VLOOKUP(ROWS($W$3:W255),$U$3:$V$992,2,0),"")</f>
        <v/>
      </c>
      <c r="X255">
        <f>IF(ISNUMBER(SEARCH(#REF!,N255)),MAX($M$2:M254)+1,0)</f>
        <v>0.0</v>
      </c>
      <c r="Y255" s="93" t="s">
        <v>1681</v>
      </c>
      <c r="Z255" t="str">
        <f>IFERROR(VLOOKUP(ROWS($Z$3:Z255),$X$3:$Y$992,2,0),"")</f>
        <v/>
      </c>
    </row>
    <row r="256" spans="13:26" ht="12.75">
      <c r="M256" s="92">
        <f>IF(ISNUMBER(SEARCH(ZAKL_DATA!$B$29,N256)),MAX($M$2:M255)+1,0)</f>
        <v>254.0</v>
      </c>
      <c r="N256" s="93" t="s">
        <v>1683</v>
      </c>
      <c r="O256" s="108" t="s">
        <v>1684</v>
      </c>
      <c r="Q256" s="95" t="str">
        <f>IFERROR(VLOOKUP(ROWS($Q$3:Q256),$M$3:$N$992,2,0),"")</f>
        <v>Obchod, opravy a údržba motocyklů, jejich dílů a příslušenství</v>
      </c>
      <c r="R256">
        <f>IF(ISNUMBER(SEARCH(#REF!,N256)),MAX($M$2:M255)+1,0)</f>
        <v>0.0</v>
      </c>
      <c r="S256" s="93" t="s">
        <v>1683</v>
      </c>
      <c r="T256" t="str">
        <f>IFERROR(VLOOKUP(ROWS($T$3:T256),$R$3:$S$992,2,0),"")</f>
        <v/>
      </c>
      <c r="U256">
        <f>IF(ISNUMBER(SEARCH(#REF!,N256)),MAX($M$2:M255)+1,0)</f>
        <v>0.0</v>
      </c>
      <c r="V256" s="93" t="s">
        <v>1683</v>
      </c>
      <c r="W256" t="str">
        <f>IFERROR(VLOOKUP(ROWS($W$3:W256),$U$3:$V$992,2,0),"")</f>
        <v/>
      </c>
      <c r="X256">
        <f>IF(ISNUMBER(SEARCH(#REF!,N256)),MAX($M$2:M255)+1,0)</f>
        <v>0.0</v>
      </c>
      <c r="Y256" s="93" t="s">
        <v>1683</v>
      </c>
      <c r="Z256" t="str">
        <f>IFERROR(VLOOKUP(ROWS($Z$3:Z256),$X$3:$Y$992,2,0),"")</f>
        <v/>
      </c>
    </row>
    <row r="257" spans="13:26" ht="12.75">
      <c r="M257" s="92">
        <f>IF(ISNUMBER(SEARCH(ZAKL_DATA!$B$29,N257)),MAX($M$2:M256)+1,0)</f>
        <v>255.0</v>
      </c>
      <c r="N257" s="93" t="s">
        <v>1685</v>
      </c>
      <c r="O257" s="108" t="s">
        <v>1686</v>
      </c>
      <c r="Q257" s="95" t="str">
        <f>IFERROR(VLOOKUP(ROWS($Q$3:Q257),$M$3:$N$992,2,0),"")</f>
        <v>Zprostředkování velkoobchodu a velkoobchod v zastoupení</v>
      </c>
      <c r="R257">
        <f>IF(ISNUMBER(SEARCH(#REF!,N257)),MAX($M$2:M256)+1,0)</f>
        <v>0.0</v>
      </c>
      <c r="S257" s="93" t="s">
        <v>1685</v>
      </c>
      <c r="T257" t="str">
        <f>IFERROR(VLOOKUP(ROWS($T$3:T257),$R$3:$S$992,2,0),"")</f>
        <v/>
      </c>
      <c r="U257">
        <f>IF(ISNUMBER(SEARCH(#REF!,N257)),MAX($M$2:M256)+1,0)</f>
        <v>0.0</v>
      </c>
      <c r="V257" s="93" t="s">
        <v>1685</v>
      </c>
      <c r="W257" t="str">
        <f>IFERROR(VLOOKUP(ROWS($W$3:W257),$U$3:$V$992,2,0),"")</f>
        <v/>
      </c>
      <c r="X257">
        <f>IF(ISNUMBER(SEARCH(#REF!,N257)),MAX($M$2:M256)+1,0)</f>
        <v>0.0</v>
      </c>
      <c r="Y257" s="93" t="s">
        <v>1685</v>
      </c>
      <c r="Z257" t="str">
        <f>IFERROR(VLOOKUP(ROWS($Z$3:Z257),$X$3:$Y$992,2,0),"")</f>
        <v/>
      </c>
    </row>
    <row r="258" spans="13:26" ht="12.75">
      <c r="M258" s="92">
        <f>IF(ISNUMBER(SEARCH(ZAKL_DATA!$B$29,N258)),MAX($M$2:M257)+1,0)</f>
        <v>256.0</v>
      </c>
      <c r="N258" s="93" t="s">
        <v>1687</v>
      </c>
      <c r="O258" s="108" t="s">
        <v>1688</v>
      </c>
      <c r="Q258" s="95" t="str">
        <f>IFERROR(VLOOKUP(ROWS($Q$3:Q258),$M$3:$N$992,2,0),"")</f>
        <v>Velkoobchod se základními zemědělskými produkty a živými zvířaty</v>
      </c>
      <c r="R258">
        <f>IF(ISNUMBER(SEARCH(#REF!,N258)),MAX($M$2:M257)+1,0)</f>
        <v>0.0</v>
      </c>
      <c r="S258" s="93" t="s">
        <v>1687</v>
      </c>
      <c r="T258" t="str">
        <f>IFERROR(VLOOKUP(ROWS($T$3:T258),$R$3:$S$992,2,0),"")</f>
        <v/>
      </c>
      <c r="U258">
        <f>IF(ISNUMBER(SEARCH(#REF!,N258)),MAX($M$2:M257)+1,0)</f>
        <v>0.0</v>
      </c>
      <c r="V258" s="93" t="s">
        <v>1687</v>
      </c>
      <c r="W258" t="str">
        <f>IFERROR(VLOOKUP(ROWS($W$3:W258),$U$3:$V$992,2,0),"")</f>
        <v/>
      </c>
      <c r="X258">
        <f>IF(ISNUMBER(SEARCH(#REF!,N258)),MAX($M$2:M257)+1,0)</f>
        <v>0.0</v>
      </c>
      <c r="Y258" s="93" t="s">
        <v>1687</v>
      </c>
      <c r="Z258" t="str">
        <f>IFERROR(VLOOKUP(ROWS($Z$3:Z258),$X$3:$Y$992,2,0),"")</f>
        <v/>
      </c>
    </row>
    <row r="259" spans="13:26" ht="12.75">
      <c r="M259" s="92">
        <f>IF(ISNUMBER(SEARCH(ZAKL_DATA!$B$29,N259)),MAX($M$2:M258)+1,0)</f>
        <v>257.0</v>
      </c>
      <c r="N259" s="93" t="s">
        <v>1689</v>
      </c>
      <c r="O259" s="108" t="s">
        <v>1690</v>
      </c>
      <c r="Q259" s="95" t="str">
        <f>IFERROR(VLOOKUP(ROWS($Q$3:Q259),$M$3:$N$992,2,0),"")</f>
        <v>Velkoobchod s potravinami, nápoji a tabákovými výrobky</v>
      </c>
      <c r="R259">
        <f>IF(ISNUMBER(SEARCH(#REF!,N259)),MAX($M$2:M258)+1,0)</f>
        <v>0.0</v>
      </c>
      <c r="S259" s="93" t="s">
        <v>1689</v>
      </c>
      <c r="T259" t="str">
        <f>IFERROR(VLOOKUP(ROWS($T$3:T259),$R$3:$S$992,2,0),"")</f>
        <v/>
      </c>
      <c r="U259">
        <f>IF(ISNUMBER(SEARCH(#REF!,N259)),MAX($M$2:M258)+1,0)</f>
        <v>0.0</v>
      </c>
      <c r="V259" s="93" t="s">
        <v>1689</v>
      </c>
      <c r="W259" t="str">
        <f>IFERROR(VLOOKUP(ROWS($W$3:W259),$U$3:$V$992,2,0),"")</f>
        <v/>
      </c>
      <c r="X259">
        <f>IF(ISNUMBER(SEARCH(#REF!,N259)),MAX($M$2:M258)+1,0)</f>
        <v>0.0</v>
      </c>
      <c r="Y259" s="93" t="s">
        <v>1689</v>
      </c>
      <c r="Z259" t="str">
        <f>IFERROR(VLOOKUP(ROWS($Z$3:Z259),$X$3:$Y$992,2,0),"")</f>
        <v/>
      </c>
    </row>
    <row r="260" spans="13:26" ht="12.75">
      <c r="M260" s="92">
        <f>IF(ISNUMBER(SEARCH(ZAKL_DATA!$B$29,N260)),MAX($M$2:M259)+1,0)</f>
        <v>258.0</v>
      </c>
      <c r="N260" s="93" t="s">
        <v>1691</v>
      </c>
      <c r="O260" s="108" t="s">
        <v>1692</v>
      </c>
      <c r="Q260" s="95" t="str">
        <f>IFERROR(VLOOKUP(ROWS($Q$3:Q260),$M$3:$N$992,2,0),"")</f>
        <v>Velkoobchod s výrobky převážně pro domácnost</v>
      </c>
      <c r="R260">
        <f>IF(ISNUMBER(SEARCH(#REF!,N260)),MAX($M$2:M259)+1,0)</f>
        <v>0.0</v>
      </c>
      <c r="S260" s="93" t="s">
        <v>1691</v>
      </c>
      <c r="T260" t="str">
        <f>IFERROR(VLOOKUP(ROWS($T$3:T260),$R$3:$S$992,2,0),"")</f>
        <v/>
      </c>
      <c r="U260">
        <f>IF(ISNUMBER(SEARCH(#REF!,N260)),MAX($M$2:M259)+1,0)</f>
        <v>0.0</v>
      </c>
      <c r="V260" s="93" t="s">
        <v>1691</v>
      </c>
      <c r="W260" t="str">
        <f>IFERROR(VLOOKUP(ROWS($W$3:W260),$U$3:$V$992,2,0),"")</f>
        <v/>
      </c>
      <c r="X260">
        <f>IF(ISNUMBER(SEARCH(#REF!,N260)),MAX($M$2:M259)+1,0)</f>
        <v>0.0</v>
      </c>
      <c r="Y260" s="93" t="s">
        <v>1691</v>
      </c>
      <c r="Z260" t="str">
        <f>IFERROR(VLOOKUP(ROWS($Z$3:Z260),$X$3:$Y$992,2,0),"")</f>
        <v/>
      </c>
    </row>
    <row r="261" spans="13:26" ht="12.75">
      <c r="M261" s="92">
        <f>IF(ISNUMBER(SEARCH(ZAKL_DATA!$B$29,N261)),MAX($M$2:M260)+1,0)</f>
        <v>259.0</v>
      </c>
      <c r="N261" s="93" t="s">
        <v>1693</v>
      </c>
      <c r="O261" s="108" t="s">
        <v>1694</v>
      </c>
      <c r="Q261" s="95" t="str">
        <f>IFERROR(VLOOKUP(ROWS($Q$3:Q261),$M$3:$N$992,2,0),"")</f>
        <v>Velkoobchod s počítačovým a komunikačním zařízením</v>
      </c>
      <c r="R261">
        <f>IF(ISNUMBER(SEARCH(#REF!,N261)),MAX($M$2:M260)+1,0)</f>
        <v>0.0</v>
      </c>
      <c r="S261" s="93" t="s">
        <v>1693</v>
      </c>
      <c r="T261" t="str">
        <f>IFERROR(VLOOKUP(ROWS($T$3:T261),$R$3:$S$992,2,0),"")</f>
        <v/>
      </c>
      <c r="U261">
        <f>IF(ISNUMBER(SEARCH(#REF!,N261)),MAX($M$2:M260)+1,0)</f>
        <v>0.0</v>
      </c>
      <c r="V261" s="93" t="s">
        <v>1693</v>
      </c>
      <c r="W261" t="str">
        <f>IFERROR(VLOOKUP(ROWS($W$3:W261),$U$3:$V$992,2,0),"")</f>
        <v/>
      </c>
      <c r="X261">
        <f>IF(ISNUMBER(SEARCH(#REF!,N261)),MAX($M$2:M260)+1,0)</f>
        <v>0.0</v>
      </c>
      <c r="Y261" s="93" t="s">
        <v>1693</v>
      </c>
      <c r="Z261" t="str">
        <f>IFERROR(VLOOKUP(ROWS($Z$3:Z261),$X$3:$Y$992,2,0),"")</f>
        <v/>
      </c>
    </row>
    <row r="262" spans="13:26" ht="12.75">
      <c r="M262" s="92">
        <f>IF(ISNUMBER(SEARCH(ZAKL_DATA!$B$29,N262)),MAX($M$2:M261)+1,0)</f>
        <v>260.0</v>
      </c>
      <c r="N262" s="93" t="s">
        <v>1695</v>
      </c>
      <c r="O262" s="108" t="s">
        <v>1696</v>
      </c>
      <c r="Q262" s="95" t="str">
        <f>IFERROR(VLOOKUP(ROWS($Q$3:Q262),$M$3:$N$992,2,0),"")</f>
        <v>Velkoobchod s ostatními stroji, strojním zařízením a příslušenstvím</v>
      </c>
      <c r="R262">
        <f>IF(ISNUMBER(SEARCH(#REF!,N262)),MAX($M$2:M261)+1,0)</f>
        <v>0.0</v>
      </c>
      <c r="S262" s="93" t="s">
        <v>1695</v>
      </c>
      <c r="T262" t="str">
        <f>IFERROR(VLOOKUP(ROWS($T$3:T262),$R$3:$S$992,2,0),"")</f>
        <v/>
      </c>
      <c r="U262">
        <f>IF(ISNUMBER(SEARCH(#REF!,N262)),MAX($M$2:M261)+1,0)</f>
        <v>0.0</v>
      </c>
      <c r="V262" s="93" t="s">
        <v>1695</v>
      </c>
      <c r="W262" t="str">
        <f>IFERROR(VLOOKUP(ROWS($W$3:W262),$U$3:$V$992,2,0),"")</f>
        <v/>
      </c>
      <c r="X262">
        <f>IF(ISNUMBER(SEARCH(#REF!,N262)),MAX($M$2:M261)+1,0)</f>
        <v>0.0</v>
      </c>
      <c r="Y262" s="93" t="s">
        <v>1695</v>
      </c>
      <c r="Z262" t="str">
        <f>IFERROR(VLOOKUP(ROWS($Z$3:Z262),$X$3:$Y$992,2,0),"")</f>
        <v/>
      </c>
    </row>
    <row r="263" spans="13:26" ht="12.75">
      <c r="M263" s="92">
        <f>IF(ISNUMBER(SEARCH(ZAKL_DATA!$B$29,N263)),MAX($M$2:M262)+1,0)</f>
        <v>261.0</v>
      </c>
      <c r="N263" s="93" t="s">
        <v>1697</v>
      </c>
      <c r="O263" s="108" t="s">
        <v>1698</v>
      </c>
      <c r="Q263" s="95" t="str">
        <f>IFERROR(VLOOKUP(ROWS($Q$3:Q263),$M$3:$N$992,2,0),"")</f>
        <v>Ostatní specializovaný velkoobchod</v>
      </c>
      <c r="R263">
        <f>IF(ISNUMBER(SEARCH(#REF!,N263)),MAX($M$2:M262)+1,0)</f>
        <v>0.0</v>
      </c>
      <c r="S263" s="93" t="s">
        <v>1697</v>
      </c>
      <c r="T263" t="str">
        <f>IFERROR(VLOOKUP(ROWS($T$3:T263),$R$3:$S$992,2,0),"")</f>
        <v/>
      </c>
      <c r="U263">
        <f>IF(ISNUMBER(SEARCH(#REF!,N263)),MAX($M$2:M262)+1,0)</f>
        <v>0.0</v>
      </c>
      <c r="V263" s="93" t="s">
        <v>1697</v>
      </c>
      <c r="W263" t="str">
        <f>IFERROR(VLOOKUP(ROWS($W$3:W263),$U$3:$V$992,2,0),"")</f>
        <v/>
      </c>
      <c r="X263">
        <f>IF(ISNUMBER(SEARCH(#REF!,N263)),MAX($M$2:M262)+1,0)</f>
        <v>0.0</v>
      </c>
      <c r="Y263" s="93" t="s">
        <v>1697</v>
      </c>
      <c r="Z263" t="str">
        <f>IFERROR(VLOOKUP(ROWS($Z$3:Z263),$X$3:$Y$992,2,0),"")</f>
        <v/>
      </c>
    </row>
    <row r="264" spans="13:26" ht="12.75">
      <c r="M264" s="92">
        <f>IF(ISNUMBER(SEARCH(ZAKL_DATA!$B$29,N264)),MAX($M$2:M263)+1,0)</f>
        <v>262.0</v>
      </c>
      <c r="N264" s="93" t="s">
        <v>1699</v>
      </c>
      <c r="O264" s="108" t="s">
        <v>1700</v>
      </c>
      <c r="Q264" s="95" t="str">
        <f>IFERROR(VLOOKUP(ROWS($Q$3:Q264),$M$3:$N$992,2,0),"")</f>
        <v>Nespecializovaný velkoobchod</v>
      </c>
      <c r="R264">
        <f>IF(ISNUMBER(SEARCH(#REF!,N264)),MAX($M$2:M263)+1,0)</f>
        <v>0.0</v>
      </c>
      <c r="S264" s="93" t="s">
        <v>1699</v>
      </c>
      <c r="T264" t="str">
        <f>IFERROR(VLOOKUP(ROWS($T$3:T264),$R$3:$S$992,2,0),"")</f>
        <v/>
      </c>
      <c r="U264">
        <f>IF(ISNUMBER(SEARCH(#REF!,N264)),MAX($M$2:M263)+1,0)</f>
        <v>0.0</v>
      </c>
      <c r="V264" s="93" t="s">
        <v>1699</v>
      </c>
      <c r="W264" t="str">
        <f>IFERROR(VLOOKUP(ROWS($W$3:W264),$U$3:$V$992,2,0),"")</f>
        <v/>
      </c>
      <c r="X264">
        <f>IF(ISNUMBER(SEARCH(#REF!,N264)),MAX($M$2:M263)+1,0)</f>
        <v>0.0</v>
      </c>
      <c r="Y264" s="93" t="s">
        <v>1699</v>
      </c>
      <c r="Z264" t="str">
        <f>IFERROR(VLOOKUP(ROWS($Z$3:Z264),$X$3:$Y$992,2,0),"")</f>
        <v/>
      </c>
    </row>
    <row r="265" spans="13:26" ht="12.75">
      <c r="M265" s="92">
        <f>IF(ISNUMBER(SEARCH(ZAKL_DATA!$B$29,N265)),MAX($M$2:M264)+1,0)</f>
        <v>263.0</v>
      </c>
      <c r="N265" s="93" t="s">
        <v>1701</v>
      </c>
      <c r="O265" s="108" t="s">
        <v>1702</v>
      </c>
      <c r="Q265" s="95" t="str">
        <f>IFERROR(VLOOKUP(ROWS($Q$3:Q265),$M$3:$N$992,2,0),"")</f>
        <v>Maloobchod v nespecializovaných prodejnách</v>
      </c>
      <c r="R265">
        <f>IF(ISNUMBER(SEARCH(#REF!,N265)),MAX($M$2:M264)+1,0)</f>
        <v>0.0</v>
      </c>
      <c r="S265" s="93" t="s">
        <v>1701</v>
      </c>
      <c r="T265" t="str">
        <f>IFERROR(VLOOKUP(ROWS($T$3:T265),$R$3:$S$992,2,0),"")</f>
        <v/>
      </c>
      <c r="U265">
        <f>IF(ISNUMBER(SEARCH(#REF!,N265)),MAX($M$2:M264)+1,0)</f>
        <v>0.0</v>
      </c>
      <c r="V265" s="93" t="s">
        <v>1701</v>
      </c>
      <c r="W265" t="str">
        <f>IFERROR(VLOOKUP(ROWS($W$3:W265),$U$3:$V$992,2,0),"")</f>
        <v/>
      </c>
      <c r="X265">
        <f>IF(ISNUMBER(SEARCH(#REF!,N265)),MAX($M$2:M264)+1,0)</f>
        <v>0.0</v>
      </c>
      <c r="Y265" s="93" t="s">
        <v>1701</v>
      </c>
      <c r="Z265" t="str">
        <f>IFERROR(VLOOKUP(ROWS($Z$3:Z265),$X$3:$Y$992,2,0),"")</f>
        <v/>
      </c>
    </row>
    <row r="266" spans="13:26" ht="12.75">
      <c r="M266" s="92">
        <f>IF(ISNUMBER(SEARCH(ZAKL_DATA!$B$29,N266)),MAX($M$2:M265)+1,0)</f>
        <v>264.0</v>
      </c>
      <c r="N266" s="93" t="s">
        <v>1703</v>
      </c>
      <c r="O266" s="108" t="s">
        <v>1704</v>
      </c>
      <c r="Q266" s="95" t="str">
        <f>IFERROR(VLOOKUP(ROWS($Q$3:Q266),$M$3:$N$992,2,0),"")</f>
        <v>Maloobchod s potravinami,nápoji a tabák.výrobky ve specializ.prodejnách</v>
      </c>
      <c r="R266">
        <f>IF(ISNUMBER(SEARCH(#REF!,N266)),MAX($M$2:M265)+1,0)</f>
        <v>0.0</v>
      </c>
      <c r="S266" s="93" t="s">
        <v>1703</v>
      </c>
      <c r="T266" t="str">
        <f>IFERROR(VLOOKUP(ROWS($T$3:T266),$R$3:$S$992,2,0),"")</f>
        <v/>
      </c>
      <c r="U266">
        <f>IF(ISNUMBER(SEARCH(#REF!,N266)),MAX($M$2:M265)+1,0)</f>
        <v>0.0</v>
      </c>
      <c r="V266" s="93" t="s">
        <v>1703</v>
      </c>
      <c r="W266" t="str">
        <f>IFERROR(VLOOKUP(ROWS($W$3:W266),$U$3:$V$992,2,0),"")</f>
        <v/>
      </c>
      <c r="X266">
        <f>IF(ISNUMBER(SEARCH(#REF!,N266)),MAX($M$2:M265)+1,0)</f>
        <v>0.0</v>
      </c>
      <c r="Y266" s="93" t="s">
        <v>1703</v>
      </c>
      <c r="Z266" t="str">
        <f>IFERROR(VLOOKUP(ROWS($Z$3:Z266),$X$3:$Y$992,2,0),"")</f>
        <v/>
      </c>
    </row>
    <row r="267" spans="13:26" ht="12.75">
      <c r="M267" s="92">
        <f>IF(ISNUMBER(SEARCH(ZAKL_DATA!$B$29,N267)),MAX($M$2:M266)+1,0)</f>
        <v>265.0</v>
      </c>
      <c r="N267" s="93" t="s">
        <v>1705</v>
      </c>
      <c r="O267" s="108" t="s">
        <v>1706</v>
      </c>
      <c r="Q267" s="95" t="str">
        <f>IFERROR(VLOOKUP(ROWS($Q$3:Q267),$M$3:$N$992,2,0),"")</f>
        <v>Maloobchod s pohonnými hmotami ve specializovaných prodejnách</v>
      </c>
      <c r="R267">
        <f>IF(ISNUMBER(SEARCH(#REF!,N267)),MAX($M$2:M266)+1,0)</f>
        <v>0.0</v>
      </c>
      <c r="S267" s="93" t="s">
        <v>1705</v>
      </c>
      <c r="T267" t="str">
        <f>IFERROR(VLOOKUP(ROWS($T$3:T267),$R$3:$S$992,2,0),"")</f>
        <v/>
      </c>
      <c r="U267">
        <f>IF(ISNUMBER(SEARCH(#REF!,N267)),MAX($M$2:M266)+1,0)</f>
        <v>0.0</v>
      </c>
      <c r="V267" s="93" t="s">
        <v>1705</v>
      </c>
      <c r="W267" t="str">
        <f>IFERROR(VLOOKUP(ROWS($W$3:W267),$U$3:$V$992,2,0),"")</f>
        <v/>
      </c>
      <c r="X267">
        <f>IF(ISNUMBER(SEARCH(#REF!,N267)),MAX($M$2:M266)+1,0)</f>
        <v>0.0</v>
      </c>
      <c r="Y267" s="93" t="s">
        <v>1705</v>
      </c>
      <c r="Z267" t="str">
        <f>IFERROR(VLOOKUP(ROWS($Z$3:Z267),$X$3:$Y$992,2,0),"")</f>
        <v/>
      </c>
    </row>
    <row r="268" spans="13:26" ht="12.75">
      <c r="M268" s="92">
        <f>IF(ISNUMBER(SEARCH(ZAKL_DATA!$B$29,N268)),MAX($M$2:M267)+1,0)</f>
        <v>266.0</v>
      </c>
      <c r="N268" s="93" t="s">
        <v>1707</v>
      </c>
      <c r="O268" s="108" t="s">
        <v>1708</v>
      </c>
      <c r="Q268" s="95" t="str">
        <f>IFERROR(VLOOKUP(ROWS($Q$3:Q268),$M$3:$N$992,2,0),"")</f>
        <v>Maloobchod s počítačovým a komunikačním zařízením ve specializ.prodejnách</v>
      </c>
      <c r="R268">
        <f>IF(ISNUMBER(SEARCH(#REF!,N268)),MAX($M$2:M267)+1,0)</f>
        <v>0.0</v>
      </c>
      <c r="S268" s="93" t="s">
        <v>1707</v>
      </c>
      <c r="T268" t="str">
        <f>IFERROR(VLOOKUP(ROWS($T$3:T268),$R$3:$S$992,2,0),"")</f>
        <v/>
      </c>
      <c r="U268">
        <f>IF(ISNUMBER(SEARCH(#REF!,N268)),MAX($M$2:M267)+1,0)</f>
        <v>0.0</v>
      </c>
      <c r="V268" s="93" t="s">
        <v>1707</v>
      </c>
      <c r="W268" t="str">
        <f>IFERROR(VLOOKUP(ROWS($W$3:W268),$U$3:$V$992,2,0),"")</f>
        <v/>
      </c>
      <c r="X268">
        <f>IF(ISNUMBER(SEARCH(#REF!,N268)),MAX($M$2:M267)+1,0)</f>
        <v>0.0</v>
      </c>
      <c r="Y268" s="93" t="s">
        <v>1707</v>
      </c>
      <c r="Z268" t="str">
        <f>IFERROR(VLOOKUP(ROWS($Z$3:Z268),$X$3:$Y$992,2,0),"")</f>
        <v/>
      </c>
    </row>
    <row r="269" spans="13:26" ht="12.75">
      <c r="M269" s="92">
        <f>IF(ISNUMBER(SEARCH(ZAKL_DATA!$B$29,N269)),MAX($M$2:M268)+1,0)</f>
        <v>267.0</v>
      </c>
      <c r="N269" s="93" t="s">
        <v>1709</v>
      </c>
      <c r="O269" s="108" t="s">
        <v>1710</v>
      </c>
      <c r="Q269" s="95" t="str">
        <f>IFERROR(VLOOKUP(ROWS($Q$3:Q269),$M$3:$N$992,2,0),"")</f>
        <v>Maloobchod s ost.výrobky převážně pro domácnost ve specializ.prodejnách</v>
      </c>
      <c r="R269">
        <f>IF(ISNUMBER(SEARCH(#REF!,N269)),MAX($M$2:M268)+1,0)</f>
        <v>0.0</v>
      </c>
      <c r="S269" s="93" t="s">
        <v>1709</v>
      </c>
      <c r="T269" t="str">
        <f>IFERROR(VLOOKUP(ROWS($T$3:T269),$R$3:$S$992,2,0),"")</f>
        <v/>
      </c>
      <c r="U269">
        <f>IF(ISNUMBER(SEARCH(#REF!,N269)),MAX($M$2:M268)+1,0)</f>
        <v>0.0</v>
      </c>
      <c r="V269" s="93" t="s">
        <v>1709</v>
      </c>
      <c r="W269" t="str">
        <f>IFERROR(VLOOKUP(ROWS($W$3:W269),$U$3:$V$992,2,0),"")</f>
        <v/>
      </c>
      <c r="X269">
        <f>IF(ISNUMBER(SEARCH(#REF!,N269)),MAX($M$2:M268)+1,0)</f>
        <v>0.0</v>
      </c>
      <c r="Y269" s="93" t="s">
        <v>1709</v>
      </c>
      <c r="Z269" t="str">
        <f>IFERROR(VLOOKUP(ROWS($Z$3:Z269),$X$3:$Y$992,2,0),"")</f>
        <v/>
      </c>
    </row>
    <row r="270" spans="13:26" ht="12.75">
      <c r="M270" s="92">
        <f>IF(ISNUMBER(SEARCH(ZAKL_DATA!$B$29,N270)),MAX($M$2:M269)+1,0)</f>
        <v>268.0</v>
      </c>
      <c r="N270" s="93" t="s">
        <v>1711</v>
      </c>
      <c r="O270" s="108" t="s">
        <v>1712</v>
      </c>
      <c r="Q270" s="95" t="str">
        <f>IFERROR(VLOOKUP(ROWS($Q$3:Q270),$M$3:$N$992,2,0),"")</f>
        <v>Maloobchod s výrobky pro kulturní rozhled a rekreaci ve specializ.prod.</v>
      </c>
      <c r="R270">
        <f>IF(ISNUMBER(SEARCH(#REF!,N270)),MAX($M$2:M269)+1,0)</f>
        <v>0.0</v>
      </c>
      <c r="S270" s="93" t="s">
        <v>1711</v>
      </c>
      <c r="T270" t="str">
        <f>IFERROR(VLOOKUP(ROWS($T$3:T270),$R$3:$S$992,2,0),"")</f>
        <v/>
      </c>
      <c r="U270">
        <f>IF(ISNUMBER(SEARCH(#REF!,N270)),MAX($M$2:M269)+1,0)</f>
        <v>0.0</v>
      </c>
      <c r="V270" s="93" t="s">
        <v>1711</v>
      </c>
      <c r="W270" t="str">
        <f>IFERROR(VLOOKUP(ROWS($W$3:W270),$U$3:$V$992,2,0),"")</f>
        <v/>
      </c>
      <c r="X270">
        <f>IF(ISNUMBER(SEARCH(#REF!,N270)),MAX($M$2:M269)+1,0)</f>
        <v>0.0</v>
      </c>
      <c r="Y270" s="93" t="s">
        <v>1711</v>
      </c>
      <c r="Z270" t="str">
        <f>IFERROR(VLOOKUP(ROWS($Z$3:Z270),$X$3:$Y$992,2,0),"")</f>
        <v/>
      </c>
    </row>
    <row r="271" spans="13:26" ht="12.75">
      <c r="M271" s="92">
        <f>IF(ISNUMBER(SEARCH(ZAKL_DATA!$B$29,N271)),MAX($M$2:M270)+1,0)</f>
        <v>269.0</v>
      </c>
      <c r="N271" s="93" t="s">
        <v>1713</v>
      </c>
      <c r="O271" s="108" t="s">
        <v>1714</v>
      </c>
      <c r="Q271" s="95" t="str">
        <f>IFERROR(VLOOKUP(ROWS($Q$3:Q271),$M$3:$N$992,2,0),"")</f>
        <v>Maloobchod s ostatním zbožím ve specializovaných prodejnách</v>
      </c>
      <c r="R271">
        <f>IF(ISNUMBER(SEARCH(#REF!,N271)),MAX($M$2:M270)+1,0)</f>
        <v>0.0</v>
      </c>
      <c r="S271" s="93" t="s">
        <v>1713</v>
      </c>
      <c r="T271" t="str">
        <f>IFERROR(VLOOKUP(ROWS($T$3:T271),$R$3:$S$992,2,0),"")</f>
        <v/>
      </c>
      <c r="U271">
        <f>IF(ISNUMBER(SEARCH(#REF!,N271)),MAX($M$2:M270)+1,0)</f>
        <v>0.0</v>
      </c>
      <c r="V271" s="93" t="s">
        <v>1713</v>
      </c>
      <c r="W271" t="str">
        <f>IFERROR(VLOOKUP(ROWS($W$3:W271),$U$3:$V$992,2,0),"")</f>
        <v/>
      </c>
      <c r="X271">
        <f>IF(ISNUMBER(SEARCH(#REF!,N271)),MAX($M$2:M270)+1,0)</f>
        <v>0.0</v>
      </c>
      <c r="Y271" s="93" t="s">
        <v>1713</v>
      </c>
      <c r="Z271" t="str">
        <f>IFERROR(VLOOKUP(ROWS($Z$3:Z271),$X$3:$Y$992,2,0),"")</f>
        <v/>
      </c>
    </row>
    <row r="272" spans="13:26" ht="12.75">
      <c r="M272" s="92">
        <f>IF(ISNUMBER(SEARCH(ZAKL_DATA!$B$29,N272)),MAX($M$2:M271)+1,0)</f>
        <v>270.0</v>
      </c>
      <c r="N272" s="93" t="s">
        <v>1715</v>
      </c>
      <c r="O272" s="108" t="s">
        <v>1716</v>
      </c>
      <c r="Q272" s="95" t="str">
        <f>IFERROR(VLOOKUP(ROWS($Q$3:Q272),$M$3:$N$992,2,0),"")</f>
        <v>Maloobchod ve stáncích a na trzích</v>
      </c>
      <c r="R272">
        <f>IF(ISNUMBER(SEARCH(#REF!,N272)),MAX($M$2:M271)+1,0)</f>
        <v>0.0</v>
      </c>
      <c r="S272" s="93" t="s">
        <v>1715</v>
      </c>
      <c r="T272" t="str">
        <f>IFERROR(VLOOKUP(ROWS($T$3:T272),$R$3:$S$992,2,0),"")</f>
        <v/>
      </c>
      <c r="U272">
        <f>IF(ISNUMBER(SEARCH(#REF!,N272)),MAX($M$2:M271)+1,0)</f>
        <v>0.0</v>
      </c>
      <c r="V272" s="93" t="s">
        <v>1715</v>
      </c>
      <c r="W272" t="str">
        <f>IFERROR(VLOOKUP(ROWS($W$3:W272),$U$3:$V$992,2,0),"")</f>
        <v/>
      </c>
      <c r="X272">
        <f>IF(ISNUMBER(SEARCH(#REF!,N272)),MAX($M$2:M271)+1,0)</f>
        <v>0.0</v>
      </c>
      <c r="Y272" s="93" t="s">
        <v>1715</v>
      </c>
      <c r="Z272" t="str">
        <f>IFERROR(VLOOKUP(ROWS($Z$3:Z272),$X$3:$Y$992,2,0),"")</f>
        <v/>
      </c>
    </row>
    <row r="273" spans="13:26" ht="12.75">
      <c r="M273" s="92">
        <f>IF(ISNUMBER(SEARCH(ZAKL_DATA!$B$29,N273)),MAX($M$2:M272)+1,0)</f>
        <v>271.0</v>
      </c>
      <c r="N273" s="93" t="s">
        <v>1717</v>
      </c>
      <c r="O273" s="108" t="s">
        <v>1718</v>
      </c>
      <c r="Q273" s="95" t="str">
        <f>IFERROR(VLOOKUP(ROWS($Q$3:Q273),$M$3:$N$992,2,0),"")</f>
        <v>Maloobchod mimo prodejny, stánky a trhy</v>
      </c>
      <c r="R273">
        <f>IF(ISNUMBER(SEARCH(#REF!,N273)),MAX($M$2:M272)+1,0)</f>
        <v>0.0</v>
      </c>
      <c r="S273" s="93" t="s">
        <v>1717</v>
      </c>
      <c r="T273" t="str">
        <f>IFERROR(VLOOKUP(ROWS($T$3:T273),$R$3:$S$992,2,0),"")</f>
        <v/>
      </c>
      <c r="U273">
        <f>IF(ISNUMBER(SEARCH(#REF!,N273)),MAX($M$2:M272)+1,0)</f>
        <v>0.0</v>
      </c>
      <c r="V273" s="93" t="s">
        <v>1717</v>
      </c>
      <c r="W273" t="str">
        <f>IFERROR(VLOOKUP(ROWS($W$3:W273),$U$3:$V$992,2,0),"")</f>
        <v/>
      </c>
      <c r="X273">
        <f>IF(ISNUMBER(SEARCH(#REF!,N273)),MAX($M$2:M272)+1,0)</f>
        <v>0.0</v>
      </c>
      <c r="Y273" s="93" t="s">
        <v>1717</v>
      </c>
      <c r="Z273" t="str">
        <f>IFERROR(VLOOKUP(ROWS($Z$3:Z273),$X$3:$Y$992,2,0),"")</f>
        <v/>
      </c>
    </row>
    <row r="274" spans="13:26" ht="12.75">
      <c r="M274" s="92">
        <f>IF(ISNUMBER(SEARCH(ZAKL_DATA!$B$29,N274)),MAX($M$2:M273)+1,0)</f>
        <v>272.0</v>
      </c>
      <c r="N274" s="93" t="s">
        <v>1719</v>
      </c>
      <c r="O274" s="108" t="s">
        <v>1720</v>
      </c>
      <c r="Q274" s="95" t="str">
        <f>IFERROR(VLOOKUP(ROWS($Q$3:Q274),$M$3:$N$992,2,0),"")</f>
        <v>železniční osobní doprava meziměstská</v>
      </c>
      <c r="R274">
        <f>IF(ISNUMBER(SEARCH(#REF!,N274)),MAX($M$2:M273)+1,0)</f>
        <v>0.0</v>
      </c>
      <c r="S274" s="93" t="s">
        <v>1719</v>
      </c>
      <c r="T274" t="str">
        <f>IFERROR(VLOOKUP(ROWS($T$3:T274),$R$3:$S$992,2,0),"")</f>
        <v/>
      </c>
      <c r="U274">
        <f>IF(ISNUMBER(SEARCH(#REF!,N274)),MAX($M$2:M273)+1,0)</f>
        <v>0.0</v>
      </c>
      <c r="V274" s="93" t="s">
        <v>1719</v>
      </c>
      <c r="W274" t="str">
        <f>IFERROR(VLOOKUP(ROWS($W$3:W274),$U$3:$V$992,2,0),"")</f>
        <v/>
      </c>
      <c r="X274">
        <f>IF(ISNUMBER(SEARCH(#REF!,N274)),MAX($M$2:M273)+1,0)</f>
        <v>0.0</v>
      </c>
      <c r="Y274" s="93" t="s">
        <v>1719</v>
      </c>
      <c r="Z274" t="str">
        <f>IFERROR(VLOOKUP(ROWS($Z$3:Z274),$X$3:$Y$992,2,0),"")</f>
        <v/>
      </c>
    </row>
    <row r="275" spans="13:26" ht="12.75">
      <c r="M275" s="92">
        <f>IF(ISNUMBER(SEARCH(ZAKL_DATA!$B$29,N275)),MAX($M$2:M274)+1,0)</f>
        <v>273.0</v>
      </c>
      <c r="N275" s="93" t="s">
        <v>1721</v>
      </c>
      <c r="O275" s="108" t="s">
        <v>1722</v>
      </c>
      <c r="Q275" s="95" t="str">
        <f>IFERROR(VLOOKUP(ROWS($Q$3:Q275),$M$3:$N$992,2,0),"")</f>
        <v>železniční nákladní doprava</v>
      </c>
      <c r="R275">
        <f>IF(ISNUMBER(SEARCH(#REF!,N275)),MAX($M$2:M274)+1,0)</f>
        <v>0.0</v>
      </c>
      <c r="S275" s="93" t="s">
        <v>1721</v>
      </c>
      <c r="T275" t="str">
        <f>IFERROR(VLOOKUP(ROWS($T$3:T275),$R$3:$S$992,2,0),"")</f>
        <v/>
      </c>
      <c r="U275">
        <f>IF(ISNUMBER(SEARCH(#REF!,N275)),MAX($M$2:M274)+1,0)</f>
        <v>0.0</v>
      </c>
      <c r="V275" s="93" t="s">
        <v>1721</v>
      </c>
      <c r="W275" t="str">
        <f>IFERROR(VLOOKUP(ROWS($W$3:W275),$U$3:$V$992,2,0),"")</f>
        <v/>
      </c>
      <c r="X275">
        <f>IF(ISNUMBER(SEARCH(#REF!,N275)),MAX($M$2:M274)+1,0)</f>
        <v>0.0</v>
      </c>
      <c r="Y275" s="93" t="s">
        <v>1721</v>
      </c>
      <c r="Z275" t="str">
        <f>IFERROR(VLOOKUP(ROWS($Z$3:Z275),$X$3:$Y$992,2,0),"")</f>
        <v/>
      </c>
    </row>
    <row r="276" spans="13:26" ht="12.75">
      <c r="M276" s="92">
        <f>IF(ISNUMBER(SEARCH(ZAKL_DATA!$B$29,N276)),MAX($M$2:M275)+1,0)</f>
        <v>274.0</v>
      </c>
      <c r="N276" s="93" t="s">
        <v>1723</v>
      </c>
      <c r="O276" s="108" t="s">
        <v>1724</v>
      </c>
      <c r="Q276" s="95" t="str">
        <f>IFERROR(VLOOKUP(ROWS($Q$3:Q276),$M$3:$N$992,2,0),"")</f>
        <v>Ostatní pozemní osobní doprava</v>
      </c>
      <c r="R276">
        <f>IF(ISNUMBER(SEARCH(#REF!,N276)),MAX($M$2:M275)+1,0)</f>
        <v>0.0</v>
      </c>
      <c r="S276" s="93" t="s">
        <v>1723</v>
      </c>
      <c r="T276" t="str">
        <f>IFERROR(VLOOKUP(ROWS($T$3:T276),$R$3:$S$992,2,0),"")</f>
        <v/>
      </c>
      <c r="U276">
        <f>IF(ISNUMBER(SEARCH(#REF!,N276)),MAX($M$2:M275)+1,0)</f>
        <v>0.0</v>
      </c>
      <c r="V276" s="93" t="s">
        <v>1723</v>
      </c>
      <c r="W276" t="str">
        <f>IFERROR(VLOOKUP(ROWS($W$3:W276),$U$3:$V$992,2,0),"")</f>
        <v/>
      </c>
      <c r="X276">
        <f>IF(ISNUMBER(SEARCH(#REF!,N276)),MAX($M$2:M275)+1,0)</f>
        <v>0.0</v>
      </c>
      <c r="Y276" s="93" t="s">
        <v>1723</v>
      </c>
      <c r="Z276" t="str">
        <f>IFERROR(VLOOKUP(ROWS($Z$3:Z276),$X$3:$Y$992,2,0),"")</f>
        <v/>
      </c>
    </row>
    <row r="277" spans="13:26" ht="12.75">
      <c r="M277" s="92">
        <f>IF(ISNUMBER(SEARCH(ZAKL_DATA!$B$29,N277)),MAX($M$2:M276)+1,0)</f>
        <v>275.0</v>
      </c>
      <c r="N277" s="93" t="s">
        <v>1725</v>
      </c>
      <c r="O277" s="108" t="s">
        <v>1726</v>
      </c>
      <c r="Q277" s="95" t="str">
        <f>IFERROR(VLOOKUP(ROWS($Q$3:Q277),$M$3:$N$992,2,0),"")</f>
        <v>Silniční nákladní doprava a stěhovací služby</v>
      </c>
      <c r="R277">
        <f>IF(ISNUMBER(SEARCH(#REF!,N277)),MAX($M$2:M276)+1,0)</f>
        <v>0.0</v>
      </c>
      <c r="S277" s="93" t="s">
        <v>1725</v>
      </c>
      <c r="T277" t="str">
        <f>IFERROR(VLOOKUP(ROWS($T$3:T277),$R$3:$S$992,2,0),"")</f>
        <v/>
      </c>
      <c r="U277">
        <f>IF(ISNUMBER(SEARCH(#REF!,N277)),MAX($M$2:M276)+1,0)</f>
        <v>0.0</v>
      </c>
      <c r="V277" s="93" t="s">
        <v>1725</v>
      </c>
      <c r="W277" t="str">
        <f>IFERROR(VLOOKUP(ROWS($W$3:W277),$U$3:$V$992,2,0),"")</f>
        <v/>
      </c>
      <c r="X277">
        <f>IF(ISNUMBER(SEARCH(#REF!,N277)),MAX($M$2:M276)+1,0)</f>
        <v>0.0</v>
      </c>
      <c r="Y277" s="93" t="s">
        <v>1725</v>
      </c>
      <c r="Z277" t="str">
        <f>IFERROR(VLOOKUP(ROWS($Z$3:Z277),$X$3:$Y$992,2,0),"")</f>
        <v/>
      </c>
    </row>
    <row r="278" spans="13:26" ht="12.75">
      <c r="M278" s="92">
        <f>IF(ISNUMBER(SEARCH(ZAKL_DATA!$B$29,N278)),MAX($M$2:M277)+1,0)</f>
        <v>276.0</v>
      </c>
      <c r="N278" s="93" t="s">
        <v>1727</v>
      </c>
      <c r="O278" s="108" t="s">
        <v>1728</v>
      </c>
      <c r="Q278" s="95" t="str">
        <f>IFERROR(VLOOKUP(ROWS($Q$3:Q278),$M$3:$N$992,2,0),"")</f>
        <v>Potrubní doprava</v>
      </c>
      <c r="R278">
        <f>IF(ISNUMBER(SEARCH(#REF!,N278)),MAX($M$2:M277)+1,0)</f>
        <v>0.0</v>
      </c>
      <c r="S278" s="93" t="s">
        <v>1727</v>
      </c>
      <c r="T278" t="str">
        <f>IFERROR(VLOOKUP(ROWS($T$3:T278),$R$3:$S$992,2,0),"")</f>
        <v/>
      </c>
      <c r="U278">
        <f>IF(ISNUMBER(SEARCH(#REF!,N278)),MAX($M$2:M277)+1,0)</f>
        <v>0.0</v>
      </c>
      <c r="V278" s="93" t="s">
        <v>1727</v>
      </c>
      <c r="W278" t="str">
        <f>IFERROR(VLOOKUP(ROWS($W$3:W278),$U$3:$V$992,2,0),"")</f>
        <v/>
      </c>
      <c r="X278">
        <f>IF(ISNUMBER(SEARCH(#REF!,N278)),MAX($M$2:M277)+1,0)</f>
        <v>0.0</v>
      </c>
      <c r="Y278" s="93" t="s">
        <v>1727</v>
      </c>
      <c r="Z278" t="str">
        <f>IFERROR(VLOOKUP(ROWS($Z$3:Z278),$X$3:$Y$992,2,0),"")</f>
        <v/>
      </c>
    </row>
    <row r="279" spans="13:26" ht="12.75">
      <c r="M279" s="92">
        <f>IF(ISNUMBER(SEARCH(ZAKL_DATA!$B$29,N279)),MAX($M$2:M278)+1,0)</f>
        <v>277.0</v>
      </c>
      <c r="N279" s="93" t="s">
        <v>1729</v>
      </c>
      <c r="O279" s="108" t="s">
        <v>1730</v>
      </c>
      <c r="Q279" s="95" t="str">
        <f>IFERROR(VLOOKUP(ROWS($Q$3:Q279),$M$3:$N$992,2,0),"")</f>
        <v>Námořní a pobřežní osobní doprava</v>
      </c>
      <c r="R279">
        <f>IF(ISNUMBER(SEARCH(#REF!,N279)),MAX($M$2:M278)+1,0)</f>
        <v>0.0</v>
      </c>
      <c r="S279" s="93" t="s">
        <v>1729</v>
      </c>
      <c r="T279" t="str">
        <f>IFERROR(VLOOKUP(ROWS($T$3:T279),$R$3:$S$992,2,0),"")</f>
        <v/>
      </c>
      <c r="U279">
        <f>IF(ISNUMBER(SEARCH(#REF!,N279)),MAX($M$2:M278)+1,0)</f>
        <v>0.0</v>
      </c>
      <c r="V279" s="93" t="s">
        <v>1729</v>
      </c>
      <c r="W279" t="str">
        <f>IFERROR(VLOOKUP(ROWS($W$3:W279),$U$3:$V$992,2,0),"")</f>
        <v/>
      </c>
      <c r="X279">
        <f>IF(ISNUMBER(SEARCH(#REF!,N279)),MAX($M$2:M278)+1,0)</f>
        <v>0.0</v>
      </c>
      <c r="Y279" s="93" t="s">
        <v>1729</v>
      </c>
      <c r="Z279" t="str">
        <f>IFERROR(VLOOKUP(ROWS($Z$3:Z279),$X$3:$Y$992,2,0),"")</f>
        <v/>
      </c>
    </row>
    <row r="280" spans="13:26" ht="12.75">
      <c r="M280" s="92">
        <f>IF(ISNUMBER(SEARCH(ZAKL_DATA!$B$29,N280)),MAX($M$2:M279)+1,0)</f>
        <v>278.0</v>
      </c>
      <c r="N280" s="93" t="s">
        <v>1731</v>
      </c>
      <c r="O280" s="108" t="s">
        <v>1732</v>
      </c>
      <c r="Q280" s="95" t="str">
        <f>IFERROR(VLOOKUP(ROWS($Q$3:Q280),$M$3:$N$992,2,0),"")</f>
        <v>Námořní a pobřežní nákladní doprava</v>
      </c>
      <c r="R280">
        <f>IF(ISNUMBER(SEARCH(#REF!,N280)),MAX($M$2:M279)+1,0)</f>
        <v>0.0</v>
      </c>
      <c r="S280" s="93" t="s">
        <v>1731</v>
      </c>
      <c r="T280" t="str">
        <f>IFERROR(VLOOKUP(ROWS($T$3:T280),$R$3:$S$992,2,0),"")</f>
        <v/>
      </c>
      <c r="U280">
        <f>IF(ISNUMBER(SEARCH(#REF!,N280)),MAX($M$2:M279)+1,0)</f>
        <v>0.0</v>
      </c>
      <c r="V280" s="93" t="s">
        <v>1731</v>
      </c>
      <c r="W280" t="str">
        <f>IFERROR(VLOOKUP(ROWS($W$3:W280),$U$3:$V$992,2,0),"")</f>
        <v/>
      </c>
      <c r="X280">
        <f>IF(ISNUMBER(SEARCH(#REF!,N280)),MAX($M$2:M279)+1,0)</f>
        <v>0.0</v>
      </c>
      <c r="Y280" s="93" t="s">
        <v>1731</v>
      </c>
      <c r="Z280" t="str">
        <f>IFERROR(VLOOKUP(ROWS($Z$3:Z280),$X$3:$Y$992,2,0),"")</f>
        <v/>
      </c>
    </row>
    <row r="281" spans="13:26" ht="12.75">
      <c r="M281" s="92">
        <f>IF(ISNUMBER(SEARCH(ZAKL_DATA!$B$29,N281)),MAX($M$2:M280)+1,0)</f>
        <v>279.0</v>
      </c>
      <c r="N281" s="93" t="s">
        <v>1733</v>
      </c>
      <c r="O281" s="108" t="s">
        <v>1734</v>
      </c>
      <c r="Q281" s="95" t="str">
        <f>IFERROR(VLOOKUP(ROWS($Q$3:Q281),$M$3:$N$992,2,0),"")</f>
        <v>Vnitrozemská vodní osobní doprava</v>
      </c>
      <c r="R281">
        <f>IF(ISNUMBER(SEARCH(#REF!,N281)),MAX($M$2:M280)+1,0)</f>
        <v>0.0</v>
      </c>
      <c r="S281" s="93" t="s">
        <v>1733</v>
      </c>
      <c r="T281" t="str">
        <f>IFERROR(VLOOKUP(ROWS($T$3:T281),$R$3:$S$992,2,0),"")</f>
        <v/>
      </c>
      <c r="U281">
        <f>IF(ISNUMBER(SEARCH(#REF!,N281)),MAX($M$2:M280)+1,0)</f>
        <v>0.0</v>
      </c>
      <c r="V281" s="93" t="s">
        <v>1733</v>
      </c>
      <c r="W281" t="str">
        <f>IFERROR(VLOOKUP(ROWS($W$3:W281),$U$3:$V$992,2,0),"")</f>
        <v/>
      </c>
      <c r="X281">
        <f>IF(ISNUMBER(SEARCH(#REF!,N281)),MAX($M$2:M280)+1,0)</f>
        <v>0.0</v>
      </c>
      <c r="Y281" s="93" t="s">
        <v>1733</v>
      </c>
      <c r="Z281" t="str">
        <f>IFERROR(VLOOKUP(ROWS($Z$3:Z281),$X$3:$Y$992,2,0),"")</f>
        <v/>
      </c>
    </row>
    <row r="282" spans="13:26" ht="12.75">
      <c r="M282" s="92">
        <f>IF(ISNUMBER(SEARCH(ZAKL_DATA!$B$29,N282)),MAX($M$2:M281)+1,0)</f>
        <v>280.0</v>
      </c>
      <c r="N282" s="93" t="s">
        <v>1735</v>
      </c>
      <c r="O282" s="108" t="s">
        <v>1736</v>
      </c>
      <c r="Q282" s="95" t="str">
        <f>IFERROR(VLOOKUP(ROWS($Q$3:Q282),$M$3:$N$992,2,0),"")</f>
        <v>Vnitrozemská vodní nákladní doprava</v>
      </c>
      <c r="R282">
        <f>IF(ISNUMBER(SEARCH(#REF!,N282)),MAX($M$2:M281)+1,0)</f>
        <v>0.0</v>
      </c>
      <c r="S282" s="93" t="s">
        <v>1735</v>
      </c>
      <c r="T282" t="str">
        <f>IFERROR(VLOOKUP(ROWS($T$3:T282),$R$3:$S$992,2,0),"")</f>
        <v/>
      </c>
      <c r="U282">
        <f>IF(ISNUMBER(SEARCH(#REF!,N282)),MAX($M$2:M281)+1,0)</f>
        <v>0.0</v>
      </c>
      <c r="V282" s="93" t="s">
        <v>1735</v>
      </c>
      <c r="W282" t="str">
        <f>IFERROR(VLOOKUP(ROWS($W$3:W282),$U$3:$V$992,2,0),"")</f>
        <v/>
      </c>
      <c r="X282">
        <f>IF(ISNUMBER(SEARCH(#REF!,N282)),MAX($M$2:M281)+1,0)</f>
        <v>0.0</v>
      </c>
      <c r="Y282" s="93" t="s">
        <v>1735</v>
      </c>
      <c r="Z282" t="str">
        <f>IFERROR(VLOOKUP(ROWS($Z$3:Z282),$X$3:$Y$992,2,0),"")</f>
        <v/>
      </c>
    </row>
    <row r="283" spans="13:26" ht="12.75">
      <c r="M283" s="92">
        <f>IF(ISNUMBER(SEARCH(ZAKL_DATA!$B$29,N283)),MAX($M$2:M282)+1,0)</f>
        <v>281.0</v>
      </c>
      <c r="N283" s="93" t="s">
        <v>1737</v>
      </c>
      <c r="O283" s="108" t="s">
        <v>1738</v>
      </c>
      <c r="Q283" s="95" t="str">
        <f>IFERROR(VLOOKUP(ROWS($Q$3:Q283),$M$3:$N$992,2,0),"")</f>
        <v>Letecká osobní doprava</v>
      </c>
      <c r="R283">
        <f>IF(ISNUMBER(SEARCH(#REF!,N283)),MAX($M$2:M282)+1,0)</f>
        <v>0.0</v>
      </c>
      <c r="S283" s="93" t="s">
        <v>1737</v>
      </c>
      <c r="T283" t="str">
        <f>IFERROR(VLOOKUP(ROWS($T$3:T283),$R$3:$S$992,2,0),"")</f>
        <v/>
      </c>
      <c r="U283">
        <f>IF(ISNUMBER(SEARCH(#REF!,N283)),MAX($M$2:M282)+1,0)</f>
        <v>0.0</v>
      </c>
      <c r="V283" s="93" t="s">
        <v>1737</v>
      </c>
      <c r="W283" t="str">
        <f>IFERROR(VLOOKUP(ROWS($W$3:W283),$U$3:$V$992,2,0),"")</f>
        <v/>
      </c>
      <c r="X283">
        <f>IF(ISNUMBER(SEARCH(#REF!,N283)),MAX($M$2:M282)+1,0)</f>
        <v>0.0</v>
      </c>
      <c r="Y283" s="93" t="s">
        <v>1737</v>
      </c>
      <c r="Z283" t="str">
        <f>IFERROR(VLOOKUP(ROWS($Z$3:Z283),$X$3:$Y$992,2,0),"")</f>
        <v/>
      </c>
    </row>
    <row r="284" spans="13:26" ht="12.75">
      <c r="M284" s="92">
        <f>IF(ISNUMBER(SEARCH(ZAKL_DATA!$B$29,N284)),MAX($M$2:M283)+1,0)</f>
        <v>282.0</v>
      </c>
      <c r="N284" s="93" t="s">
        <v>1739</v>
      </c>
      <c r="O284" s="108" t="s">
        <v>1740</v>
      </c>
      <c r="Q284" s="95" t="str">
        <f>IFERROR(VLOOKUP(ROWS($Q$3:Q284),$M$3:$N$992,2,0),"")</f>
        <v>Letecká nákladní doprava a kosmická doprava</v>
      </c>
      <c r="R284">
        <f>IF(ISNUMBER(SEARCH(#REF!,N284)),MAX($M$2:M283)+1,0)</f>
        <v>0.0</v>
      </c>
      <c r="S284" s="93" t="s">
        <v>1739</v>
      </c>
      <c r="T284" t="str">
        <f>IFERROR(VLOOKUP(ROWS($T$3:T284),$R$3:$S$992,2,0),"")</f>
        <v/>
      </c>
      <c r="U284">
        <f>IF(ISNUMBER(SEARCH(#REF!,N284)),MAX($M$2:M283)+1,0)</f>
        <v>0.0</v>
      </c>
      <c r="V284" s="93" t="s">
        <v>1739</v>
      </c>
      <c r="W284" t="str">
        <f>IFERROR(VLOOKUP(ROWS($W$3:W284),$U$3:$V$992,2,0),"")</f>
        <v/>
      </c>
      <c r="X284">
        <f>IF(ISNUMBER(SEARCH(#REF!,N284)),MAX($M$2:M283)+1,0)</f>
        <v>0.0</v>
      </c>
      <c r="Y284" s="93" t="s">
        <v>1739</v>
      </c>
      <c r="Z284" t="str">
        <f>IFERROR(VLOOKUP(ROWS($Z$3:Z284),$X$3:$Y$992,2,0),"")</f>
        <v/>
      </c>
    </row>
    <row r="285" spans="13:26" ht="12.75">
      <c r="M285" s="92">
        <f>IF(ISNUMBER(SEARCH(ZAKL_DATA!$B$29,N285)),MAX($M$2:M284)+1,0)</f>
        <v>283.0</v>
      </c>
      <c r="N285" s="93" t="s">
        <v>1741</v>
      </c>
      <c r="O285" s="108" t="s">
        <v>1742</v>
      </c>
      <c r="Q285" s="95" t="str">
        <f>IFERROR(VLOOKUP(ROWS($Q$3:Q285),$M$3:$N$992,2,0),"")</f>
        <v>Skladování</v>
      </c>
      <c r="R285">
        <f>IF(ISNUMBER(SEARCH(#REF!,N285)),MAX($M$2:M284)+1,0)</f>
        <v>0.0</v>
      </c>
      <c r="S285" s="93" t="s">
        <v>1741</v>
      </c>
      <c r="T285" t="str">
        <f>IFERROR(VLOOKUP(ROWS($T$3:T285),$R$3:$S$992,2,0),"")</f>
        <v/>
      </c>
      <c r="U285">
        <f>IF(ISNUMBER(SEARCH(#REF!,N285)),MAX($M$2:M284)+1,0)</f>
        <v>0.0</v>
      </c>
      <c r="V285" s="93" t="s">
        <v>1741</v>
      </c>
      <c r="W285" t="str">
        <f>IFERROR(VLOOKUP(ROWS($W$3:W285),$U$3:$V$992,2,0),"")</f>
        <v/>
      </c>
      <c r="X285">
        <f>IF(ISNUMBER(SEARCH(#REF!,N285)),MAX($M$2:M284)+1,0)</f>
        <v>0.0</v>
      </c>
      <c r="Y285" s="93" t="s">
        <v>1741</v>
      </c>
      <c r="Z285" t="str">
        <f>IFERROR(VLOOKUP(ROWS($Z$3:Z285),$X$3:$Y$992,2,0),"")</f>
        <v/>
      </c>
    </row>
    <row r="286" spans="13:26" ht="12.75">
      <c r="M286" s="92">
        <f>IF(ISNUMBER(SEARCH(ZAKL_DATA!$B$29,N286)),MAX($M$2:M285)+1,0)</f>
        <v>284.0</v>
      </c>
      <c r="N286" s="93" t="s">
        <v>1743</v>
      </c>
      <c r="O286" s="108" t="s">
        <v>1744</v>
      </c>
      <c r="Q286" s="95" t="str">
        <f>IFERROR(VLOOKUP(ROWS($Q$3:Q286),$M$3:$N$992,2,0),"")</f>
        <v>Vedlejší činnosti v dopravě</v>
      </c>
      <c r="R286">
        <f>IF(ISNUMBER(SEARCH(#REF!,N286)),MAX($M$2:M285)+1,0)</f>
        <v>0.0</v>
      </c>
      <c r="S286" s="93" t="s">
        <v>1743</v>
      </c>
      <c r="T286" t="str">
        <f>IFERROR(VLOOKUP(ROWS($T$3:T286),$R$3:$S$992,2,0),"")</f>
        <v/>
      </c>
      <c r="U286">
        <f>IF(ISNUMBER(SEARCH(#REF!,N286)),MAX($M$2:M285)+1,0)</f>
        <v>0.0</v>
      </c>
      <c r="V286" s="93" t="s">
        <v>1743</v>
      </c>
      <c r="W286" t="str">
        <f>IFERROR(VLOOKUP(ROWS($W$3:W286),$U$3:$V$992,2,0),"")</f>
        <v/>
      </c>
      <c r="X286">
        <f>IF(ISNUMBER(SEARCH(#REF!,N286)),MAX($M$2:M285)+1,0)</f>
        <v>0.0</v>
      </c>
      <c r="Y286" s="93" t="s">
        <v>1743</v>
      </c>
      <c r="Z286" t="str">
        <f>IFERROR(VLOOKUP(ROWS($Z$3:Z286),$X$3:$Y$992,2,0),"")</f>
        <v/>
      </c>
    </row>
    <row r="287" spans="13:26" ht="12.75">
      <c r="M287" s="92">
        <f>IF(ISNUMBER(SEARCH(ZAKL_DATA!$B$29,N287)),MAX($M$2:M286)+1,0)</f>
        <v>285.0</v>
      </c>
      <c r="N287" s="93" t="s">
        <v>1745</v>
      </c>
      <c r="O287" s="108" t="s">
        <v>1746</v>
      </c>
      <c r="Q287" s="95" t="str">
        <f>IFERROR(VLOOKUP(ROWS($Q$3:Q287),$M$3:$N$992,2,0),"")</f>
        <v>Základní poštovní služby poskytované na základě poštovní licence</v>
      </c>
      <c r="R287">
        <f>IF(ISNUMBER(SEARCH(#REF!,N287)),MAX($M$2:M286)+1,0)</f>
        <v>0.0</v>
      </c>
      <c r="S287" s="93" t="s">
        <v>1745</v>
      </c>
      <c r="T287" t="str">
        <f>IFERROR(VLOOKUP(ROWS($T$3:T287),$R$3:$S$992,2,0),"")</f>
        <v/>
      </c>
      <c r="U287">
        <f>IF(ISNUMBER(SEARCH(#REF!,N287)),MAX($M$2:M286)+1,0)</f>
        <v>0.0</v>
      </c>
      <c r="V287" s="93" t="s">
        <v>1745</v>
      </c>
      <c r="W287" t="str">
        <f>IFERROR(VLOOKUP(ROWS($W$3:W287),$U$3:$V$992,2,0),"")</f>
        <v/>
      </c>
      <c r="X287">
        <f>IF(ISNUMBER(SEARCH(#REF!,N287)),MAX($M$2:M286)+1,0)</f>
        <v>0.0</v>
      </c>
      <c r="Y287" s="93" t="s">
        <v>1745</v>
      </c>
      <c r="Z287" t="str">
        <f>IFERROR(VLOOKUP(ROWS($Z$3:Z287),$X$3:$Y$992,2,0),"")</f>
        <v/>
      </c>
    </row>
    <row r="288" spans="13:26" ht="12.75">
      <c r="M288" s="92">
        <f>IF(ISNUMBER(SEARCH(ZAKL_DATA!$B$29,N288)),MAX($M$2:M287)+1,0)</f>
        <v>286.0</v>
      </c>
      <c r="N288" s="93" t="s">
        <v>1747</v>
      </c>
      <c r="O288" s="108" t="s">
        <v>1748</v>
      </c>
      <c r="Q288" s="95" t="str">
        <f>IFERROR(VLOOKUP(ROWS($Q$3:Q288),$M$3:$N$992,2,0),"")</f>
        <v>Ostatní poštovní a kurýrní činnosti</v>
      </c>
      <c r="R288">
        <f>IF(ISNUMBER(SEARCH(#REF!,N288)),MAX($M$2:M287)+1,0)</f>
        <v>0.0</v>
      </c>
      <c r="S288" s="93" t="s">
        <v>1747</v>
      </c>
      <c r="T288" t="str">
        <f>IFERROR(VLOOKUP(ROWS($T$3:T288),$R$3:$S$992,2,0),"")</f>
        <v/>
      </c>
      <c r="U288">
        <f>IF(ISNUMBER(SEARCH(#REF!,N288)),MAX($M$2:M287)+1,0)</f>
        <v>0.0</v>
      </c>
      <c r="V288" s="93" t="s">
        <v>1747</v>
      </c>
      <c r="W288" t="str">
        <f>IFERROR(VLOOKUP(ROWS($W$3:W288),$U$3:$V$992,2,0),"")</f>
        <v/>
      </c>
      <c r="X288">
        <f>IF(ISNUMBER(SEARCH(#REF!,N288)),MAX($M$2:M287)+1,0)</f>
        <v>0.0</v>
      </c>
      <c r="Y288" s="93" t="s">
        <v>1747</v>
      </c>
      <c r="Z288" t="str">
        <f>IFERROR(VLOOKUP(ROWS($Z$3:Z288),$X$3:$Y$992,2,0),"")</f>
        <v/>
      </c>
    </row>
    <row r="289" spans="13:26" ht="12.75">
      <c r="M289" s="92">
        <f>IF(ISNUMBER(SEARCH(ZAKL_DATA!$B$29,N289)),MAX($M$2:M288)+1,0)</f>
        <v>287.0</v>
      </c>
      <c r="N289" s="93" t="s">
        <v>1749</v>
      </c>
      <c r="O289" s="108" t="s">
        <v>1750</v>
      </c>
      <c r="Q289" s="95" t="str">
        <f>IFERROR(VLOOKUP(ROWS($Q$3:Q289),$M$3:$N$992,2,0),"")</f>
        <v>Ubytování v hotelích a podobných ubytovacích zařízeních</v>
      </c>
      <c r="R289">
        <f>IF(ISNUMBER(SEARCH(#REF!,N289)),MAX($M$2:M288)+1,0)</f>
        <v>0.0</v>
      </c>
      <c r="S289" s="93" t="s">
        <v>1749</v>
      </c>
      <c r="T289" t="str">
        <f>IFERROR(VLOOKUP(ROWS($T$3:T289),$R$3:$S$992,2,0),"")</f>
        <v/>
      </c>
      <c r="U289">
        <f>IF(ISNUMBER(SEARCH(#REF!,N289)),MAX($M$2:M288)+1,0)</f>
        <v>0.0</v>
      </c>
      <c r="V289" s="93" t="s">
        <v>1749</v>
      </c>
      <c r="W289" t="str">
        <f>IFERROR(VLOOKUP(ROWS($W$3:W289),$U$3:$V$992,2,0),"")</f>
        <v/>
      </c>
      <c r="X289">
        <f>IF(ISNUMBER(SEARCH(#REF!,N289)),MAX($M$2:M288)+1,0)</f>
        <v>0.0</v>
      </c>
      <c r="Y289" s="93" t="s">
        <v>1749</v>
      </c>
      <c r="Z289" t="str">
        <f>IFERROR(VLOOKUP(ROWS($Z$3:Z289),$X$3:$Y$992,2,0),"")</f>
        <v/>
      </c>
    </row>
    <row r="290" spans="13:26" ht="12.75">
      <c r="M290" s="92">
        <f>IF(ISNUMBER(SEARCH(ZAKL_DATA!$B$29,N290)),MAX($M$2:M289)+1,0)</f>
        <v>288.0</v>
      </c>
      <c r="N290" s="93" t="s">
        <v>1751</v>
      </c>
      <c r="O290" s="108" t="s">
        <v>1752</v>
      </c>
      <c r="Q290" s="95" t="str">
        <f>IFERROR(VLOOKUP(ROWS($Q$3:Q290),$M$3:$N$992,2,0),"")</f>
        <v>Rekreační a ostatní krátkodobé ubytování</v>
      </c>
      <c r="R290">
        <f>IF(ISNUMBER(SEARCH(#REF!,N290)),MAX($M$2:M289)+1,0)</f>
        <v>0.0</v>
      </c>
      <c r="S290" s="93" t="s">
        <v>1751</v>
      </c>
      <c r="T290" t="str">
        <f>IFERROR(VLOOKUP(ROWS($T$3:T290),$R$3:$S$992,2,0),"")</f>
        <v/>
      </c>
      <c r="U290">
        <f>IF(ISNUMBER(SEARCH(#REF!,N290)),MAX($M$2:M289)+1,0)</f>
        <v>0.0</v>
      </c>
      <c r="V290" s="93" t="s">
        <v>1751</v>
      </c>
      <c r="W290" t="str">
        <f>IFERROR(VLOOKUP(ROWS($W$3:W290),$U$3:$V$992,2,0),"")</f>
        <v/>
      </c>
      <c r="X290">
        <f>IF(ISNUMBER(SEARCH(#REF!,N290)),MAX($M$2:M289)+1,0)</f>
        <v>0.0</v>
      </c>
      <c r="Y290" s="93" t="s">
        <v>1751</v>
      </c>
      <c r="Z290" t="str">
        <f>IFERROR(VLOOKUP(ROWS($Z$3:Z290),$X$3:$Y$992,2,0),"")</f>
        <v/>
      </c>
    </row>
    <row r="291" spans="13:26" ht="12.75">
      <c r="M291" s="92">
        <f>IF(ISNUMBER(SEARCH(ZAKL_DATA!$B$29,N291)),MAX($M$2:M290)+1,0)</f>
        <v>289.0</v>
      </c>
      <c r="N291" s="93" t="s">
        <v>1753</v>
      </c>
      <c r="O291" s="108" t="s">
        <v>1754</v>
      </c>
      <c r="Q291" s="95" t="str">
        <f>IFERROR(VLOOKUP(ROWS($Q$3:Q291),$M$3:$N$992,2,0),"")</f>
        <v>Kempy a tábořiště</v>
      </c>
      <c r="R291">
        <f>IF(ISNUMBER(SEARCH(#REF!,N291)),MAX($M$2:M290)+1,0)</f>
        <v>0.0</v>
      </c>
      <c r="S291" s="93" t="s">
        <v>1753</v>
      </c>
      <c r="T291" t="str">
        <f>IFERROR(VLOOKUP(ROWS($T$3:T291),$R$3:$S$992,2,0),"")</f>
        <v/>
      </c>
      <c r="U291">
        <f>IF(ISNUMBER(SEARCH(#REF!,N291)),MAX($M$2:M290)+1,0)</f>
        <v>0.0</v>
      </c>
      <c r="V291" s="93" t="s">
        <v>1753</v>
      </c>
      <c r="W291" t="str">
        <f>IFERROR(VLOOKUP(ROWS($W$3:W291),$U$3:$V$992,2,0),"")</f>
        <v/>
      </c>
      <c r="X291">
        <f>IF(ISNUMBER(SEARCH(#REF!,N291)),MAX($M$2:M290)+1,0)</f>
        <v>0.0</v>
      </c>
      <c r="Y291" s="93" t="s">
        <v>1753</v>
      </c>
      <c r="Z291" t="str">
        <f>IFERROR(VLOOKUP(ROWS($Z$3:Z291),$X$3:$Y$992,2,0),"")</f>
        <v/>
      </c>
    </row>
    <row r="292" spans="13:26" ht="12.75">
      <c r="M292" s="92">
        <f>IF(ISNUMBER(SEARCH(ZAKL_DATA!$B$29,N292)),MAX($M$2:M291)+1,0)</f>
        <v>290.0</v>
      </c>
      <c r="N292" s="93" t="s">
        <v>1755</v>
      </c>
      <c r="O292" s="108" t="s">
        <v>1756</v>
      </c>
      <c r="Q292" s="95" t="str">
        <f>IFERROR(VLOOKUP(ROWS($Q$3:Q292),$M$3:$N$992,2,0),"")</f>
        <v>Ostatní ubytování</v>
      </c>
      <c r="R292">
        <f>IF(ISNUMBER(SEARCH(#REF!,N292)),MAX($M$2:M291)+1,0)</f>
        <v>0.0</v>
      </c>
      <c r="S292" s="93" t="s">
        <v>1755</v>
      </c>
      <c r="T292" t="str">
        <f>IFERROR(VLOOKUP(ROWS($T$3:T292),$R$3:$S$992,2,0),"")</f>
        <v/>
      </c>
      <c r="U292">
        <f>IF(ISNUMBER(SEARCH(#REF!,N292)),MAX($M$2:M291)+1,0)</f>
        <v>0.0</v>
      </c>
      <c r="V292" s="93" t="s">
        <v>1755</v>
      </c>
      <c r="W292" t="str">
        <f>IFERROR(VLOOKUP(ROWS($W$3:W292),$U$3:$V$992,2,0),"")</f>
        <v/>
      </c>
      <c r="X292">
        <f>IF(ISNUMBER(SEARCH(#REF!,N292)),MAX($M$2:M291)+1,0)</f>
        <v>0.0</v>
      </c>
      <c r="Y292" s="93" t="s">
        <v>1755</v>
      </c>
      <c r="Z292" t="str">
        <f>IFERROR(VLOOKUP(ROWS($Z$3:Z292),$X$3:$Y$992,2,0),"")</f>
        <v/>
      </c>
    </row>
    <row r="293" spans="13:26" ht="12.75">
      <c r="M293" s="92">
        <f>IF(ISNUMBER(SEARCH(ZAKL_DATA!$B$29,N293)),MAX($M$2:M292)+1,0)</f>
        <v>291.0</v>
      </c>
      <c r="N293" s="93" t="s">
        <v>1757</v>
      </c>
      <c r="O293" s="108" t="s">
        <v>1758</v>
      </c>
      <c r="Q293" s="95" t="str">
        <f>IFERROR(VLOOKUP(ROWS($Q$3:Q293),$M$3:$N$992,2,0),"")</f>
        <v>Stravování v restauracích, u stánků a v mobilních zařízeních</v>
      </c>
      <c r="R293">
        <f>IF(ISNUMBER(SEARCH(#REF!,N293)),MAX($M$2:M292)+1,0)</f>
        <v>0.0</v>
      </c>
      <c r="S293" s="93" t="s">
        <v>1757</v>
      </c>
      <c r="T293" t="str">
        <f>IFERROR(VLOOKUP(ROWS($T$3:T293),$R$3:$S$992,2,0),"")</f>
        <v/>
      </c>
      <c r="U293">
        <f>IF(ISNUMBER(SEARCH(#REF!,N293)),MAX($M$2:M292)+1,0)</f>
        <v>0.0</v>
      </c>
      <c r="V293" s="93" t="s">
        <v>1757</v>
      </c>
      <c r="W293" t="str">
        <f>IFERROR(VLOOKUP(ROWS($W$3:W293),$U$3:$V$992,2,0),"")</f>
        <v/>
      </c>
      <c r="X293">
        <f>IF(ISNUMBER(SEARCH(#REF!,N293)),MAX($M$2:M292)+1,0)</f>
        <v>0.0</v>
      </c>
      <c r="Y293" s="93" t="s">
        <v>1757</v>
      </c>
      <c r="Z293" t="str">
        <f>IFERROR(VLOOKUP(ROWS($Z$3:Z293),$X$3:$Y$992,2,0),"")</f>
        <v/>
      </c>
    </row>
    <row r="294" spans="13:26" ht="12.75">
      <c r="M294" s="92">
        <f>IF(ISNUMBER(SEARCH(ZAKL_DATA!$B$29,N294)),MAX($M$2:M293)+1,0)</f>
        <v>292.0</v>
      </c>
      <c r="N294" s="93" t="s">
        <v>1759</v>
      </c>
      <c r="O294" s="108" t="s">
        <v>1760</v>
      </c>
      <c r="Q294" s="95" t="str">
        <f>IFERROR(VLOOKUP(ROWS($Q$3:Q294),$M$3:$N$992,2,0),"")</f>
        <v>Poskytování cateringových a ostatních stravovacích služeb</v>
      </c>
      <c r="R294">
        <f>IF(ISNUMBER(SEARCH(#REF!,N294)),MAX($M$2:M293)+1,0)</f>
        <v>0.0</v>
      </c>
      <c r="S294" s="93" t="s">
        <v>1759</v>
      </c>
      <c r="T294" t="str">
        <f>IFERROR(VLOOKUP(ROWS($T$3:T294),$R$3:$S$992,2,0),"")</f>
        <v/>
      </c>
      <c r="U294">
        <f>IF(ISNUMBER(SEARCH(#REF!,N294)),MAX($M$2:M293)+1,0)</f>
        <v>0.0</v>
      </c>
      <c r="V294" s="93" t="s">
        <v>1759</v>
      </c>
      <c r="W294" t="str">
        <f>IFERROR(VLOOKUP(ROWS($W$3:W294),$U$3:$V$992,2,0),"")</f>
        <v/>
      </c>
      <c r="X294">
        <f>IF(ISNUMBER(SEARCH(#REF!,N294)),MAX($M$2:M293)+1,0)</f>
        <v>0.0</v>
      </c>
      <c r="Y294" s="93" t="s">
        <v>1759</v>
      </c>
      <c r="Z294" t="str">
        <f>IFERROR(VLOOKUP(ROWS($Z$3:Z294),$X$3:$Y$992,2,0),"")</f>
        <v/>
      </c>
    </row>
    <row r="295" spans="13:26" ht="12.75">
      <c r="M295" s="92">
        <f>IF(ISNUMBER(SEARCH(ZAKL_DATA!$B$29,N295)),MAX($M$2:M294)+1,0)</f>
        <v>293.0</v>
      </c>
      <c r="N295" s="93" t="s">
        <v>1761</v>
      </c>
      <c r="O295" s="108" t="s">
        <v>1762</v>
      </c>
      <c r="Q295" s="95" t="str">
        <f>IFERROR(VLOOKUP(ROWS($Q$3:Q295),$M$3:$N$992,2,0),"")</f>
        <v>Pohostinství</v>
      </c>
      <c r="R295">
        <f>IF(ISNUMBER(SEARCH(#REF!,N295)),MAX($M$2:M294)+1,0)</f>
        <v>0.0</v>
      </c>
      <c r="S295" s="93" t="s">
        <v>1761</v>
      </c>
      <c r="T295" t="str">
        <f>IFERROR(VLOOKUP(ROWS($T$3:T295),$R$3:$S$992,2,0),"")</f>
        <v/>
      </c>
      <c r="U295">
        <f>IF(ISNUMBER(SEARCH(#REF!,N295)),MAX($M$2:M294)+1,0)</f>
        <v>0.0</v>
      </c>
      <c r="V295" s="93" t="s">
        <v>1761</v>
      </c>
      <c r="W295" t="str">
        <f>IFERROR(VLOOKUP(ROWS($W$3:W295),$U$3:$V$992,2,0),"")</f>
        <v/>
      </c>
      <c r="X295">
        <f>IF(ISNUMBER(SEARCH(#REF!,N295)),MAX($M$2:M294)+1,0)</f>
        <v>0.0</v>
      </c>
      <c r="Y295" s="93" t="s">
        <v>1761</v>
      </c>
      <c r="Z295" t="str">
        <f>IFERROR(VLOOKUP(ROWS($Z$3:Z295),$X$3:$Y$992,2,0),"")</f>
        <v/>
      </c>
    </row>
    <row r="296" spans="13:26" ht="12.75">
      <c r="M296" s="92">
        <f>IF(ISNUMBER(SEARCH(ZAKL_DATA!$B$29,N296)),MAX($M$2:M295)+1,0)</f>
        <v>294.0</v>
      </c>
      <c r="N296" s="93" t="s">
        <v>1763</v>
      </c>
      <c r="O296" s="108" t="s">
        <v>1764</v>
      </c>
      <c r="Q296" s="95" t="str">
        <f>IFERROR(VLOOKUP(ROWS($Q$3:Q296),$M$3:$N$992,2,0),"")</f>
        <v>Vydávání knih, periodických publikací a ostatní vydavatelské činnosti</v>
      </c>
      <c r="R296">
        <f>IF(ISNUMBER(SEARCH(#REF!,N296)),MAX($M$2:M295)+1,0)</f>
        <v>0.0</v>
      </c>
      <c r="S296" s="93" t="s">
        <v>1763</v>
      </c>
      <c r="T296" t="str">
        <f>IFERROR(VLOOKUP(ROWS($T$3:T296),$R$3:$S$992,2,0),"")</f>
        <v/>
      </c>
      <c r="U296">
        <f>IF(ISNUMBER(SEARCH(#REF!,N296)),MAX($M$2:M295)+1,0)</f>
        <v>0.0</v>
      </c>
      <c r="V296" s="93" t="s">
        <v>1763</v>
      </c>
      <c r="W296" t="str">
        <f>IFERROR(VLOOKUP(ROWS($W$3:W296),$U$3:$V$992,2,0),"")</f>
        <v/>
      </c>
      <c r="X296">
        <f>IF(ISNUMBER(SEARCH(#REF!,N296)),MAX($M$2:M295)+1,0)</f>
        <v>0.0</v>
      </c>
      <c r="Y296" s="93" t="s">
        <v>1763</v>
      </c>
      <c r="Z296" t="str">
        <f>IFERROR(VLOOKUP(ROWS($Z$3:Z296),$X$3:$Y$992,2,0),"")</f>
        <v/>
      </c>
    </row>
    <row r="297" spans="13:26" ht="12.75">
      <c r="M297" s="92">
        <f>IF(ISNUMBER(SEARCH(ZAKL_DATA!$B$29,N297)),MAX($M$2:M296)+1,0)</f>
        <v>295.0</v>
      </c>
      <c r="N297" s="93" t="s">
        <v>1765</v>
      </c>
      <c r="O297" s="108" t="s">
        <v>1766</v>
      </c>
      <c r="Q297" s="95" t="str">
        <f>IFERROR(VLOOKUP(ROWS($Q$3:Q297),$M$3:$N$992,2,0),"")</f>
        <v>Vydávání softwaru</v>
      </c>
      <c r="R297">
        <f>IF(ISNUMBER(SEARCH(#REF!,N297)),MAX($M$2:M296)+1,0)</f>
        <v>0.0</v>
      </c>
      <c r="S297" s="93" t="s">
        <v>1765</v>
      </c>
      <c r="T297" t="str">
        <f>IFERROR(VLOOKUP(ROWS($T$3:T297),$R$3:$S$992,2,0),"")</f>
        <v/>
      </c>
      <c r="U297">
        <f>IF(ISNUMBER(SEARCH(#REF!,N297)),MAX($M$2:M296)+1,0)</f>
        <v>0.0</v>
      </c>
      <c r="V297" s="93" t="s">
        <v>1765</v>
      </c>
      <c r="W297" t="str">
        <f>IFERROR(VLOOKUP(ROWS($W$3:W297),$U$3:$V$992,2,0),"")</f>
        <v/>
      </c>
      <c r="X297">
        <f>IF(ISNUMBER(SEARCH(#REF!,N297)),MAX($M$2:M296)+1,0)</f>
        <v>0.0</v>
      </c>
      <c r="Y297" s="93" t="s">
        <v>1765</v>
      </c>
      <c r="Z297" t="str">
        <f>IFERROR(VLOOKUP(ROWS($Z$3:Z297),$X$3:$Y$992,2,0),"")</f>
        <v/>
      </c>
    </row>
    <row r="298" spans="13:26" ht="12.75">
      <c r="M298" s="92">
        <f>IF(ISNUMBER(SEARCH(ZAKL_DATA!$B$29,N298)),MAX($M$2:M297)+1,0)</f>
        <v>296.0</v>
      </c>
      <c r="N298" s="93" t="s">
        <v>1767</v>
      </c>
      <c r="O298" s="108" t="s">
        <v>1768</v>
      </c>
      <c r="Q298" s="95" t="str">
        <f>IFERROR(VLOOKUP(ROWS($Q$3:Q298),$M$3:$N$992,2,0),"")</f>
        <v>Činnosti v oblasti filmů, videozáznamů a televizních programů</v>
      </c>
      <c r="R298">
        <f>IF(ISNUMBER(SEARCH(#REF!,N298)),MAX($M$2:M297)+1,0)</f>
        <v>0.0</v>
      </c>
      <c r="S298" s="93" t="s">
        <v>1767</v>
      </c>
      <c r="T298" t="str">
        <f>IFERROR(VLOOKUP(ROWS($T$3:T298),$R$3:$S$992,2,0),"")</f>
        <v/>
      </c>
      <c r="U298">
        <f>IF(ISNUMBER(SEARCH(#REF!,N298)),MAX($M$2:M297)+1,0)</f>
        <v>0.0</v>
      </c>
      <c r="V298" s="93" t="s">
        <v>1767</v>
      </c>
      <c r="W298" t="str">
        <f>IFERROR(VLOOKUP(ROWS($W$3:W298),$U$3:$V$992,2,0),"")</f>
        <v/>
      </c>
      <c r="X298">
        <f>IF(ISNUMBER(SEARCH(#REF!,N298)),MAX($M$2:M297)+1,0)</f>
        <v>0.0</v>
      </c>
      <c r="Y298" s="93" t="s">
        <v>1767</v>
      </c>
      <c r="Z298" t="str">
        <f>IFERROR(VLOOKUP(ROWS($Z$3:Z298),$X$3:$Y$992,2,0),"")</f>
        <v/>
      </c>
    </row>
    <row r="299" spans="13:26" ht="12.75">
      <c r="M299" s="92">
        <f>IF(ISNUMBER(SEARCH(ZAKL_DATA!$B$29,N299)),MAX($M$2:M298)+1,0)</f>
        <v>297.0</v>
      </c>
      <c r="N299" s="93" t="s">
        <v>1769</v>
      </c>
      <c r="O299" s="108" t="s">
        <v>1770</v>
      </c>
      <c r="Q299" s="95" t="str">
        <f>IFERROR(VLOOKUP(ROWS($Q$3:Q299),$M$3:$N$992,2,0),"")</f>
        <v>Pořizování zvukových nahrávek a hudební vydavatelské činnosti</v>
      </c>
      <c r="R299">
        <f>IF(ISNUMBER(SEARCH(#REF!,N299)),MAX($M$2:M298)+1,0)</f>
        <v>0.0</v>
      </c>
      <c r="S299" s="93" t="s">
        <v>1769</v>
      </c>
      <c r="T299" t="str">
        <f>IFERROR(VLOOKUP(ROWS($T$3:T299),$R$3:$S$992,2,0),"")</f>
        <v/>
      </c>
      <c r="U299">
        <f>IF(ISNUMBER(SEARCH(#REF!,N299)),MAX($M$2:M298)+1,0)</f>
        <v>0.0</v>
      </c>
      <c r="V299" s="93" t="s">
        <v>1769</v>
      </c>
      <c r="W299" t="str">
        <f>IFERROR(VLOOKUP(ROWS($W$3:W299),$U$3:$V$992,2,0),"")</f>
        <v/>
      </c>
      <c r="X299">
        <f>IF(ISNUMBER(SEARCH(#REF!,N299)),MAX($M$2:M298)+1,0)</f>
        <v>0.0</v>
      </c>
      <c r="Y299" s="93" t="s">
        <v>1769</v>
      </c>
      <c r="Z299" t="str">
        <f>IFERROR(VLOOKUP(ROWS($Z$3:Z299),$X$3:$Y$992,2,0),"")</f>
        <v/>
      </c>
    </row>
    <row r="300" spans="13:26" ht="12.75">
      <c r="M300" s="92">
        <f>IF(ISNUMBER(SEARCH(ZAKL_DATA!$B$29,N300)),MAX($M$2:M299)+1,0)</f>
        <v>298.0</v>
      </c>
      <c r="N300" s="93" t="s">
        <v>1771</v>
      </c>
      <c r="O300" s="108" t="s">
        <v>1772</v>
      </c>
      <c r="Q300" s="95" t="str">
        <f>IFERROR(VLOOKUP(ROWS($Q$3:Q300),$M$3:$N$992,2,0),"")</f>
        <v>Rozhlasové vysílání</v>
      </c>
      <c r="R300">
        <f>IF(ISNUMBER(SEARCH(#REF!,N300)),MAX($M$2:M299)+1,0)</f>
        <v>0.0</v>
      </c>
      <c r="S300" s="93" t="s">
        <v>1771</v>
      </c>
      <c r="T300" t="str">
        <f>IFERROR(VLOOKUP(ROWS($T$3:T300),$R$3:$S$992,2,0),"")</f>
        <v/>
      </c>
      <c r="U300">
        <f>IF(ISNUMBER(SEARCH(#REF!,N300)),MAX($M$2:M299)+1,0)</f>
        <v>0.0</v>
      </c>
      <c r="V300" s="93" t="s">
        <v>1771</v>
      </c>
      <c r="W300" t="str">
        <f>IFERROR(VLOOKUP(ROWS($W$3:W300),$U$3:$V$992,2,0),"")</f>
        <v/>
      </c>
      <c r="X300">
        <f>IF(ISNUMBER(SEARCH(#REF!,N300)),MAX($M$2:M299)+1,0)</f>
        <v>0.0</v>
      </c>
      <c r="Y300" s="93" t="s">
        <v>1771</v>
      </c>
      <c r="Z300" t="str">
        <f>IFERROR(VLOOKUP(ROWS($Z$3:Z300),$X$3:$Y$992,2,0),"")</f>
        <v/>
      </c>
    </row>
    <row r="301" spans="13:26" ht="12.75">
      <c r="M301" s="92">
        <f>IF(ISNUMBER(SEARCH(ZAKL_DATA!$B$29,N301)),MAX($M$2:M300)+1,0)</f>
        <v>299.0</v>
      </c>
      <c r="N301" s="93" t="s">
        <v>1773</v>
      </c>
      <c r="O301" s="108" t="s">
        <v>1774</v>
      </c>
      <c r="Q301" s="95" t="str">
        <f>IFERROR(VLOOKUP(ROWS($Q$3:Q301),$M$3:$N$992,2,0),"")</f>
        <v>Tvorba televizních programů a televizní vysílání</v>
      </c>
      <c r="R301">
        <f>IF(ISNUMBER(SEARCH(#REF!,N301)),MAX($M$2:M300)+1,0)</f>
        <v>0.0</v>
      </c>
      <c r="S301" s="93" t="s">
        <v>1773</v>
      </c>
      <c r="T301" t="str">
        <f>IFERROR(VLOOKUP(ROWS($T$3:T301),$R$3:$S$992,2,0),"")</f>
        <v/>
      </c>
      <c r="U301">
        <f>IF(ISNUMBER(SEARCH(#REF!,N301)),MAX($M$2:M300)+1,0)</f>
        <v>0.0</v>
      </c>
      <c r="V301" s="93" t="s">
        <v>1773</v>
      </c>
      <c r="W301" t="str">
        <f>IFERROR(VLOOKUP(ROWS($W$3:W301),$U$3:$V$992,2,0),"")</f>
        <v/>
      </c>
      <c r="X301">
        <f>IF(ISNUMBER(SEARCH(#REF!,N301)),MAX($M$2:M300)+1,0)</f>
        <v>0.0</v>
      </c>
      <c r="Y301" s="93" t="s">
        <v>1773</v>
      </c>
      <c r="Z301" t="str">
        <f>IFERROR(VLOOKUP(ROWS($Z$3:Z301),$X$3:$Y$992,2,0),"")</f>
        <v/>
      </c>
    </row>
    <row r="302" spans="13:26" ht="12.75">
      <c r="M302" s="92">
        <f>IF(ISNUMBER(SEARCH(ZAKL_DATA!$B$29,N302)),MAX($M$2:M301)+1,0)</f>
        <v>300.0</v>
      </c>
      <c r="N302" s="93" t="s">
        <v>1775</v>
      </c>
      <c r="O302" s="108" t="s">
        <v>1776</v>
      </c>
      <c r="Q302" s="95" t="str">
        <f>IFERROR(VLOOKUP(ROWS($Q$3:Q302),$M$3:$N$992,2,0),"")</f>
        <v>Činnosti související s pevnou telekomunikační sítí</v>
      </c>
      <c r="R302">
        <f>IF(ISNUMBER(SEARCH(#REF!,N302)),MAX($M$2:M301)+1,0)</f>
        <v>0.0</v>
      </c>
      <c r="S302" s="93" t="s">
        <v>1775</v>
      </c>
      <c r="T302" t="str">
        <f>IFERROR(VLOOKUP(ROWS($T$3:T302),$R$3:$S$992,2,0),"")</f>
        <v/>
      </c>
      <c r="U302">
        <f>IF(ISNUMBER(SEARCH(#REF!,N302)),MAX($M$2:M301)+1,0)</f>
        <v>0.0</v>
      </c>
      <c r="V302" s="93" t="s">
        <v>1775</v>
      </c>
      <c r="W302" t="str">
        <f>IFERROR(VLOOKUP(ROWS($W$3:W302),$U$3:$V$992,2,0),"")</f>
        <v/>
      </c>
      <c r="X302">
        <f>IF(ISNUMBER(SEARCH(#REF!,N302)),MAX($M$2:M301)+1,0)</f>
        <v>0.0</v>
      </c>
      <c r="Y302" s="93" t="s">
        <v>1775</v>
      </c>
      <c r="Z302" t="str">
        <f>IFERROR(VLOOKUP(ROWS($Z$3:Z302),$X$3:$Y$992,2,0),"")</f>
        <v/>
      </c>
    </row>
    <row r="303" spans="13:26" ht="12.75">
      <c r="M303" s="92">
        <f>IF(ISNUMBER(SEARCH(ZAKL_DATA!$B$29,N303)),MAX($M$2:M302)+1,0)</f>
        <v>301.0</v>
      </c>
      <c r="N303" s="93" t="s">
        <v>1777</v>
      </c>
      <c r="O303" s="108" t="s">
        <v>1778</v>
      </c>
      <c r="Q303" s="95" t="str">
        <f>IFERROR(VLOOKUP(ROWS($Q$3:Q303),$M$3:$N$992,2,0),"")</f>
        <v>Činnosti související s bezdrátovou telekomunikační sítí</v>
      </c>
      <c r="R303">
        <f>IF(ISNUMBER(SEARCH(#REF!,N303)),MAX($M$2:M302)+1,0)</f>
        <v>0.0</v>
      </c>
      <c r="S303" s="93" t="s">
        <v>1777</v>
      </c>
      <c r="T303" t="str">
        <f>IFERROR(VLOOKUP(ROWS($T$3:T303),$R$3:$S$992,2,0),"")</f>
        <v/>
      </c>
      <c r="U303">
        <f>IF(ISNUMBER(SEARCH(#REF!,N303)),MAX($M$2:M302)+1,0)</f>
        <v>0.0</v>
      </c>
      <c r="V303" s="93" t="s">
        <v>1777</v>
      </c>
      <c r="W303" t="str">
        <f>IFERROR(VLOOKUP(ROWS($W$3:W303),$U$3:$V$992,2,0),"")</f>
        <v/>
      </c>
      <c r="X303">
        <f>IF(ISNUMBER(SEARCH(#REF!,N303)),MAX($M$2:M302)+1,0)</f>
        <v>0.0</v>
      </c>
      <c r="Y303" s="93" t="s">
        <v>1777</v>
      </c>
      <c r="Z303" t="str">
        <f>IFERROR(VLOOKUP(ROWS($Z$3:Z303),$X$3:$Y$992,2,0),"")</f>
        <v/>
      </c>
    </row>
    <row r="304" spans="13:26" ht="12.75">
      <c r="M304" s="92">
        <f>IF(ISNUMBER(SEARCH(ZAKL_DATA!$B$29,N304)),MAX($M$2:M303)+1,0)</f>
        <v>302.0</v>
      </c>
      <c r="N304" s="93" t="s">
        <v>1779</v>
      </c>
      <c r="O304" s="108" t="s">
        <v>1780</v>
      </c>
      <c r="Q304" s="95" t="str">
        <f>IFERROR(VLOOKUP(ROWS($Q$3:Q304),$M$3:$N$992,2,0),"")</f>
        <v>Činnosti související se satelitní telekomunikační sítí</v>
      </c>
      <c r="R304">
        <f>IF(ISNUMBER(SEARCH(#REF!,N304)),MAX($M$2:M303)+1,0)</f>
        <v>0.0</v>
      </c>
      <c r="S304" s="93" t="s">
        <v>1779</v>
      </c>
      <c r="T304" t="str">
        <f>IFERROR(VLOOKUP(ROWS($T$3:T304),$R$3:$S$992,2,0),"")</f>
        <v/>
      </c>
      <c r="U304">
        <f>IF(ISNUMBER(SEARCH(#REF!,N304)),MAX($M$2:M303)+1,0)</f>
        <v>0.0</v>
      </c>
      <c r="V304" s="93" t="s">
        <v>1779</v>
      </c>
      <c r="W304" t="str">
        <f>IFERROR(VLOOKUP(ROWS($W$3:W304),$U$3:$V$992,2,0),"")</f>
        <v/>
      </c>
      <c r="X304">
        <f>IF(ISNUMBER(SEARCH(#REF!,N304)),MAX($M$2:M303)+1,0)</f>
        <v>0.0</v>
      </c>
      <c r="Y304" s="93" t="s">
        <v>1779</v>
      </c>
      <c r="Z304" t="str">
        <f>IFERROR(VLOOKUP(ROWS($Z$3:Z304),$X$3:$Y$992,2,0),"")</f>
        <v/>
      </c>
    </row>
    <row r="305" spans="13:26" ht="12.75">
      <c r="M305" s="92">
        <f>IF(ISNUMBER(SEARCH(ZAKL_DATA!$B$29,N305)),MAX($M$2:M304)+1,0)</f>
        <v>303.0</v>
      </c>
      <c r="N305" s="93" t="s">
        <v>1781</v>
      </c>
      <c r="O305" s="108" t="s">
        <v>1782</v>
      </c>
      <c r="Q305" s="95" t="str">
        <f>IFERROR(VLOOKUP(ROWS($Q$3:Q305),$M$3:$N$992,2,0),"")</f>
        <v>Ostatní telekomunikační činnosti</v>
      </c>
      <c r="R305">
        <f>IF(ISNUMBER(SEARCH(#REF!,N305)),MAX($M$2:M304)+1,0)</f>
        <v>0.0</v>
      </c>
      <c r="S305" s="93" t="s">
        <v>1781</v>
      </c>
      <c r="T305" t="str">
        <f>IFERROR(VLOOKUP(ROWS($T$3:T305),$R$3:$S$992,2,0),"")</f>
        <v/>
      </c>
      <c r="U305">
        <f>IF(ISNUMBER(SEARCH(#REF!,N305)),MAX($M$2:M304)+1,0)</f>
        <v>0.0</v>
      </c>
      <c r="V305" s="93" t="s">
        <v>1781</v>
      </c>
      <c r="W305" t="str">
        <f>IFERROR(VLOOKUP(ROWS($W$3:W305),$U$3:$V$992,2,0),"")</f>
        <v/>
      </c>
      <c r="X305">
        <f>IF(ISNUMBER(SEARCH(#REF!,N305)),MAX($M$2:M304)+1,0)</f>
        <v>0.0</v>
      </c>
      <c r="Y305" s="93" t="s">
        <v>1781</v>
      </c>
      <c r="Z305" t="str">
        <f>IFERROR(VLOOKUP(ROWS($Z$3:Z305),$X$3:$Y$992,2,0),"")</f>
        <v/>
      </c>
    </row>
    <row r="306" spans="13:26" ht="12.75">
      <c r="M306" s="92">
        <f>IF(ISNUMBER(SEARCH(ZAKL_DATA!$B$29,N306)),MAX($M$2:M305)+1,0)</f>
        <v>304.0</v>
      </c>
      <c r="N306" s="93" t="s">
        <v>1783</v>
      </c>
      <c r="O306" s="108" t="s">
        <v>1784</v>
      </c>
      <c r="Q306" s="95" t="str">
        <f>IFERROR(VLOOKUP(ROWS($Q$3:Q306),$M$3:$N$992,2,0),"")</f>
        <v>Činnosti souvis.se zprac.dat a hostingem;činnosti souvis.s web.portály</v>
      </c>
      <c r="R306">
        <f>IF(ISNUMBER(SEARCH(#REF!,N306)),MAX($M$2:M305)+1,0)</f>
        <v>0.0</v>
      </c>
      <c r="S306" s="93" t="s">
        <v>1783</v>
      </c>
      <c r="T306" t="str">
        <f>IFERROR(VLOOKUP(ROWS($T$3:T306),$R$3:$S$992,2,0),"")</f>
        <v/>
      </c>
      <c r="U306">
        <f>IF(ISNUMBER(SEARCH(#REF!,N306)),MAX($M$2:M305)+1,0)</f>
        <v>0.0</v>
      </c>
      <c r="V306" s="93" t="s">
        <v>1783</v>
      </c>
      <c r="W306" t="str">
        <f>IFERROR(VLOOKUP(ROWS($W$3:W306),$U$3:$V$992,2,0),"")</f>
        <v/>
      </c>
      <c r="X306">
        <f>IF(ISNUMBER(SEARCH(#REF!,N306)),MAX($M$2:M305)+1,0)</f>
        <v>0.0</v>
      </c>
      <c r="Y306" s="93" t="s">
        <v>1783</v>
      </c>
      <c r="Z306" t="str">
        <f>IFERROR(VLOOKUP(ROWS($Z$3:Z306),$X$3:$Y$992,2,0),"")</f>
        <v/>
      </c>
    </row>
    <row r="307" spans="13:26" ht="12.75">
      <c r="M307" s="92">
        <f>IF(ISNUMBER(SEARCH(ZAKL_DATA!$B$29,N307)),MAX($M$2:M306)+1,0)</f>
        <v>305.0</v>
      </c>
      <c r="N307" s="93" t="s">
        <v>1785</v>
      </c>
      <c r="O307" s="108" t="s">
        <v>1786</v>
      </c>
      <c r="Q307" s="95" t="str">
        <f>IFERROR(VLOOKUP(ROWS($Q$3:Q307),$M$3:$N$992,2,0),"")</f>
        <v>Ostatní informační činnosti</v>
      </c>
      <c r="R307">
        <f>IF(ISNUMBER(SEARCH(#REF!,N307)),MAX($M$2:M306)+1,0)</f>
        <v>0.0</v>
      </c>
      <c r="S307" s="93" t="s">
        <v>1785</v>
      </c>
      <c r="T307" t="str">
        <f>IFERROR(VLOOKUP(ROWS($T$3:T307),$R$3:$S$992,2,0),"")</f>
        <v/>
      </c>
      <c r="U307">
        <f>IF(ISNUMBER(SEARCH(#REF!,N307)),MAX($M$2:M306)+1,0)</f>
        <v>0.0</v>
      </c>
      <c r="V307" s="93" t="s">
        <v>1785</v>
      </c>
      <c r="W307" t="str">
        <f>IFERROR(VLOOKUP(ROWS($W$3:W307),$U$3:$V$992,2,0),"")</f>
        <v/>
      </c>
      <c r="X307">
        <f>IF(ISNUMBER(SEARCH(#REF!,N307)),MAX($M$2:M306)+1,0)</f>
        <v>0.0</v>
      </c>
      <c r="Y307" s="93" t="s">
        <v>1785</v>
      </c>
      <c r="Z307" t="str">
        <f>IFERROR(VLOOKUP(ROWS($Z$3:Z307),$X$3:$Y$992,2,0),"")</f>
        <v/>
      </c>
    </row>
    <row r="308" spans="13:26" ht="12.75">
      <c r="M308" s="92">
        <f>IF(ISNUMBER(SEARCH(ZAKL_DATA!$B$29,N308)),MAX($M$2:M307)+1,0)</f>
        <v>306.0</v>
      </c>
      <c r="N308" s="93" t="s">
        <v>1787</v>
      </c>
      <c r="O308" s="108" t="s">
        <v>1788</v>
      </c>
      <c r="Q308" s="95" t="str">
        <f>IFERROR(VLOOKUP(ROWS($Q$3:Q308),$M$3:$N$992,2,0),"")</f>
        <v>Peněžní zprostředkování</v>
      </c>
      <c r="R308">
        <f>IF(ISNUMBER(SEARCH(#REF!,N308)),MAX($M$2:M307)+1,0)</f>
        <v>0.0</v>
      </c>
      <c r="S308" s="93" t="s">
        <v>1787</v>
      </c>
      <c r="T308" t="str">
        <f>IFERROR(VLOOKUP(ROWS($T$3:T308),$R$3:$S$992,2,0),"")</f>
        <v/>
      </c>
      <c r="U308">
        <f>IF(ISNUMBER(SEARCH(#REF!,N308)),MAX($M$2:M307)+1,0)</f>
        <v>0.0</v>
      </c>
      <c r="V308" s="93" t="s">
        <v>1787</v>
      </c>
      <c r="W308" t="str">
        <f>IFERROR(VLOOKUP(ROWS($W$3:W308),$U$3:$V$992,2,0),"")</f>
        <v/>
      </c>
      <c r="X308">
        <f>IF(ISNUMBER(SEARCH(#REF!,N308)),MAX($M$2:M307)+1,0)</f>
        <v>0.0</v>
      </c>
      <c r="Y308" s="93" t="s">
        <v>1787</v>
      </c>
      <c r="Z308" t="str">
        <f>IFERROR(VLOOKUP(ROWS($Z$3:Z308),$X$3:$Y$992,2,0),"")</f>
        <v/>
      </c>
    </row>
    <row r="309" spans="13:26" ht="12.75">
      <c r="M309" s="92">
        <f>IF(ISNUMBER(SEARCH(ZAKL_DATA!$B$29,N309)),MAX($M$2:M308)+1,0)</f>
        <v>307.0</v>
      </c>
      <c r="N309" s="93" t="s">
        <v>1789</v>
      </c>
      <c r="O309" s="108" t="s">
        <v>1790</v>
      </c>
      <c r="Q309" s="95" t="str">
        <f>IFERROR(VLOOKUP(ROWS($Q$3:Q309),$M$3:$N$992,2,0),"")</f>
        <v>Činnosti holdingových společností</v>
      </c>
      <c r="R309">
        <f>IF(ISNUMBER(SEARCH(#REF!,N309)),MAX($M$2:M308)+1,0)</f>
        <v>0.0</v>
      </c>
      <c r="S309" s="93" t="s">
        <v>1789</v>
      </c>
      <c r="T309" t="str">
        <f>IFERROR(VLOOKUP(ROWS($T$3:T309),$R$3:$S$992,2,0),"")</f>
        <v/>
      </c>
      <c r="U309">
        <f>IF(ISNUMBER(SEARCH(#REF!,N309)),MAX($M$2:M308)+1,0)</f>
        <v>0.0</v>
      </c>
      <c r="V309" s="93" t="s">
        <v>1789</v>
      </c>
      <c r="W309" t="str">
        <f>IFERROR(VLOOKUP(ROWS($W$3:W309),$U$3:$V$992,2,0),"")</f>
        <v/>
      </c>
      <c r="X309">
        <f>IF(ISNUMBER(SEARCH(#REF!,N309)),MAX($M$2:M308)+1,0)</f>
        <v>0.0</v>
      </c>
      <c r="Y309" s="93" t="s">
        <v>1789</v>
      </c>
      <c r="Z309" t="str">
        <f>IFERROR(VLOOKUP(ROWS($Z$3:Z309),$X$3:$Y$992,2,0),"")</f>
        <v/>
      </c>
    </row>
    <row r="310" spans="13:26" ht="12.75">
      <c r="M310" s="92">
        <f>IF(ISNUMBER(SEARCH(ZAKL_DATA!$B$29,N310)),MAX($M$2:M309)+1,0)</f>
        <v>308.0</v>
      </c>
      <c r="N310" s="93" t="s">
        <v>1791</v>
      </c>
      <c r="O310" s="108" t="s">
        <v>1792</v>
      </c>
      <c r="Q310" s="95" t="str">
        <f>IFERROR(VLOOKUP(ROWS($Q$3:Q310),$M$3:$N$992,2,0),"")</f>
        <v>Činnosti trustů, fondů a podobných finančních subjektů</v>
      </c>
      <c r="R310">
        <f>IF(ISNUMBER(SEARCH(#REF!,N310)),MAX($M$2:M309)+1,0)</f>
        <v>0.0</v>
      </c>
      <c r="S310" s="93" t="s">
        <v>1791</v>
      </c>
      <c r="T310" t="str">
        <f>IFERROR(VLOOKUP(ROWS($T$3:T310),$R$3:$S$992,2,0),"")</f>
        <v/>
      </c>
      <c r="U310">
        <f>IF(ISNUMBER(SEARCH(#REF!,N310)),MAX($M$2:M309)+1,0)</f>
        <v>0.0</v>
      </c>
      <c r="V310" s="93" t="s">
        <v>1791</v>
      </c>
      <c r="W310" t="str">
        <f>IFERROR(VLOOKUP(ROWS($W$3:W310),$U$3:$V$992,2,0),"")</f>
        <v/>
      </c>
      <c r="X310">
        <f>IF(ISNUMBER(SEARCH(#REF!,N310)),MAX($M$2:M309)+1,0)</f>
        <v>0.0</v>
      </c>
      <c r="Y310" s="93" t="s">
        <v>1791</v>
      </c>
      <c r="Z310" t="str">
        <f>IFERROR(VLOOKUP(ROWS($Z$3:Z310),$X$3:$Y$992,2,0),"")</f>
        <v/>
      </c>
    </row>
    <row r="311" spans="13:26" ht="12.75">
      <c r="M311" s="92">
        <f>IF(ISNUMBER(SEARCH(ZAKL_DATA!$B$29,N311)),MAX($M$2:M310)+1,0)</f>
        <v>309.0</v>
      </c>
      <c r="N311" s="93" t="s">
        <v>1793</v>
      </c>
      <c r="O311" s="108" t="s">
        <v>1794</v>
      </c>
      <c r="Q311" s="95" t="str">
        <f>IFERROR(VLOOKUP(ROWS($Q$3:Q311),$M$3:$N$992,2,0),"")</f>
        <v>Ostatní finanční zprostředkování</v>
      </c>
      <c r="R311">
        <f>IF(ISNUMBER(SEARCH(#REF!,N311)),MAX($M$2:M310)+1,0)</f>
        <v>0.0</v>
      </c>
      <c r="S311" s="93" t="s">
        <v>1793</v>
      </c>
      <c r="T311" t="str">
        <f>IFERROR(VLOOKUP(ROWS($T$3:T311),$R$3:$S$992,2,0),"")</f>
        <v/>
      </c>
      <c r="U311">
        <f>IF(ISNUMBER(SEARCH(#REF!,N311)),MAX($M$2:M310)+1,0)</f>
        <v>0.0</v>
      </c>
      <c r="V311" s="93" t="s">
        <v>1793</v>
      </c>
      <c r="W311" t="str">
        <f>IFERROR(VLOOKUP(ROWS($W$3:W311),$U$3:$V$992,2,0),"")</f>
        <v/>
      </c>
      <c r="X311">
        <f>IF(ISNUMBER(SEARCH(#REF!,N311)),MAX($M$2:M310)+1,0)</f>
        <v>0.0</v>
      </c>
      <c r="Y311" s="93" t="s">
        <v>1793</v>
      </c>
      <c r="Z311" t="str">
        <f>IFERROR(VLOOKUP(ROWS($Z$3:Z311),$X$3:$Y$992,2,0),"")</f>
        <v/>
      </c>
    </row>
    <row r="312" spans="13:26" ht="12.75">
      <c r="M312" s="92">
        <f>IF(ISNUMBER(SEARCH(ZAKL_DATA!$B$29,N312)),MAX($M$2:M311)+1,0)</f>
        <v>310.0</v>
      </c>
      <c r="N312" s="93" t="s">
        <v>52</v>
      </c>
      <c r="O312" s="108" t="s">
        <v>1795</v>
      </c>
      <c r="Q312" s="95" t="str">
        <f>IFERROR(VLOOKUP(ROWS($Q$3:Q312),$M$3:$N$992,2,0),"")</f>
        <v>Pojištění</v>
      </c>
      <c r="R312">
        <f>IF(ISNUMBER(SEARCH(#REF!,N312)),MAX($M$2:M311)+1,0)</f>
        <v>0.0</v>
      </c>
      <c r="S312" s="93" t="s">
        <v>52</v>
      </c>
      <c r="T312" t="str">
        <f>IFERROR(VLOOKUP(ROWS($T$3:T312),$R$3:$S$992,2,0),"")</f>
        <v/>
      </c>
      <c r="U312">
        <f>IF(ISNUMBER(SEARCH(#REF!,N312)),MAX($M$2:M311)+1,0)</f>
        <v>0.0</v>
      </c>
      <c r="V312" s="93" t="s">
        <v>52</v>
      </c>
      <c r="W312" t="str">
        <f>IFERROR(VLOOKUP(ROWS($W$3:W312),$U$3:$V$992,2,0),"")</f>
        <v/>
      </c>
      <c r="X312">
        <f>IF(ISNUMBER(SEARCH(#REF!,N312)),MAX($M$2:M311)+1,0)</f>
        <v>0.0</v>
      </c>
      <c r="Y312" s="93" t="s">
        <v>52</v>
      </c>
      <c r="Z312" t="str">
        <f>IFERROR(VLOOKUP(ROWS($Z$3:Z312),$X$3:$Y$992,2,0),"")</f>
        <v/>
      </c>
    </row>
    <row r="313" spans="13:26" ht="12.75">
      <c r="M313" s="92">
        <f>IF(ISNUMBER(SEARCH(ZAKL_DATA!$B$29,N313)),MAX($M$2:M312)+1,0)</f>
        <v>311.0</v>
      </c>
      <c r="N313" s="93" t="s">
        <v>1796</v>
      </c>
      <c r="O313" s="108" t="s">
        <v>1797</v>
      </c>
      <c r="Q313" s="95" t="str">
        <f>IFERROR(VLOOKUP(ROWS($Q$3:Q313),$M$3:$N$992,2,0),"")</f>
        <v>Zajištění</v>
      </c>
      <c r="R313">
        <f>IF(ISNUMBER(SEARCH(#REF!,N313)),MAX($M$2:M312)+1,0)</f>
        <v>0.0</v>
      </c>
      <c r="S313" s="93" t="s">
        <v>1796</v>
      </c>
      <c r="T313" t="str">
        <f>IFERROR(VLOOKUP(ROWS($T$3:T313),$R$3:$S$992,2,0),"")</f>
        <v/>
      </c>
      <c r="U313">
        <f>IF(ISNUMBER(SEARCH(#REF!,N313)),MAX($M$2:M312)+1,0)</f>
        <v>0.0</v>
      </c>
      <c r="V313" s="93" t="s">
        <v>1796</v>
      </c>
      <c r="W313" t="str">
        <f>IFERROR(VLOOKUP(ROWS($W$3:W313),$U$3:$V$992,2,0),"")</f>
        <v/>
      </c>
      <c r="X313">
        <f>IF(ISNUMBER(SEARCH(#REF!,N313)),MAX($M$2:M312)+1,0)</f>
        <v>0.0</v>
      </c>
      <c r="Y313" s="93" t="s">
        <v>1796</v>
      </c>
      <c r="Z313" t="str">
        <f>IFERROR(VLOOKUP(ROWS($Z$3:Z313),$X$3:$Y$992,2,0),"")</f>
        <v/>
      </c>
    </row>
    <row r="314" spans="13:26" ht="12.75">
      <c r="M314" s="92">
        <f>IF(ISNUMBER(SEARCH(ZAKL_DATA!$B$29,N314)),MAX($M$2:M313)+1,0)</f>
        <v>312.0</v>
      </c>
      <c r="N314" s="93" t="s">
        <v>1798</v>
      </c>
      <c r="O314" s="108" t="s">
        <v>1799</v>
      </c>
      <c r="Q314" s="95" t="str">
        <f>IFERROR(VLOOKUP(ROWS($Q$3:Q314),$M$3:$N$992,2,0),"")</f>
        <v>Penzijní financování</v>
      </c>
      <c r="R314">
        <f>IF(ISNUMBER(SEARCH(#REF!,N314)),MAX($M$2:M313)+1,0)</f>
        <v>0.0</v>
      </c>
      <c r="S314" s="93" t="s">
        <v>1798</v>
      </c>
      <c r="T314" t="str">
        <f>IFERROR(VLOOKUP(ROWS($T$3:T314),$R$3:$S$992,2,0),"")</f>
        <v/>
      </c>
      <c r="U314">
        <f>IF(ISNUMBER(SEARCH(#REF!,N314)),MAX($M$2:M313)+1,0)</f>
        <v>0.0</v>
      </c>
      <c r="V314" s="93" t="s">
        <v>1798</v>
      </c>
      <c r="W314" t="str">
        <f>IFERROR(VLOOKUP(ROWS($W$3:W314),$U$3:$V$992,2,0),"")</f>
        <v/>
      </c>
      <c r="X314">
        <f>IF(ISNUMBER(SEARCH(#REF!,N314)),MAX($M$2:M313)+1,0)</f>
        <v>0.0</v>
      </c>
      <c r="Y314" s="93" t="s">
        <v>1798</v>
      </c>
      <c r="Z314" t="str">
        <f>IFERROR(VLOOKUP(ROWS($Z$3:Z314),$X$3:$Y$992,2,0),"")</f>
        <v/>
      </c>
    </row>
    <row r="315" spans="13:26" ht="12.75">
      <c r="M315" s="92">
        <f>IF(ISNUMBER(SEARCH(ZAKL_DATA!$B$29,N315)),MAX($M$2:M314)+1,0)</f>
        <v>313.0</v>
      </c>
      <c r="N315" s="93" t="s">
        <v>1800</v>
      </c>
      <c r="O315" s="108" t="s">
        <v>1801</v>
      </c>
      <c r="Q315" s="95" t="str">
        <f>IFERROR(VLOOKUP(ROWS($Q$3:Q315),$M$3:$N$992,2,0),"")</f>
        <v>Pomocné činnosti související s fin.zprostřed.,kromě pojišť.a penzij.fin.</v>
      </c>
      <c r="R315">
        <f>IF(ISNUMBER(SEARCH(#REF!,N315)),MAX($M$2:M314)+1,0)</f>
        <v>0.0</v>
      </c>
      <c r="S315" s="93" t="s">
        <v>1800</v>
      </c>
      <c r="T315" t="str">
        <f>IFERROR(VLOOKUP(ROWS($T$3:T315),$R$3:$S$992,2,0),"")</f>
        <v/>
      </c>
      <c r="U315">
        <f>IF(ISNUMBER(SEARCH(#REF!,N315)),MAX($M$2:M314)+1,0)</f>
        <v>0.0</v>
      </c>
      <c r="V315" s="93" t="s">
        <v>1800</v>
      </c>
      <c r="W315" t="str">
        <f>IFERROR(VLOOKUP(ROWS($W$3:W315),$U$3:$V$992,2,0),"")</f>
        <v/>
      </c>
      <c r="X315">
        <f>IF(ISNUMBER(SEARCH(#REF!,N315)),MAX($M$2:M314)+1,0)</f>
        <v>0.0</v>
      </c>
      <c r="Y315" s="93" t="s">
        <v>1800</v>
      </c>
      <c r="Z315" t="str">
        <f>IFERROR(VLOOKUP(ROWS($Z$3:Z315),$X$3:$Y$992,2,0),"")</f>
        <v/>
      </c>
    </row>
    <row r="316" spans="13:26" ht="12.75">
      <c r="M316" s="92">
        <f>IF(ISNUMBER(SEARCH(ZAKL_DATA!$B$29,N316)),MAX($M$2:M315)+1,0)</f>
        <v>314.0</v>
      </c>
      <c r="N316" s="93" t="s">
        <v>1802</v>
      </c>
      <c r="O316" s="108" t="s">
        <v>1803</v>
      </c>
      <c r="Q316" s="95" t="str">
        <f>IFERROR(VLOOKUP(ROWS($Q$3:Q316),$M$3:$N$992,2,0),"")</f>
        <v>Pomocné činnosti související s pojišťovnictvím a penzijním financováním</v>
      </c>
      <c r="R316">
        <f>IF(ISNUMBER(SEARCH(#REF!,N316)),MAX($M$2:M315)+1,0)</f>
        <v>0.0</v>
      </c>
      <c r="S316" s="93" t="s">
        <v>1802</v>
      </c>
      <c r="T316" t="str">
        <f>IFERROR(VLOOKUP(ROWS($T$3:T316),$R$3:$S$992,2,0),"")</f>
        <v/>
      </c>
      <c r="U316">
        <f>IF(ISNUMBER(SEARCH(#REF!,N316)),MAX($M$2:M315)+1,0)</f>
        <v>0.0</v>
      </c>
      <c r="V316" s="93" t="s">
        <v>1802</v>
      </c>
      <c r="W316" t="str">
        <f>IFERROR(VLOOKUP(ROWS($W$3:W316),$U$3:$V$992,2,0),"")</f>
        <v/>
      </c>
      <c r="X316">
        <f>IF(ISNUMBER(SEARCH(#REF!,N316)),MAX($M$2:M315)+1,0)</f>
        <v>0.0</v>
      </c>
      <c r="Y316" s="93" t="s">
        <v>1802</v>
      </c>
      <c r="Z316" t="str">
        <f>IFERROR(VLOOKUP(ROWS($Z$3:Z316),$X$3:$Y$992,2,0),"")</f>
        <v/>
      </c>
    </row>
    <row r="317" spans="13:26" ht="12.75">
      <c r="M317" s="92">
        <f>IF(ISNUMBER(SEARCH(ZAKL_DATA!$B$29,N317)),MAX($M$2:M316)+1,0)</f>
        <v>315.0</v>
      </c>
      <c r="N317" s="93" t="s">
        <v>1804</v>
      </c>
      <c r="O317" s="108" t="s">
        <v>1805</v>
      </c>
      <c r="Q317" s="95" t="str">
        <f>IFERROR(VLOOKUP(ROWS($Q$3:Q317),$M$3:$N$992,2,0),"")</f>
        <v>Správa fondů</v>
      </c>
      <c r="R317">
        <f>IF(ISNUMBER(SEARCH(#REF!,N317)),MAX($M$2:M316)+1,0)</f>
        <v>0.0</v>
      </c>
      <c r="S317" s="93" t="s">
        <v>1804</v>
      </c>
      <c r="T317" t="str">
        <f>IFERROR(VLOOKUP(ROWS($T$3:T317),$R$3:$S$992,2,0),"")</f>
        <v/>
      </c>
      <c r="U317">
        <f>IF(ISNUMBER(SEARCH(#REF!,N317)),MAX($M$2:M316)+1,0)</f>
        <v>0.0</v>
      </c>
      <c r="V317" s="93" t="s">
        <v>1804</v>
      </c>
      <c r="W317" t="str">
        <f>IFERROR(VLOOKUP(ROWS($W$3:W317),$U$3:$V$992,2,0),"")</f>
        <v/>
      </c>
      <c r="X317">
        <f>IF(ISNUMBER(SEARCH(#REF!,N317)),MAX($M$2:M316)+1,0)</f>
        <v>0.0</v>
      </c>
      <c r="Y317" s="93" t="s">
        <v>1804</v>
      </c>
      <c r="Z317" t="str">
        <f>IFERROR(VLOOKUP(ROWS($Z$3:Z317),$X$3:$Y$992,2,0),"")</f>
        <v/>
      </c>
    </row>
    <row r="318" spans="13:26" ht="12.75">
      <c r="M318" s="92">
        <f>IF(ISNUMBER(SEARCH(ZAKL_DATA!$B$29,N318)),MAX($M$2:M317)+1,0)</f>
        <v>316.0</v>
      </c>
      <c r="N318" s="93" t="s">
        <v>1806</v>
      </c>
      <c r="O318" s="108" t="s">
        <v>1807</v>
      </c>
      <c r="Q318" s="95" t="str">
        <f>IFERROR(VLOOKUP(ROWS($Q$3:Q318),$M$3:$N$992,2,0),"")</f>
        <v>Nákup a následný prodej vlastních nemovitostí</v>
      </c>
      <c r="R318">
        <f>IF(ISNUMBER(SEARCH(#REF!,N318)),MAX($M$2:M317)+1,0)</f>
        <v>0.0</v>
      </c>
      <c r="S318" s="93" t="s">
        <v>1806</v>
      </c>
      <c r="T318" t="str">
        <f>IFERROR(VLOOKUP(ROWS($T$3:T318),$R$3:$S$992,2,0),"")</f>
        <v/>
      </c>
      <c r="U318">
        <f>IF(ISNUMBER(SEARCH(#REF!,N318)),MAX($M$2:M317)+1,0)</f>
        <v>0.0</v>
      </c>
      <c r="V318" s="93" t="s">
        <v>1806</v>
      </c>
      <c r="W318" t="str">
        <f>IFERROR(VLOOKUP(ROWS($W$3:W318),$U$3:$V$992,2,0),"")</f>
        <v/>
      </c>
      <c r="X318">
        <f>IF(ISNUMBER(SEARCH(#REF!,N318)),MAX($M$2:M317)+1,0)</f>
        <v>0.0</v>
      </c>
      <c r="Y318" s="93" t="s">
        <v>1806</v>
      </c>
      <c r="Z318" t="str">
        <f>IFERROR(VLOOKUP(ROWS($Z$3:Z318),$X$3:$Y$992,2,0),"")</f>
        <v/>
      </c>
    </row>
    <row r="319" spans="13:26" ht="12.75">
      <c r="M319" s="92">
        <f>IF(ISNUMBER(SEARCH(ZAKL_DATA!$B$29,N319)),MAX($M$2:M318)+1,0)</f>
        <v>317.0</v>
      </c>
      <c r="N319" s="93" t="s">
        <v>1808</v>
      </c>
      <c r="O319" s="108" t="s">
        <v>1809</v>
      </c>
      <c r="Q319" s="95" t="str">
        <f>IFERROR(VLOOKUP(ROWS($Q$3:Q319),$M$3:$N$992,2,0),"")</f>
        <v>Pronájem a správa vlastních nebo pronajatých nemovitostí</v>
      </c>
      <c r="R319">
        <f>IF(ISNUMBER(SEARCH(#REF!,N319)),MAX($M$2:M318)+1,0)</f>
        <v>0.0</v>
      </c>
      <c r="S319" s="93" t="s">
        <v>1808</v>
      </c>
      <c r="T319" t="str">
        <f>IFERROR(VLOOKUP(ROWS($T$3:T319),$R$3:$S$992,2,0),"")</f>
        <v/>
      </c>
      <c r="U319">
        <f>IF(ISNUMBER(SEARCH(#REF!,N319)),MAX($M$2:M318)+1,0)</f>
        <v>0.0</v>
      </c>
      <c r="V319" s="93" t="s">
        <v>1808</v>
      </c>
      <c r="W319" t="str">
        <f>IFERROR(VLOOKUP(ROWS($W$3:W319),$U$3:$V$992,2,0),"")</f>
        <v/>
      </c>
      <c r="X319">
        <f>IF(ISNUMBER(SEARCH(#REF!,N319)),MAX($M$2:M318)+1,0)</f>
        <v>0.0</v>
      </c>
      <c r="Y319" s="93" t="s">
        <v>1808</v>
      </c>
      <c r="Z319" t="str">
        <f>IFERROR(VLOOKUP(ROWS($Z$3:Z319),$X$3:$Y$992,2,0),"")</f>
        <v/>
      </c>
    </row>
    <row r="320" spans="13:26" ht="12.75">
      <c r="M320" s="92">
        <f>IF(ISNUMBER(SEARCH(ZAKL_DATA!$B$29,N320)),MAX($M$2:M319)+1,0)</f>
        <v>318.0</v>
      </c>
      <c r="N320" s="93" t="s">
        <v>1810</v>
      </c>
      <c r="O320" s="108" t="s">
        <v>1811</v>
      </c>
      <c r="Q320" s="95" t="str">
        <f>IFERROR(VLOOKUP(ROWS($Q$3:Q320),$M$3:$N$992,2,0),"")</f>
        <v>Činnosti v oblasti nemovitostí na základě smlouvy nebo dohody</v>
      </c>
      <c r="R320">
        <f>IF(ISNUMBER(SEARCH(#REF!,N320)),MAX($M$2:M319)+1,0)</f>
        <v>0.0</v>
      </c>
      <c r="S320" s="93" t="s">
        <v>1810</v>
      </c>
      <c r="T320" t="str">
        <f>IFERROR(VLOOKUP(ROWS($T$3:T320),$R$3:$S$992,2,0),"")</f>
        <v/>
      </c>
      <c r="U320">
        <f>IF(ISNUMBER(SEARCH(#REF!,N320)),MAX($M$2:M319)+1,0)</f>
        <v>0.0</v>
      </c>
      <c r="V320" s="93" t="s">
        <v>1810</v>
      </c>
      <c r="W320" t="str">
        <f>IFERROR(VLOOKUP(ROWS($W$3:W320),$U$3:$V$992,2,0),"")</f>
        <v/>
      </c>
      <c r="X320">
        <f>IF(ISNUMBER(SEARCH(#REF!,N320)),MAX($M$2:M319)+1,0)</f>
        <v>0.0</v>
      </c>
      <c r="Y320" s="93" t="s">
        <v>1810</v>
      </c>
      <c r="Z320" t="str">
        <f>IFERROR(VLOOKUP(ROWS($Z$3:Z320),$X$3:$Y$992,2,0),"")</f>
        <v/>
      </c>
    </row>
    <row r="321" spans="13:26" ht="12.75">
      <c r="M321" s="92">
        <f>IF(ISNUMBER(SEARCH(ZAKL_DATA!$B$29,N321)),MAX($M$2:M320)+1,0)</f>
        <v>319.0</v>
      </c>
      <c r="N321" s="93" t="s">
        <v>1812</v>
      </c>
      <c r="O321" s="108" t="s">
        <v>1813</v>
      </c>
      <c r="Q321" s="95" t="str">
        <f>IFERROR(VLOOKUP(ROWS($Q$3:Q321),$M$3:$N$992,2,0),"")</f>
        <v>Právní činnosti</v>
      </c>
      <c r="R321">
        <f>IF(ISNUMBER(SEARCH(#REF!,N321)),MAX($M$2:M320)+1,0)</f>
        <v>0.0</v>
      </c>
      <c r="S321" s="93" t="s">
        <v>1812</v>
      </c>
      <c r="T321" t="str">
        <f>IFERROR(VLOOKUP(ROWS($T$3:T321),$R$3:$S$992,2,0),"")</f>
        <v/>
      </c>
      <c r="U321">
        <f>IF(ISNUMBER(SEARCH(#REF!,N321)),MAX($M$2:M320)+1,0)</f>
        <v>0.0</v>
      </c>
      <c r="V321" s="93" t="s">
        <v>1812</v>
      </c>
      <c r="W321" t="str">
        <f>IFERROR(VLOOKUP(ROWS($W$3:W321),$U$3:$V$992,2,0),"")</f>
        <v/>
      </c>
      <c r="X321">
        <f>IF(ISNUMBER(SEARCH(#REF!,N321)),MAX($M$2:M320)+1,0)</f>
        <v>0.0</v>
      </c>
      <c r="Y321" s="93" t="s">
        <v>1812</v>
      </c>
      <c r="Z321" t="str">
        <f>IFERROR(VLOOKUP(ROWS($Z$3:Z321),$X$3:$Y$992,2,0),"")</f>
        <v/>
      </c>
    </row>
    <row r="322" spans="13:26" ht="12.75">
      <c r="M322" s="92">
        <f>IF(ISNUMBER(SEARCH(ZAKL_DATA!$B$29,N322)),MAX($M$2:M321)+1,0)</f>
        <v>320.0</v>
      </c>
      <c r="N322" s="93" t="s">
        <v>1814</v>
      </c>
      <c r="O322" s="108" t="s">
        <v>1815</v>
      </c>
      <c r="Q322" s="95" t="str">
        <f>IFERROR(VLOOKUP(ROWS($Q$3:Q322),$M$3:$N$992,2,0),"")</f>
        <v>Účetnické a auditorské činnosti; daňové poradenství</v>
      </c>
      <c r="R322">
        <f>IF(ISNUMBER(SEARCH(#REF!,N322)),MAX($M$2:M321)+1,0)</f>
        <v>0.0</v>
      </c>
      <c r="S322" s="93" t="s">
        <v>1814</v>
      </c>
      <c r="T322" t="str">
        <f>IFERROR(VLOOKUP(ROWS($T$3:T322),$R$3:$S$992,2,0),"")</f>
        <v/>
      </c>
      <c r="U322">
        <f>IF(ISNUMBER(SEARCH(#REF!,N322)),MAX($M$2:M321)+1,0)</f>
        <v>0.0</v>
      </c>
      <c r="V322" s="93" t="s">
        <v>1814</v>
      </c>
      <c r="W322" t="str">
        <f>IFERROR(VLOOKUP(ROWS($W$3:W322),$U$3:$V$992,2,0),"")</f>
        <v/>
      </c>
      <c r="X322">
        <f>IF(ISNUMBER(SEARCH(#REF!,N322)),MAX($M$2:M321)+1,0)</f>
        <v>0.0</v>
      </c>
      <c r="Y322" s="93" t="s">
        <v>1814</v>
      </c>
      <c r="Z322" t="str">
        <f>IFERROR(VLOOKUP(ROWS($Z$3:Z322),$X$3:$Y$992,2,0),"")</f>
        <v/>
      </c>
    </row>
    <row r="323" spans="13:26" ht="12.75">
      <c r="M323" s="92">
        <f>IF(ISNUMBER(SEARCH(ZAKL_DATA!$B$29,N323)),MAX($M$2:M322)+1,0)</f>
        <v>321.0</v>
      </c>
      <c r="N323" s="93" t="s">
        <v>1816</v>
      </c>
      <c r="O323" s="108" t="s">
        <v>1817</v>
      </c>
      <c r="Q323" s="95" t="str">
        <f>IFERROR(VLOOKUP(ROWS($Q$3:Q323),$M$3:$N$992,2,0),"")</f>
        <v>Činnosti vedení podniků</v>
      </c>
      <c r="R323">
        <f>IF(ISNUMBER(SEARCH(#REF!,N323)),MAX($M$2:M322)+1,0)</f>
        <v>0.0</v>
      </c>
      <c r="S323" s="93" t="s">
        <v>1816</v>
      </c>
      <c r="T323" t="str">
        <f>IFERROR(VLOOKUP(ROWS($T$3:T323),$R$3:$S$992,2,0),"")</f>
        <v/>
      </c>
      <c r="U323">
        <f>IF(ISNUMBER(SEARCH(#REF!,N323)),MAX($M$2:M322)+1,0)</f>
        <v>0.0</v>
      </c>
      <c r="V323" s="93" t="s">
        <v>1816</v>
      </c>
      <c r="W323" t="str">
        <f>IFERROR(VLOOKUP(ROWS($W$3:W323),$U$3:$V$992,2,0),"")</f>
        <v/>
      </c>
      <c r="X323">
        <f>IF(ISNUMBER(SEARCH(#REF!,N323)),MAX($M$2:M322)+1,0)</f>
        <v>0.0</v>
      </c>
      <c r="Y323" s="93" t="s">
        <v>1816</v>
      </c>
      <c r="Z323" t="str">
        <f>IFERROR(VLOOKUP(ROWS($Z$3:Z323),$X$3:$Y$992,2,0),"")</f>
        <v/>
      </c>
    </row>
    <row r="324" spans="13:26" ht="12.75">
      <c r="M324" s="92">
        <f>IF(ISNUMBER(SEARCH(ZAKL_DATA!$B$29,N324)),MAX($M$2:M323)+1,0)</f>
        <v>322.0</v>
      </c>
      <c r="N324" s="93" t="s">
        <v>1818</v>
      </c>
      <c r="O324" s="108" t="s">
        <v>1819</v>
      </c>
      <c r="Q324" s="95" t="str">
        <f>IFERROR(VLOOKUP(ROWS($Q$3:Q324),$M$3:$N$992,2,0),"")</f>
        <v>Poradenství v oblasti řízení</v>
      </c>
      <c r="R324">
        <f>IF(ISNUMBER(SEARCH(#REF!,N324)),MAX($M$2:M323)+1,0)</f>
        <v>0.0</v>
      </c>
      <c r="S324" s="93" t="s">
        <v>1818</v>
      </c>
      <c r="T324" t="str">
        <f>IFERROR(VLOOKUP(ROWS($T$3:T324),$R$3:$S$992,2,0),"")</f>
        <v/>
      </c>
      <c r="U324">
        <f>IF(ISNUMBER(SEARCH(#REF!,N324)),MAX($M$2:M323)+1,0)</f>
        <v>0.0</v>
      </c>
      <c r="V324" s="93" t="s">
        <v>1818</v>
      </c>
      <c r="W324" t="str">
        <f>IFERROR(VLOOKUP(ROWS($W$3:W324),$U$3:$V$992,2,0),"")</f>
        <v/>
      </c>
      <c r="X324">
        <f>IF(ISNUMBER(SEARCH(#REF!,N324)),MAX($M$2:M323)+1,0)</f>
        <v>0.0</v>
      </c>
      <c r="Y324" s="93" t="s">
        <v>1818</v>
      </c>
      <c r="Z324" t="str">
        <f>IFERROR(VLOOKUP(ROWS($Z$3:Z324),$X$3:$Y$992,2,0),"")</f>
        <v/>
      </c>
    </row>
    <row r="325" spans="13:26" ht="12.75">
      <c r="M325" s="92">
        <f>IF(ISNUMBER(SEARCH(ZAKL_DATA!$B$29,N325)),MAX($M$2:M324)+1,0)</f>
        <v>323.0</v>
      </c>
      <c r="N325" s="93" t="s">
        <v>1820</v>
      </c>
      <c r="O325" s="108" t="s">
        <v>1821</v>
      </c>
      <c r="Q325" s="95" t="str">
        <f>IFERROR(VLOOKUP(ROWS($Q$3:Q325),$M$3:$N$992,2,0),"")</f>
        <v>Architektonické a inženýrské činnosti a související technické poradenství</v>
      </c>
      <c r="R325">
        <f>IF(ISNUMBER(SEARCH(#REF!,N325)),MAX($M$2:M324)+1,0)</f>
        <v>0.0</v>
      </c>
      <c r="S325" s="93" t="s">
        <v>1820</v>
      </c>
      <c r="T325" t="str">
        <f>IFERROR(VLOOKUP(ROWS($T$3:T325),$R$3:$S$992,2,0),"")</f>
        <v/>
      </c>
      <c r="U325">
        <f>IF(ISNUMBER(SEARCH(#REF!,N325)),MAX($M$2:M324)+1,0)</f>
        <v>0.0</v>
      </c>
      <c r="V325" s="93" t="s">
        <v>1820</v>
      </c>
      <c r="W325" t="str">
        <f>IFERROR(VLOOKUP(ROWS($W$3:W325),$U$3:$V$992,2,0),"")</f>
        <v/>
      </c>
      <c r="X325">
        <f>IF(ISNUMBER(SEARCH(#REF!,N325)),MAX($M$2:M324)+1,0)</f>
        <v>0.0</v>
      </c>
      <c r="Y325" s="93" t="s">
        <v>1820</v>
      </c>
      <c r="Z325" t="str">
        <f>IFERROR(VLOOKUP(ROWS($Z$3:Z325),$X$3:$Y$992,2,0),"")</f>
        <v/>
      </c>
    </row>
    <row r="326" spans="13:26" ht="12.75">
      <c r="M326" s="92">
        <f>IF(ISNUMBER(SEARCH(ZAKL_DATA!$B$29,N326)),MAX($M$2:M325)+1,0)</f>
        <v>324.0</v>
      </c>
      <c r="N326" s="93" t="s">
        <v>1822</v>
      </c>
      <c r="O326" s="108" t="s">
        <v>1823</v>
      </c>
      <c r="Q326" s="95" t="str">
        <f>IFERROR(VLOOKUP(ROWS($Q$3:Q326),$M$3:$N$992,2,0),"")</f>
        <v>Technické zkoušky a analýzy</v>
      </c>
      <c r="R326">
        <f>IF(ISNUMBER(SEARCH(#REF!,N326)),MAX($M$2:M325)+1,0)</f>
        <v>0.0</v>
      </c>
      <c r="S326" s="93" t="s">
        <v>1822</v>
      </c>
      <c r="T326" t="str">
        <f>IFERROR(VLOOKUP(ROWS($T$3:T326),$R$3:$S$992,2,0),"")</f>
        <v/>
      </c>
      <c r="U326">
        <f>IF(ISNUMBER(SEARCH(#REF!,N326)),MAX($M$2:M325)+1,0)</f>
        <v>0.0</v>
      </c>
      <c r="V326" s="93" t="s">
        <v>1822</v>
      </c>
      <c r="W326" t="str">
        <f>IFERROR(VLOOKUP(ROWS($W$3:W326),$U$3:$V$992,2,0),"")</f>
        <v/>
      </c>
      <c r="X326">
        <f>IF(ISNUMBER(SEARCH(#REF!,N326)),MAX($M$2:M325)+1,0)</f>
        <v>0.0</v>
      </c>
      <c r="Y326" s="93" t="s">
        <v>1822</v>
      </c>
      <c r="Z326" t="str">
        <f>IFERROR(VLOOKUP(ROWS($Z$3:Z326),$X$3:$Y$992,2,0),"")</f>
        <v/>
      </c>
    </row>
    <row r="327" spans="13:26" ht="12.75">
      <c r="M327" s="92">
        <f>IF(ISNUMBER(SEARCH(ZAKL_DATA!$B$29,N327)),MAX($M$2:M326)+1,0)</f>
        <v>325.0</v>
      </c>
      <c r="N327" s="93" t="s">
        <v>1824</v>
      </c>
      <c r="O327" s="108" t="s">
        <v>1825</v>
      </c>
      <c r="Q327" s="95" t="str">
        <f>IFERROR(VLOOKUP(ROWS($Q$3:Q327),$M$3:$N$992,2,0),"")</f>
        <v>Výzkum a vývoj v oblasti přírodních a technických věd</v>
      </c>
      <c r="R327">
        <f>IF(ISNUMBER(SEARCH(#REF!,N327)),MAX($M$2:M326)+1,0)</f>
        <v>0.0</v>
      </c>
      <c r="S327" s="93" t="s">
        <v>1824</v>
      </c>
      <c r="T327" t="str">
        <f>IFERROR(VLOOKUP(ROWS($T$3:T327),$R$3:$S$992,2,0),"")</f>
        <v/>
      </c>
      <c r="U327">
        <f>IF(ISNUMBER(SEARCH(#REF!,N327)),MAX($M$2:M326)+1,0)</f>
        <v>0.0</v>
      </c>
      <c r="V327" s="93" t="s">
        <v>1824</v>
      </c>
      <c r="W327" t="str">
        <f>IFERROR(VLOOKUP(ROWS($W$3:W327),$U$3:$V$992,2,0),"")</f>
        <v/>
      </c>
      <c r="X327">
        <f>IF(ISNUMBER(SEARCH(#REF!,N327)),MAX($M$2:M326)+1,0)</f>
        <v>0.0</v>
      </c>
      <c r="Y327" s="93" t="s">
        <v>1824</v>
      </c>
      <c r="Z327" t="str">
        <f>IFERROR(VLOOKUP(ROWS($Z$3:Z327),$X$3:$Y$992,2,0),"")</f>
        <v/>
      </c>
    </row>
    <row r="328" spans="13:26" ht="12.75">
      <c r="M328" s="92">
        <f>IF(ISNUMBER(SEARCH(ZAKL_DATA!$B$29,N328)),MAX($M$2:M327)+1,0)</f>
        <v>326.0</v>
      </c>
      <c r="N328" s="93" t="s">
        <v>1826</v>
      </c>
      <c r="O328" s="108" t="s">
        <v>1827</v>
      </c>
      <c r="Q328" s="95" t="str">
        <f>IFERROR(VLOOKUP(ROWS($Q$3:Q328),$M$3:$N$992,2,0),"")</f>
        <v>Těžba a úprava uranových a thoriových rud</v>
      </c>
      <c r="R328">
        <f>IF(ISNUMBER(SEARCH(#REF!,N328)),MAX($M$2:M327)+1,0)</f>
        <v>0.0</v>
      </c>
      <c r="S328" s="93" t="s">
        <v>1826</v>
      </c>
      <c r="T328" t="str">
        <f>IFERROR(VLOOKUP(ROWS($T$3:T328),$R$3:$S$992,2,0),"")</f>
        <v/>
      </c>
      <c r="U328">
        <f>IF(ISNUMBER(SEARCH(#REF!,N328)),MAX($M$2:M327)+1,0)</f>
        <v>0.0</v>
      </c>
      <c r="V328" s="93" t="s">
        <v>1826</v>
      </c>
      <c r="W328" t="str">
        <f>IFERROR(VLOOKUP(ROWS($W$3:W328),$U$3:$V$992,2,0),"")</f>
        <v/>
      </c>
      <c r="X328">
        <f>IF(ISNUMBER(SEARCH(#REF!,N328)),MAX($M$2:M327)+1,0)</f>
        <v>0.0</v>
      </c>
      <c r="Y328" s="93" t="s">
        <v>1826</v>
      </c>
      <c r="Z328" t="str">
        <f>IFERROR(VLOOKUP(ROWS($Z$3:Z328),$X$3:$Y$992,2,0),"")</f>
        <v/>
      </c>
    </row>
    <row r="329" spans="13:26" ht="12.75">
      <c r="M329" s="92">
        <f>IF(ISNUMBER(SEARCH(ZAKL_DATA!$B$29,N329)),MAX($M$2:M328)+1,0)</f>
        <v>327.0</v>
      </c>
      <c r="N329" s="93" t="s">
        <v>1828</v>
      </c>
      <c r="O329" s="108" t="s">
        <v>1829</v>
      </c>
      <c r="Q329" s="95" t="str">
        <f>IFERROR(VLOOKUP(ROWS($Q$3:Q329),$M$3:$N$992,2,0),"")</f>
        <v>Výzkum a vývoj v oblasti společenských a humanitních věd</v>
      </c>
      <c r="R329">
        <f>IF(ISNUMBER(SEARCH(#REF!,N329)),MAX($M$2:M328)+1,0)</f>
        <v>0.0</v>
      </c>
      <c r="S329" s="93" t="s">
        <v>1828</v>
      </c>
      <c r="T329" t="str">
        <f>IFERROR(VLOOKUP(ROWS($T$3:T329),$R$3:$S$992,2,0),"")</f>
        <v/>
      </c>
      <c r="U329">
        <f>IF(ISNUMBER(SEARCH(#REF!,N329)),MAX($M$2:M328)+1,0)</f>
        <v>0.0</v>
      </c>
      <c r="V329" s="93" t="s">
        <v>1828</v>
      </c>
      <c r="W329" t="str">
        <f>IFERROR(VLOOKUP(ROWS($W$3:W329),$U$3:$V$992,2,0),"")</f>
        <v/>
      </c>
      <c r="X329">
        <f>IF(ISNUMBER(SEARCH(#REF!,N329)),MAX($M$2:M328)+1,0)</f>
        <v>0.0</v>
      </c>
      <c r="Y329" s="93" t="s">
        <v>1828</v>
      </c>
      <c r="Z329" t="str">
        <f>IFERROR(VLOOKUP(ROWS($Z$3:Z329),$X$3:$Y$992,2,0),"")</f>
        <v/>
      </c>
    </row>
    <row r="330" spans="13:26" ht="12.75">
      <c r="M330" s="92">
        <f>IF(ISNUMBER(SEARCH(ZAKL_DATA!$B$29,N330)),MAX($M$2:M329)+1,0)</f>
        <v>328.0</v>
      </c>
      <c r="N330" s="93" t="s">
        <v>1830</v>
      </c>
      <c r="O330" s="108" t="s">
        <v>1831</v>
      </c>
      <c r="Q330" s="95" t="str">
        <f>IFERROR(VLOOKUP(ROWS($Q$3:Q330),$M$3:$N$992,2,0),"")</f>
        <v>Těžba a úprava ostatních neželezných rud</v>
      </c>
      <c r="R330">
        <f>IF(ISNUMBER(SEARCH(#REF!,N330)),MAX($M$2:M329)+1,0)</f>
        <v>0.0</v>
      </c>
      <c r="S330" s="93" t="s">
        <v>1830</v>
      </c>
      <c r="T330" t="str">
        <f>IFERROR(VLOOKUP(ROWS($T$3:T330),$R$3:$S$992,2,0),"")</f>
        <v/>
      </c>
      <c r="U330">
        <f>IF(ISNUMBER(SEARCH(#REF!,N330)),MAX($M$2:M329)+1,0)</f>
        <v>0.0</v>
      </c>
      <c r="V330" s="93" t="s">
        <v>1830</v>
      </c>
      <c r="W330" t="str">
        <f>IFERROR(VLOOKUP(ROWS($W$3:W330),$U$3:$V$992,2,0),"")</f>
        <v/>
      </c>
      <c r="X330">
        <f>IF(ISNUMBER(SEARCH(#REF!,N330)),MAX($M$2:M329)+1,0)</f>
        <v>0.0</v>
      </c>
      <c r="Y330" s="93" t="s">
        <v>1830</v>
      </c>
      <c r="Z330" t="str">
        <f>IFERROR(VLOOKUP(ROWS($Z$3:Z330),$X$3:$Y$992,2,0),"")</f>
        <v/>
      </c>
    </row>
    <row r="331" spans="13:26" ht="12.75">
      <c r="M331" s="92">
        <f>IF(ISNUMBER(SEARCH(ZAKL_DATA!$B$29,N331)),MAX($M$2:M330)+1,0)</f>
        <v>329.0</v>
      </c>
      <c r="N331" s="93" t="s">
        <v>1832</v>
      </c>
      <c r="O331" s="108" t="s">
        <v>1833</v>
      </c>
      <c r="Q331" s="95" t="str">
        <f>IFERROR(VLOOKUP(ROWS($Q$3:Q331),$M$3:$N$992,2,0),"")</f>
        <v>Reklamní činnosti</v>
      </c>
      <c r="R331">
        <f>IF(ISNUMBER(SEARCH(#REF!,N331)),MAX($M$2:M330)+1,0)</f>
        <v>0.0</v>
      </c>
      <c r="S331" s="93" t="s">
        <v>1832</v>
      </c>
      <c r="T331" t="str">
        <f>IFERROR(VLOOKUP(ROWS($T$3:T331),$R$3:$S$992,2,0),"")</f>
        <v/>
      </c>
      <c r="U331">
        <f>IF(ISNUMBER(SEARCH(#REF!,N331)),MAX($M$2:M330)+1,0)</f>
        <v>0.0</v>
      </c>
      <c r="V331" s="93" t="s">
        <v>1832</v>
      </c>
      <c r="W331" t="str">
        <f>IFERROR(VLOOKUP(ROWS($W$3:W331),$U$3:$V$992,2,0),"")</f>
        <v/>
      </c>
      <c r="X331">
        <f>IF(ISNUMBER(SEARCH(#REF!,N331)),MAX($M$2:M330)+1,0)</f>
        <v>0.0</v>
      </c>
      <c r="Y331" s="93" t="s">
        <v>1832</v>
      </c>
      <c r="Z331" t="str">
        <f>IFERROR(VLOOKUP(ROWS($Z$3:Z331),$X$3:$Y$992,2,0),"")</f>
        <v/>
      </c>
    </row>
    <row r="332" spans="13:26" ht="12.75">
      <c r="M332" s="92">
        <f>IF(ISNUMBER(SEARCH(ZAKL_DATA!$B$29,N332)),MAX($M$2:M331)+1,0)</f>
        <v>330.0</v>
      </c>
      <c r="N332" s="93" t="s">
        <v>1834</v>
      </c>
      <c r="O332" s="108" t="s">
        <v>1835</v>
      </c>
      <c r="Q332" s="95" t="str">
        <f>IFERROR(VLOOKUP(ROWS($Q$3:Q332),$M$3:$N$992,2,0),"")</f>
        <v>Průzkum trhu a veřejného mínění</v>
      </c>
      <c r="R332">
        <f>IF(ISNUMBER(SEARCH(#REF!,N332)),MAX($M$2:M331)+1,0)</f>
        <v>0.0</v>
      </c>
      <c r="S332" s="93" t="s">
        <v>1834</v>
      </c>
      <c r="T332" t="str">
        <f>IFERROR(VLOOKUP(ROWS($T$3:T332),$R$3:$S$992,2,0),"")</f>
        <v/>
      </c>
      <c r="U332">
        <f>IF(ISNUMBER(SEARCH(#REF!,N332)),MAX($M$2:M331)+1,0)</f>
        <v>0.0</v>
      </c>
      <c r="V332" s="93" t="s">
        <v>1834</v>
      </c>
      <c r="W332" t="str">
        <f>IFERROR(VLOOKUP(ROWS($W$3:W332),$U$3:$V$992,2,0),"")</f>
        <v/>
      </c>
      <c r="X332">
        <f>IF(ISNUMBER(SEARCH(#REF!,N332)),MAX($M$2:M331)+1,0)</f>
        <v>0.0</v>
      </c>
      <c r="Y332" s="93" t="s">
        <v>1834</v>
      </c>
      <c r="Z332" t="str">
        <f>IFERROR(VLOOKUP(ROWS($Z$3:Z332),$X$3:$Y$992,2,0),"")</f>
        <v/>
      </c>
    </row>
    <row r="333" spans="13:26" ht="12.75">
      <c r="M333" s="92">
        <f>IF(ISNUMBER(SEARCH(ZAKL_DATA!$B$29,N333)),MAX($M$2:M332)+1,0)</f>
        <v>331.0</v>
      </c>
      <c r="N333" s="93" t="s">
        <v>1836</v>
      </c>
      <c r="O333" s="108" t="s">
        <v>1837</v>
      </c>
      <c r="Q333" s="95" t="str">
        <f>IFERROR(VLOOKUP(ROWS($Q$3:Q333),$M$3:$N$992,2,0),"")</f>
        <v>Specializované návrhářské činnosti</v>
      </c>
      <c r="R333">
        <f>IF(ISNUMBER(SEARCH(#REF!,N333)),MAX($M$2:M332)+1,0)</f>
        <v>0.0</v>
      </c>
      <c r="S333" s="93" t="s">
        <v>1836</v>
      </c>
      <c r="T333" t="str">
        <f>IFERROR(VLOOKUP(ROWS($T$3:T333),$R$3:$S$992,2,0),"")</f>
        <v/>
      </c>
      <c r="U333">
        <f>IF(ISNUMBER(SEARCH(#REF!,N333)),MAX($M$2:M332)+1,0)</f>
        <v>0.0</v>
      </c>
      <c r="V333" s="93" t="s">
        <v>1836</v>
      </c>
      <c r="W333" t="str">
        <f>IFERROR(VLOOKUP(ROWS($W$3:W333),$U$3:$V$992,2,0),"")</f>
        <v/>
      </c>
      <c r="X333">
        <f>IF(ISNUMBER(SEARCH(#REF!,N333)),MAX($M$2:M332)+1,0)</f>
        <v>0.0</v>
      </c>
      <c r="Y333" s="93" t="s">
        <v>1836</v>
      </c>
      <c r="Z333" t="str">
        <f>IFERROR(VLOOKUP(ROWS($Z$3:Z333),$X$3:$Y$992,2,0),"")</f>
        <v/>
      </c>
    </row>
    <row r="334" spans="13:26" ht="12.75">
      <c r="M334" s="92">
        <f>IF(ISNUMBER(SEARCH(ZAKL_DATA!$B$29,N334)),MAX($M$2:M333)+1,0)</f>
        <v>332.0</v>
      </c>
      <c r="N334" s="93" t="s">
        <v>1838</v>
      </c>
      <c r="O334" s="108" t="s">
        <v>1839</v>
      </c>
      <c r="Q334" s="95" t="str">
        <f>IFERROR(VLOOKUP(ROWS($Q$3:Q334),$M$3:$N$992,2,0),"")</f>
        <v>Fotografické činnosti</v>
      </c>
      <c r="R334">
        <f>IF(ISNUMBER(SEARCH(#REF!,N334)),MAX($M$2:M333)+1,0)</f>
        <v>0.0</v>
      </c>
      <c r="S334" s="93" t="s">
        <v>1838</v>
      </c>
      <c r="T334" t="str">
        <f>IFERROR(VLOOKUP(ROWS($T$3:T334),$R$3:$S$992,2,0),"")</f>
        <v/>
      </c>
      <c r="U334">
        <f>IF(ISNUMBER(SEARCH(#REF!,N334)),MAX($M$2:M333)+1,0)</f>
        <v>0.0</v>
      </c>
      <c r="V334" s="93" t="s">
        <v>1838</v>
      </c>
      <c r="W334" t="str">
        <f>IFERROR(VLOOKUP(ROWS($W$3:W334),$U$3:$V$992,2,0),"")</f>
        <v/>
      </c>
      <c r="X334">
        <f>IF(ISNUMBER(SEARCH(#REF!,N334)),MAX($M$2:M333)+1,0)</f>
        <v>0.0</v>
      </c>
      <c r="Y334" s="93" t="s">
        <v>1838</v>
      </c>
      <c r="Z334" t="str">
        <f>IFERROR(VLOOKUP(ROWS($Z$3:Z334),$X$3:$Y$992,2,0),"")</f>
        <v/>
      </c>
    </row>
    <row r="335" spans="13:26" ht="12.75">
      <c r="M335" s="92">
        <f>IF(ISNUMBER(SEARCH(ZAKL_DATA!$B$29,N335)),MAX($M$2:M334)+1,0)</f>
        <v>333.0</v>
      </c>
      <c r="N335" s="93" t="s">
        <v>1840</v>
      </c>
      <c r="O335" s="108" t="s">
        <v>1841</v>
      </c>
      <c r="Q335" s="95" t="str">
        <f>IFERROR(VLOOKUP(ROWS($Q$3:Q335),$M$3:$N$992,2,0),"")</f>
        <v>Překladatelské a tlumočnické činnosti</v>
      </c>
      <c r="R335">
        <f>IF(ISNUMBER(SEARCH(#REF!,N335)),MAX($M$2:M334)+1,0)</f>
        <v>0.0</v>
      </c>
      <c r="S335" s="93" t="s">
        <v>1840</v>
      </c>
      <c r="T335" t="str">
        <f>IFERROR(VLOOKUP(ROWS($T$3:T335),$R$3:$S$992,2,0),"")</f>
        <v/>
      </c>
      <c r="U335">
        <f>IF(ISNUMBER(SEARCH(#REF!,N335)),MAX($M$2:M334)+1,0)</f>
        <v>0.0</v>
      </c>
      <c r="V335" s="93" t="s">
        <v>1840</v>
      </c>
      <c r="W335" t="str">
        <f>IFERROR(VLOOKUP(ROWS($W$3:W335),$U$3:$V$992,2,0),"")</f>
        <v/>
      </c>
      <c r="X335">
        <f>IF(ISNUMBER(SEARCH(#REF!,N335)),MAX($M$2:M334)+1,0)</f>
        <v>0.0</v>
      </c>
      <c r="Y335" s="93" t="s">
        <v>1840</v>
      </c>
      <c r="Z335" t="str">
        <f>IFERROR(VLOOKUP(ROWS($Z$3:Z335),$X$3:$Y$992,2,0),"")</f>
        <v/>
      </c>
    </row>
    <row r="336" spans="13:26" ht="12.75">
      <c r="M336" s="92">
        <f>IF(ISNUMBER(SEARCH(ZAKL_DATA!$B$29,N336)),MAX($M$2:M335)+1,0)</f>
        <v>334.0</v>
      </c>
      <c r="N336" s="93" t="s">
        <v>1842</v>
      </c>
      <c r="O336" s="108" t="s">
        <v>1843</v>
      </c>
      <c r="Q336" s="95" t="str">
        <f>IFERROR(VLOOKUP(ROWS($Q$3:Q336),$M$3:$N$992,2,0),"")</f>
        <v>Ostatní profesní, vědecké a technické činnosti j. n.</v>
      </c>
      <c r="R336">
        <f>IF(ISNUMBER(SEARCH(#REF!,N336)),MAX($M$2:M335)+1,0)</f>
        <v>0.0</v>
      </c>
      <c r="S336" s="93" t="s">
        <v>1842</v>
      </c>
      <c r="T336" t="str">
        <f>IFERROR(VLOOKUP(ROWS($T$3:T336),$R$3:$S$992,2,0),"")</f>
        <v/>
      </c>
      <c r="U336">
        <f>IF(ISNUMBER(SEARCH(#REF!,N336)),MAX($M$2:M335)+1,0)</f>
        <v>0.0</v>
      </c>
      <c r="V336" s="93" t="s">
        <v>1842</v>
      </c>
      <c r="W336" t="str">
        <f>IFERROR(VLOOKUP(ROWS($W$3:W336),$U$3:$V$992,2,0),"")</f>
        <v/>
      </c>
      <c r="X336">
        <f>IF(ISNUMBER(SEARCH(#REF!,N336)),MAX($M$2:M335)+1,0)</f>
        <v>0.0</v>
      </c>
      <c r="Y336" s="93" t="s">
        <v>1842</v>
      </c>
      <c r="Z336" t="str">
        <f>IFERROR(VLOOKUP(ROWS($Z$3:Z336),$X$3:$Y$992,2,0),"")</f>
        <v/>
      </c>
    </row>
    <row r="337" spans="13:26" ht="12.75">
      <c r="M337" s="92">
        <f>IF(ISNUMBER(SEARCH(ZAKL_DATA!$B$29,N337)),MAX($M$2:M336)+1,0)</f>
        <v>335.0</v>
      </c>
      <c r="N337" s="93" t="s">
        <v>1844</v>
      </c>
      <c r="O337" s="108" t="s">
        <v>1845</v>
      </c>
      <c r="Q337" s="95" t="str">
        <f>IFERROR(VLOOKUP(ROWS($Q$3:Q337),$M$3:$N$992,2,0),"")</f>
        <v>Pronájem a leasing motorových vozidel, kromě motocyklů</v>
      </c>
      <c r="R337">
        <f>IF(ISNUMBER(SEARCH(#REF!,N337)),MAX($M$2:M336)+1,0)</f>
        <v>0.0</v>
      </c>
      <c r="S337" s="93" t="s">
        <v>1844</v>
      </c>
      <c r="T337" t="str">
        <f>IFERROR(VLOOKUP(ROWS($T$3:T337),$R$3:$S$992,2,0),"")</f>
        <v/>
      </c>
      <c r="U337">
        <f>IF(ISNUMBER(SEARCH(#REF!,N337)),MAX($M$2:M336)+1,0)</f>
        <v>0.0</v>
      </c>
      <c r="V337" s="93" t="s">
        <v>1844</v>
      </c>
      <c r="W337" t="str">
        <f>IFERROR(VLOOKUP(ROWS($W$3:W337),$U$3:$V$992,2,0),"")</f>
        <v/>
      </c>
      <c r="X337">
        <f>IF(ISNUMBER(SEARCH(#REF!,N337)),MAX($M$2:M336)+1,0)</f>
        <v>0.0</v>
      </c>
      <c r="Y337" s="93" t="s">
        <v>1844</v>
      </c>
      <c r="Z337" t="str">
        <f>IFERROR(VLOOKUP(ROWS($Z$3:Z337),$X$3:$Y$992,2,0),"")</f>
        <v/>
      </c>
    </row>
    <row r="338" spans="13:26" ht="12.75">
      <c r="M338" s="92">
        <f>IF(ISNUMBER(SEARCH(ZAKL_DATA!$B$29,N338)),MAX($M$2:M337)+1,0)</f>
        <v>336.0</v>
      </c>
      <c r="N338" s="93" t="s">
        <v>1846</v>
      </c>
      <c r="O338" s="108" t="s">
        <v>1847</v>
      </c>
      <c r="Q338" s="95" t="str">
        <f>IFERROR(VLOOKUP(ROWS($Q$3:Q338),$M$3:$N$992,2,0),"")</f>
        <v>Pronájem a leasing výrobků pro osobní potřebu a převážně pro domácnost</v>
      </c>
      <c r="R338">
        <f>IF(ISNUMBER(SEARCH(#REF!,N338)),MAX($M$2:M337)+1,0)</f>
        <v>0.0</v>
      </c>
      <c r="S338" s="93" t="s">
        <v>1846</v>
      </c>
      <c r="T338" t="str">
        <f>IFERROR(VLOOKUP(ROWS($T$3:T338),$R$3:$S$992,2,0),"")</f>
        <v/>
      </c>
      <c r="U338">
        <f>IF(ISNUMBER(SEARCH(#REF!,N338)),MAX($M$2:M337)+1,0)</f>
        <v>0.0</v>
      </c>
      <c r="V338" s="93" t="s">
        <v>1846</v>
      </c>
      <c r="W338" t="str">
        <f>IFERROR(VLOOKUP(ROWS($W$3:W338),$U$3:$V$992,2,0),"")</f>
        <v/>
      </c>
      <c r="X338">
        <f>IF(ISNUMBER(SEARCH(#REF!,N338)),MAX($M$2:M337)+1,0)</f>
        <v>0.0</v>
      </c>
      <c r="Y338" s="93" t="s">
        <v>1846</v>
      </c>
      <c r="Z338" t="str">
        <f>IFERROR(VLOOKUP(ROWS($Z$3:Z338),$X$3:$Y$992,2,0),"")</f>
        <v/>
      </c>
    </row>
    <row r="339" spans="13:26" ht="12.75">
      <c r="M339" s="92">
        <f>IF(ISNUMBER(SEARCH(ZAKL_DATA!$B$29,N339)),MAX($M$2:M338)+1,0)</f>
        <v>337.0</v>
      </c>
      <c r="N339" s="93" t="s">
        <v>1848</v>
      </c>
      <c r="O339" s="108" t="s">
        <v>1849</v>
      </c>
      <c r="Q339" s="95" t="str">
        <f>IFERROR(VLOOKUP(ROWS($Q$3:Q339),$M$3:$N$992,2,0),"")</f>
        <v>Pronájem a leasing ostatních strojů, zařízení a výrobků</v>
      </c>
      <c r="R339">
        <f>IF(ISNUMBER(SEARCH(#REF!,N339)),MAX($M$2:M338)+1,0)</f>
        <v>0.0</v>
      </c>
      <c r="S339" s="93" t="s">
        <v>1848</v>
      </c>
      <c r="T339" t="str">
        <f>IFERROR(VLOOKUP(ROWS($T$3:T339),$R$3:$S$992,2,0),"")</f>
        <v/>
      </c>
      <c r="U339">
        <f>IF(ISNUMBER(SEARCH(#REF!,N339)),MAX($M$2:M338)+1,0)</f>
        <v>0.0</v>
      </c>
      <c r="V339" s="93" t="s">
        <v>1848</v>
      </c>
      <c r="W339" t="str">
        <f>IFERROR(VLOOKUP(ROWS($W$3:W339),$U$3:$V$992,2,0),"")</f>
        <v/>
      </c>
      <c r="X339">
        <f>IF(ISNUMBER(SEARCH(#REF!,N339)),MAX($M$2:M338)+1,0)</f>
        <v>0.0</v>
      </c>
      <c r="Y339" s="93" t="s">
        <v>1848</v>
      </c>
      <c r="Z339" t="str">
        <f>IFERROR(VLOOKUP(ROWS($Z$3:Z339),$X$3:$Y$992,2,0),"")</f>
        <v/>
      </c>
    </row>
    <row r="340" spans="13:26" ht="12.75">
      <c r="M340" s="92">
        <f>IF(ISNUMBER(SEARCH(ZAKL_DATA!$B$29,N340)),MAX($M$2:M339)+1,0)</f>
        <v>338.0</v>
      </c>
      <c r="N340" s="93" t="s">
        <v>1850</v>
      </c>
      <c r="O340" s="108" t="s">
        <v>1851</v>
      </c>
      <c r="Q340" s="95" t="str">
        <f>IFERROR(VLOOKUP(ROWS($Q$3:Q340),$M$3:$N$992,2,0),"")</f>
        <v>Leasing duševního vlast.a podobných produktů,kromě děl chrán.autor.právem</v>
      </c>
      <c r="R340">
        <f>IF(ISNUMBER(SEARCH(#REF!,N340)),MAX($M$2:M339)+1,0)</f>
        <v>0.0</v>
      </c>
      <c r="S340" s="93" t="s">
        <v>1850</v>
      </c>
      <c r="T340" t="str">
        <f>IFERROR(VLOOKUP(ROWS($T$3:T340),$R$3:$S$992,2,0),"")</f>
        <v/>
      </c>
      <c r="U340">
        <f>IF(ISNUMBER(SEARCH(#REF!,N340)),MAX($M$2:M339)+1,0)</f>
        <v>0.0</v>
      </c>
      <c r="V340" s="93" t="s">
        <v>1850</v>
      </c>
      <c r="W340" t="str">
        <f>IFERROR(VLOOKUP(ROWS($W$3:W340),$U$3:$V$992,2,0),"")</f>
        <v/>
      </c>
      <c r="X340">
        <f>IF(ISNUMBER(SEARCH(#REF!,N340)),MAX($M$2:M339)+1,0)</f>
        <v>0.0</v>
      </c>
      <c r="Y340" s="93" t="s">
        <v>1850</v>
      </c>
      <c r="Z340" t="str">
        <f>IFERROR(VLOOKUP(ROWS($Z$3:Z340),$X$3:$Y$992,2,0),"")</f>
        <v/>
      </c>
    </row>
    <row r="341" spans="13:26" ht="12.75">
      <c r="M341" s="92">
        <f>IF(ISNUMBER(SEARCH(ZAKL_DATA!$B$29,N341)),MAX($M$2:M340)+1,0)</f>
        <v>339.0</v>
      </c>
      <c r="N341" s="93" t="s">
        <v>1852</v>
      </c>
      <c r="O341" s="108" t="s">
        <v>1853</v>
      </c>
      <c r="Q341" s="95" t="str">
        <f>IFERROR(VLOOKUP(ROWS($Q$3:Q341),$M$3:$N$992,2,0),"")</f>
        <v>Činnosti agentur zprostředkujících zaměstnání</v>
      </c>
      <c r="R341">
        <f>IF(ISNUMBER(SEARCH(#REF!,N341)),MAX($M$2:M340)+1,0)</f>
        <v>0.0</v>
      </c>
      <c r="S341" s="93" t="s">
        <v>1852</v>
      </c>
      <c r="T341" t="str">
        <f>IFERROR(VLOOKUP(ROWS($T$3:T341),$R$3:$S$992,2,0),"")</f>
        <v/>
      </c>
      <c r="U341">
        <f>IF(ISNUMBER(SEARCH(#REF!,N341)),MAX($M$2:M340)+1,0)</f>
        <v>0.0</v>
      </c>
      <c r="V341" s="93" t="s">
        <v>1852</v>
      </c>
      <c r="W341" t="str">
        <f>IFERROR(VLOOKUP(ROWS($W$3:W341),$U$3:$V$992,2,0),"")</f>
        <v/>
      </c>
      <c r="X341">
        <f>IF(ISNUMBER(SEARCH(#REF!,N341)),MAX($M$2:M340)+1,0)</f>
        <v>0.0</v>
      </c>
      <c r="Y341" s="93" t="s">
        <v>1852</v>
      </c>
      <c r="Z341" t="str">
        <f>IFERROR(VLOOKUP(ROWS($Z$3:Z341),$X$3:$Y$992,2,0),"")</f>
        <v/>
      </c>
    </row>
    <row r="342" spans="13:26" ht="12.75">
      <c r="M342" s="92">
        <f>IF(ISNUMBER(SEARCH(ZAKL_DATA!$B$29,N342)),MAX($M$2:M341)+1,0)</f>
        <v>340.0</v>
      </c>
      <c r="N342" s="93" t="s">
        <v>1854</v>
      </c>
      <c r="O342" s="108" t="s">
        <v>1855</v>
      </c>
      <c r="Q342" s="95" t="str">
        <f>IFERROR(VLOOKUP(ROWS($Q$3:Q342),$M$3:$N$992,2,0),"")</f>
        <v>Činnosti agentur zprostředkujících práci na přechodnou dobu</v>
      </c>
      <c r="R342">
        <f>IF(ISNUMBER(SEARCH(#REF!,N342)),MAX($M$2:M341)+1,0)</f>
        <v>0.0</v>
      </c>
      <c r="S342" s="93" t="s">
        <v>1854</v>
      </c>
      <c r="T342" t="str">
        <f>IFERROR(VLOOKUP(ROWS($T$3:T342),$R$3:$S$992,2,0),"")</f>
        <v/>
      </c>
      <c r="U342">
        <f>IF(ISNUMBER(SEARCH(#REF!,N342)),MAX($M$2:M341)+1,0)</f>
        <v>0.0</v>
      </c>
      <c r="V342" s="93" t="s">
        <v>1854</v>
      </c>
      <c r="W342" t="str">
        <f>IFERROR(VLOOKUP(ROWS($W$3:W342),$U$3:$V$992,2,0),"")</f>
        <v/>
      </c>
      <c r="X342">
        <f>IF(ISNUMBER(SEARCH(#REF!,N342)),MAX($M$2:M341)+1,0)</f>
        <v>0.0</v>
      </c>
      <c r="Y342" s="93" t="s">
        <v>1854</v>
      </c>
      <c r="Z342" t="str">
        <f>IFERROR(VLOOKUP(ROWS($Z$3:Z342),$X$3:$Y$992,2,0),"")</f>
        <v/>
      </c>
    </row>
    <row r="343" spans="13:26" ht="12.75">
      <c r="M343" s="92">
        <f>IF(ISNUMBER(SEARCH(ZAKL_DATA!$B$29,N343)),MAX($M$2:M342)+1,0)</f>
        <v>341.0</v>
      </c>
      <c r="N343" s="93" t="s">
        <v>1856</v>
      </c>
      <c r="O343" s="108" t="s">
        <v>1857</v>
      </c>
      <c r="Q343" s="95" t="str">
        <f>IFERROR(VLOOKUP(ROWS($Q$3:Q343),$M$3:$N$992,2,0),"")</f>
        <v>Ostatní poskytování lidských zdrojů</v>
      </c>
      <c r="R343">
        <f>IF(ISNUMBER(SEARCH(#REF!,N343)),MAX($M$2:M342)+1,0)</f>
        <v>0.0</v>
      </c>
      <c r="S343" s="93" t="s">
        <v>1856</v>
      </c>
      <c r="T343" t="str">
        <f>IFERROR(VLOOKUP(ROWS($T$3:T343),$R$3:$S$992,2,0),"")</f>
        <v/>
      </c>
      <c r="U343">
        <f>IF(ISNUMBER(SEARCH(#REF!,N343)),MAX($M$2:M342)+1,0)</f>
        <v>0.0</v>
      </c>
      <c r="V343" s="93" t="s">
        <v>1856</v>
      </c>
      <c r="W343" t="str">
        <f>IFERROR(VLOOKUP(ROWS($W$3:W343),$U$3:$V$992,2,0),"")</f>
        <v/>
      </c>
      <c r="X343">
        <f>IF(ISNUMBER(SEARCH(#REF!,N343)),MAX($M$2:M342)+1,0)</f>
        <v>0.0</v>
      </c>
      <c r="Y343" s="93" t="s">
        <v>1856</v>
      </c>
      <c r="Z343" t="str">
        <f>IFERROR(VLOOKUP(ROWS($Z$3:Z343),$X$3:$Y$992,2,0),"")</f>
        <v/>
      </c>
    </row>
    <row r="344" spans="13:26" ht="12.75">
      <c r="M344" s="92">
        <f>IF(ISNUMBER(SEARCH(ZAKL_DATA!$B$29,N344)),MAX($M$2:M343)+1,0)</f>
        <v>342.0</v>
      </c>
      <c r="N344" s="93" t="s">
        <v>1858</v>
      </c>
      <c r="O344" s="108" t="s">
        <v>1859</v>
      </c>
      <c r="Q344" s="95" t="str">
        <f>IFERROR(VLOOKUP(ROWS($Q$3:Q344),$M$3:$N$992,2,0),"")</f>
        <v>Činnosti cestovních agentur a cestovních kanceláří</v>
      </c>
      <c r="R344">
        <f>IF(ISNUMBER(SEARCH(#REF!,N344)),MAX($M$2:M343)+1,0)</f>
        <v>0.0</v>
      </c>
      <c r="S344" s="93" t="s">
        <v>1858</v>
      </c>
      <c r="T344" t="str">
        <f>IFERROR(VLOOKUP(ROWS($T$3:T344),$R$3:$S$992,2,0),"")</f>
        <v/>
      </c>
      <c r="U344">
        <f>IF(ISNUMBER(SEARCH(#REF!,N344)),MAX($M$2:M343)+1,0)</f>
        <v>0.0</v>
      </c>
      <c r="V344" s="93" t="s">
        <v>1858</v>
      </c>
      <c r="W344" t="str">
        <f>IFERROR(VLOOKUP(ROWS($W$3:W344),$U$3:$V$992,2,0),"")</f>
        <v/>
      </c>
      <c r="X344">
        <f>IF(ISNUMBER(SEARCH(#REF!,N344)),MAX($M$2:M343)+1,0)</f>
        <v>0.0</v>
      </c>
      <c r="Y344" s="93" t="s">
        <v>1858</v>
      </c>
      <c r="Z344" t="str">
        <f>IFERROR(VLOOKUP(ROWS($Z$3:Z344),$X$3:$Y$992,2,0),"")</f>
        <v/>
      </c>
    </row>
    <row r="345" spans="13:26" ht="12.75">
      <c r="M345" s="92">
        <f>IF(ISNUMBER(SEARCH(ZAKL_DATA!$B$29,N345)),MAX($M$2:M344)+1,0)</f>
        <v>343.0</v>
      </c>
      <c r="N345" s="93" t="s">
        <v>1860</v>
      </c>
      <c r="O345" s="108" t="s">
        <v>1861</v>
      </c>
      <c r="Q345" s="95" t="str">
        <f>IFERROR(VLOOKUP(ROWS($Q$3:Q345),$M$3:$N$992,2,0),"")</f>
        <v>Ostatní rezervační a související činnosti</v>
      </c>
      <c r="R345">
        <f>IF(ISNUMBER(SEARCH(#REF!,N345)),MAX($M$2:M344)+1,0)</f>
        <v>0.0</v>
      </c>
      <c r="S345" s="93" t="s">
        <v>1860</v>
      </c>
      <c r="T345" t="str">
        <f>IFERROR(VLOOKUP(ROWS($T$3:T345),$R$3:$S$992,2,0),"")</f>
        <v/>
      </c>
      <c r="U345">
        <f>IF(ISNUMBER(SEARCH(#REF!,N345)),MAX($M$2:M344)+1,0)</f>
        <v>0.0</v>
      </c>
      <c r="V345" s="93" t="s">
        <v>1860</v>
      </c>
      <c r="W345" t="str">
        <f>IFERROR(VLOOKUP(ROWS($W$3:W345),$U$3:$V$992,2,0),"")</f>
        <v/>
      </c>
      <c r="X345">
        <f>IF(ISNUMBER(SEARCH(#REF!,N345)),MAX($M$2:M344)+1,0)</f>
        <v>0.0</v>
      </c>
      <c r="Y345" s="93" t="s">
        <v>1860</v>
      </c>
      <c r="Z345" t="str">
        <f>IFERROR(VLOOKUP(ROWS($Z$3:Z345),$X$3:$Y$992,2,0),"")</f>
        <v/>
      </c>
    </row>
    <row r="346" spans="13:26" ht="12.75">
      <c r="M346" s="92">
        <f>IF(ISNUMBER(SEARCH(ZAKL_DATA!$B$29,N346)),MAX($M$2:M345)+1,0)</f>
        <v>344.0</v>
      </c>
      <c r="N346" s="93" t="s">
        <v>1862</v>
      </c>
      <c r="O346" s="108" t="s">
        <v>1863</v>
      </c>
      <c r="Q346" s="95" t="str">
        <f>IFERROR(VLOOKUP(ROWS($Q$3:Q346),$M$3:$N$992,2,0),"")</f>
        <v>Činnosti soukromých bezpečnostních agentur</v>
      </c>
      <c r="R346">
        <f>IF(ISNUMBER(SEARCH(#REF!,N346)),MAX($M$2:M345)+1,0)</f>
        <v>0.0</v>
      </c>
      <c r="S346" s="93" t="s">
        <v>1862</v>
      </c>
      <c r="T346" t="str">
        <f>IFERROR(VLOOKUP(ROWS($T$3:T346),$R$3:$S$992,2,0),"")</f>
        <v/>
      </c>
      <c r="U346">
        <f>IF(ISNUMBER(SEARCH(#REF!,N346)),MAX($M$2:M345)+1,0)</f>
        <v>0.0</v>
      </c>
      <c r="V346" s="93" t="s">
        <v>1862</v>
      </c>
      <c r="W346" t="str">
        <f>IFERROR(VLOOKUP(ROWS($W$3:W346),$U$3:$V$992,2,0),"")</f>
        <v/>
      </c>
      <c r="X346">
        <f>IF(ISNUMBER(SEARCH(#REF!,N346)),MAX($M$2:M345)+1,0)</f>
        <v>0.0</v>
      </c>
      <c r="Y346" s="93" t="s">
        <v>1862</v>
      </c>
      <c r="Z346" t="str">
        <f>IFERROR(VLOOKUP(ROWS($Z$3:Z346),$X$3:$Y$992,2,0),"")</f>
        <v/>
      </c>
    </row>
    <row r="347" spans="13:26" ht="12.75">
      <c r="M347" s="92">
        <f>IF(ISNUMBER(SEARCH(ZAKL_DATA!$B$29,N347)),MAX($M$2:M346)+1,0)</f>
        <v>345.0</v>
      </c>
      <c r="N347" s="93" t="s">
        <v>1864</v>
      </c>
      <c r="O347" s="108" t="s">
        <v>1865</v>
      </c>
      <c r="Q347" s="95" t="str">
        <f>IFERROR(VLOOKUP(ROWS($Q$3:Q347),$M$3:$N$992,2,0),"")</f>
        <v>Činnosti související s provozem bezpečnostních systémů</v>
      </c>
      <c r="R347">
        <f>IF(ISNUMBER(SEARCH(#REF!,N347)),MAX($M$2:M346)+1,0)</f>
        <v>0.0</v>
      </c>
      <c r="S347" s="93" t="s">
        <v>1864</v>
      </c>
      <c r="T347" t="str">
        <f>IFERROR(VLOOKUP(ROWS($T$3:T347),$R$3:$S$992,2,0),"")</f>
        <v/>
      </c>
      <c r="U347">
        <f>IF(ISNUMBER(SEARCH(#REF!,N347)),MAX($M$2:M346)+1,0)</f>
        <v>0.0</v>
      </c>
      <c r="V347" s="93" t="s">
        <v>1864</v>
      </c>
      <c r="W347" t="str">
        <f>IFERROR(VLOOKUP(ROWS($W$3:W347),$U$3:$V$992,2,0),"")</f>
        <v/>
      </c>
      <c r="X347">
        <f>IF(ISNUMBER(SEARCH(#REF!,N347)),MAX($M$2:M346)+1,0)</f>
        <v>0.0</v>
      </c>
      <c r="Y347" s="93" t="s">
        <v>1864</v>
      </c>
      <c r="Z347" t="str">
        <f>IFERROR(VLOOKUP(ROWS($Z$3:Z347),$X$3:$Y$992,2,0),"")</f>
        <v/>
      </c>
    </row>
    <row r="348" spans="13:26" ht="12.75">
      <c r="M348" s="92">
        <f>IF(ISNUMBER(SEARCH(ZAKL_DATA!$B$29,N348)),MAX($M$2:M347)+1,0)</f>
        <v>346.0</v>
      </c>
      <c r="N348" s="93" t="s">
        <v>1866</v>
      </c>
      <c r="O348" s="108" t="s">
        <v>1867</v>
      </c>
      <c r="Q348" s="95" t="str">
        <f>IFERROR(VLOOKUP(ROWS($Q$3:Q348),$M$3:$N$992,2,0),"")</f>
        <v>Pátrací činnosti</v>
      </c>
      <c r="R348">
        <f>IF(ISNUMBER(SEARCH(#REF!,N348)),MAX($M$2:M347)+1,0)</f>
        <v>0.0</v>
      </c>
      <c r="S348" s="93" t="s">
        <v>1866</v>
      </c>
      <c r="T348" t="str">
        <f>IFERROR(VLOOKUP(ROWS($T$3:T348),$R$3:$S$992,2,0),"")</f>
        <v/>
      </c>
      <c r="U348">
        <f>IF(ISNUMBER(SEARCH(#REF!,N348)),MAX($M$2:M347)+1,0)</f>
        <v>0.0</v>
      </c>
      <c r="V348" s="93" t="s">
        <v>1866</v>
      </c>
      <c r="W348" t="str">
        <f>IFERROR(VLOOKUP(ROWS($W$3:W348),$U$3:$V$992,2,0),"")</f>
        <v/>
      </c>
      <c r="X348">
        <f>IF(ISNUMBER(SEARCH(#REF!,N348)),MAX($M$2:M347)+1,0)</f>
        <v>0.0</v>
      </c>
      <c r="Y348" s="93" t="s">
        <v>1866</v>
      </c>
      <c r="Z348" t="str">
        <f>IFERROR(VLOOKUP(ROWS($Z$3:Z348),$X$3:$Y$992,2,0),"")</f>
        <v/>
      </c>
    </row>
    <row r="349" spans="13:26" ht="12.75">
      <c r="M349" s="92">
        <f>IF(ISNUMBER(SEARCH(ZAKL_DATA!$B$29,N349)),MAX($M$2:M348)+1,0)</f>
        <v>347.0</v>
      </c>
      <c r="N349" s="93" t="s">
        <v>1868</v>
      </c>
      <c r="O349" s="108" t="s">
        <v>1869</v>
      </c>
      <c r="Q349" s="95" t="str">
        <f>IFERROR(VLOOKUP(ROWS($Q$3:Q349),$M$3:$N$992,2,0),"")</f>
        <v>Kombinované pomocné činnosti</v>
      </c>
      <c r="R349">
        <f>IF(ISNUMBER(SEARCH(#REF!,N349)),MAX($M$2:M348)+1,0)</f>
        <v>0.0</v>
      </c>
      <c r="S349" s="93" t="s">
        <v>1868</v>
      </c>
      <c r="T349" t="str">
        <f>IFERROR(VLOOKUP(ROWS($T$3:T349),$R$3:$S$992,2,0),"")</f>
        <v/>
      </c>
      <c r="U349">
        <f>IF(ISNUMBER(SEARCH(#REF!,N349)),MAX($M$2:M348)+1,0)</f>
        <v>0.0</v>
      </c>
      <c r="V349" s="93" t="s">
        <v>1868</v>
      </c>
      <c r="W349" t="str">
        <f>IFERROR(VLOOKUP(ROWS($W$3:W349),$U$3:$V$992,2,0),"")</f>
        <v/>
      </c>
      <c r="X349">
        <f>IF(ISNUMBER(SEARCH(#REF!,N349)),MAX($M$2:M348)+1,0)</f>
        <v>0.0</v>
      </c>
      <c r="Y349" s="93" t="s">
        <v>1868</v>
      </c>
      <c r="Z349" t="str">
        <f>IFERROR(VLOOKUP(ROWS($Z$3:Z349),$X$3:$Y$992,2,0),"")</f>
        <v/>
      </c>
    </row>
    <row r="350" spans="13:26" ht="12.75">
      <c r="M350" s="92">
        <f>IF(ISNUMBER(SEARCH(ZAKL_DATA!$B$29,N350)),MAX($M$2:M349)+1,0)</f>
        <v>348.0</v>
      </c>
      <c r="N350" s="93" t="s">
        <v>1870</v>
      </c>
      <c r="O350" s="108" t="s">
        <v>1871</v>
      </c>
      <c r="Q350" s="95" t="str">
        <f>IFERROR(VLOOKUP(ROWS($Q$3:Q350),$M$3:$N$992,2,0),"")</f>
        <v>Dobývání kamene pro výtv.nebo stav.účely,vápence,sádrovce,křídy,břidl.</v>
      </c>
      <c r="R350">
        <f>IF(ISNUMBER(SEARCH(#REF!,N350)),MAX($M$2:M349)+1,0)</f>
        <v>0.0</v>
      </c>
      <c r="S350" s="93" t="s">
        <v>1870</v>
      </c>
      <c r="T350" t="str">
        <f>IFERROR(VLOOKUP(ROWS($T$3:T350),$R$3:$S$992,2,0),"")</f>
        <v/>
      </c>
      <c r="U350">
        <f>IF(ISNUMBER(SEARCH(#REF!,N350)),MAX($M$2:M349)+1,0)</f>
        <v>0.0</v>
      </c>
      <c r="V350" s="93" t="s">
        <v>1870</v>
      </c>
      <c r="W350" t="str">
        <f>IFERROR(VLOOKUP(ROWS($W$3:W350),$U$3:$V$992,2,0),"")</f>
        <v/>
      </c>
      <c r="X350">
        <f>IF(ISNUMBER(SEARCH(#REF!,N350)),MAX($M$2:M349)+1,0)</f>
        <v>0.0</v>
      </c>
      <c r="Y350" s="93" t="s">
        <v>1870</v>
      </c>
      <c r="Z350" t="str">
        <f>IFERROR(VLOOKUP(ROWS($Z$3:Z350),$X$3:$Y$992,2,0),"")</f>
        <v/>
      </c>
    </row>
    <row r="351" spans="13:26" ht="12.75">
      <c r="M351" s="92">
        <f>IF(ISNUMBER(SEARCH(ZAKL_DATA!$B$29,N351)),MAX($M$2:M350)+1,0)</f>
        <v>349.0</v>
      </c>
      <c r="N351" s="93" t="s">
        <v>1872</v>
      </c>
      <c r="O351" s="108" t="s">
        <v>1873</v>
      </c>
      <c r="Q351" s="95" t="str">
        <f>IFERROR(VLOOKUP(ROWS($Q$3:Q351),$M$3:$N$992,2,0),"")</f>
        <v>Úklidové činnosti</v>
      </c>
      <c r="R351">
        <f>IF(ISNUMBER(SEARCH(#REF!,N351)),MAX($M$2:M350)+1,0)</f>
        <v>0.0</v>
      </c>
      <c r="S351" s="93" t="s">
        <v>1872</v>
      </c>
      <c r="T351" t="str">
        <f>IFERROR(VLOOKUP(ROWS($T$3:T351),$R$3:$S$992,2,0),"")</f>
        <v/>
      </c>
      <c r="U351">
        <f>IF(ISNUMBER(SEARCH(#REF!,N351)),MAX($M$2:M350)+1,0)</f>
        <v>0.0</v>
      </c>
      <c r="V351" s="93" t="s">
        <v>1872</v>
      </c>
      <c r="W351" t="str">
        <f>IFERROR(VLOOKUP(ROWS($W$3:W351),$U$3:$V$992,2,0),"")</f>
        <v/>
      </c>
      <c r="X351">
        <f>IF(ISNUMBER(SEARCH(#REF!,N351)),MAX($M$2:M350)+1,0)</f>
        <v>0.0</v>
      </c>
      <c r="Y351" s="93" t="s">
        <v>1872</v>
      </c>
      <c r="Z351" t="str">
        <f>IFERROR(VLOOKUP(ROWS($Z$3:Z351),$X$3:$Y$992,2,0),"")</f>
        <v/>
      </c>
    </row>
    <row r="352" spans="13:26" ht="12.75">
      <c r="M352" s="92">
        <f>IF(ISNUMBER(SEARCH(ZAKL_DATA!$B$29,N352)),MAX($M$2:M351)+1,0)</f>
        <v>350.0</v>
      </c>
      <c r="N352" s="93" t="s">
        <v>1874</v>
      </c>
      <c r="O352" s="108" t="s">
        <v>1875</v>
      </c>
      <c r="Q352" s="95" t="str">
        <f>IFERROR(VLOOKUP(ROWS($Q$3:Q352),$M$3:$N$992,2,0),"")</f>
        <v>Provoz pískoven a štěrkopískoven; těžba jílů a kaolinu</v>
      </c>
      <c r="R352">
        <f>IF(ISNUMBER(SEARCH(#REF!,N352)),MAX($M$2:M351)+1,0)</f>
        <v>0.0</v>
      </c>
      <c r="S352" s="93" t="s">
        <v>1874</v>
      </c>
      <c r="T352" t="str">
        <f>IFERROR(VLOOKUP(ROWS($T$3:T352),$R$3:$S$992,2,0),"")</f>
        <v/>
      </c>
      <c r="U352">
        <f>IF(ISNUMBER(SEARCH(#REF!,N352)),MAX($M$2:M351)+1,0)</f>
        <v>0.0</v>
      </c>
      <c r="V352" s="93" t="s">
        <v>1874</v>
      </c>
      <c r="W352" t="str">
        <f>IFERROR(VLOOKUP(ROWS($W$3:W352),$U$3:$V$992,2,0),"")</f>
        <v/>
      </c>
      <c r="X352">
        <f>IF(ISNUMBER(SEARCH(#REF!,N352)),MAX($M$2:M351)+1,0)</f>
        <v>0.0</v>
      </c>
      <c r="Y352" s="93" t="s">
        <v>1874</v>
      </c>
      <c r="Z352" t="str">
        <f>IFERROR(VLOOKUP(ROWS($Z$3:Z352),$X$3:$Y$992,2,0),"")</f>
        <v/>
      </c>
    </row>
    <row r="353" spans="13:26" ht="12.75">
      <c r="M353" s="92">
        <f>IF(ISNUMBER(SEARCH(ZAKL_DATA!$B$29,N353)),MAX($M$2:M352)+1,0)</f>
        <v>351.0</v>
      </c>
      <c r="N353" s="93" t="s">
        <v>1876</v>
      </c>
      <c r="O353" s="108" t="s">
        <v>1877</v>
      </c>
      <c r="Q353" s="95" t="str">
        <f>IFERROR(VLOOKUP(ROWS($Q$3:Q353),$M$3:$N$992,2,0),"")</f>
        <v>Činnosti související s úpravou krajiny</v>
      </c>
      <c r="R353">
        <f>IF(ISNUMBER(SEARCH(#REF!,N353)),MAX($M$2:M352)+1,0)</f>
        <v>0.0</v>
      </c>
      <c r="S353" s="93" t="s">
        <v>1876</v>
      </c>
      <c r="T353" t="str">
        <f>IFERROR(VLOOKUP(ROWS($T$3:T353),$R$3:$S$992,2,0),"")</f>
        <v/>
      </c>
      <c r="U353">
        <f>IF(ISNUMBER(SEARCH(#REF!,N353)),MAX($M$2:M352)+1,0)</f>
        <v>0.0</v>
      </c>
      <c r="V353" s="93" t="s">
        <v>1876</v>
      </c>
      <c r="W353" t="str">
        <f>IFERROR(VLOOKUP(ROWS($W$3:W353),$U$3:$V$992,2,0),"")</f>
        <v/>
      </c>
      <c r="X353">
        <f>IF(ISNUMBER(SEARCH(#REF!,N353)),MAX($M$2:M352)+1,0)</f>
        <v>0.0</v>
      </c>
      <c r="Y353" s="93" t="s">
        <v>1876</v>
      </c>
      <c r="Z353" t="str">
        <f>IFERROR(VLOOKUP(ROWS($Z$3:Z353),$X$3:$Y$992,2,0),"")</f>
        <v/>
      </c>
    </row>
    <row r="354" spans="13:26" ht="12.75">
      <c r="M354" s="92">
        <f>IF(ISNUMBER(SEARCH(ZAKL_DATA!$B$29,N354)),MAX($M$2:M353)+1,0)</f>
        <v>352.0</v>
      </c>
      <c r="N354" s="93" t="s">
        <v>1878</v>
      </c>
      <c r="O354" s="108" t="s">
        <v>1879</v>
      </c>
      <c r="Q354" s="95" t="str">
        <f>IFERROR(VLOOKUP(ROWS($Q$3:Q354),$M$3:$N$992,2,0),"")</f>
        <v>Administrativní a kancelářské činnosti</v>
      </c>
      <c r="R354">
        <f>IF(ISNUMBER(SEARCH(#REF!,N354)),MAX($M$2:M353)+1,0)</f>
        <v>0.0</v>
      </c>
      <c r="S354" s="93" t="s">
        <v>1878</v>
      </c>
      <c r="T354" t="str">
        <f>IFERROR(VLOOKUP(ROWS($T$3:T354),$R$3:$S$992,2,0),"")</f>
        <v/>
      </c>
      <c r="U354">
        <f>IF(ISNUMBER(SEARCH(#REF!,N354)),MAX($M$2:M353)+1,0)</f>
        <v>0.0</v>
      </c>
      <c r="V354" s="93" t="s">
        <v>1878</v>
      </c>
      <c r="W354" t="str">
        <f>IFERROR(VLOOKUP(ROWS($W$3:W354),$U$3:$V$992,2,0),"")</f>
        <v/>
      </c>
      <c r="X354">
        <f>IF(ISNUMBER(SEARCH(#REF!,N354)),MAX($M$2:M353)+1,0)</f>
        <v>0.0</v>
      </c>
      <c r="Y354" s="93" t="s">
        <v>1878</v>
      </c>
      <c r="Z354" t="str">
        <f>IFERROR(VLOOKUP(ROWS($Z$3:Z354),$X$3:$Y$992,2,0),"")</f>
        <v/>
      </c>
    </row>
    <row r="355" spans="13:26" ht="12.75">
      <c r="M355" s="92">
        <f>IF(ISNUMBER(SEARCH(ZAKL_DATA!$B$29,N355)),MAX($M$2:M354)+1,0)</f>
        <v>353.0</v>
      </c>
      <c r="N355" s="93" t="s">
        <v>1880</v>
      </c>
      <c r="O355" s="108" t="s">
        <v>1881</v>
      </c>
      <c r="Q355" s="95" t="str">
        <f>IFERROR(VLOOKUP(ROWS($Q$3:Q355),$M$3:$N$992,2,0),"")</f>
        <v>Činnosti zprostředkovatelských středisek po telefonu</v>
      </c>
      <c r="R355">
        <f>IF(ISNUMBER(SEARCH(#REF!,N355)),MAX($M$2:M354)+1,0)</f>
        <v>0.0</v>
      </c>
      <c r="S355" s="93" t="s">
        <v>1880</v>
      </c>
      <c r="T355" t="str">
        <f>IFERROR(VLOOKUP(ROWS($T$3:T355),$R$3:$S$992,2,0),"")</f>
        <v/>
      </c>
      <c r="U355">
        <f>IF(ISNUMBER(SEARCH(#REF!,N355)),MAX($M$2:M354)+1,0)</f>
        <v>0.0</v>
      </c>
      <c r="V355" s="93" t="s">
        <v>1880</v>
      </c>
      <c r="W355" t="str">
        <f>IFERROR(VLOOKUP(ROWS($W$3:W355),$U$3:$V$992,2,0),"")</f>
        <v/>
      </c>
      <c r="X355">
        <f>IF(ISNUMBER(SEARCH(#REF!,N355)),MAX($M$2:M354)+1,0)</f>
        <v>0.0</v>
      </c>
      <c r="Y355" s="93" t="s">
        <v>1880</v>
      </c>
      <c r="Z355" t="str">
        <f>IFERROR(VLOOKUP(ROWS($Z$3:Z355),$X$3:$Y$992,2,0),"")</f>
        <v/>
      </c>
    </row>
    <row r="356" spans="13:26" ht="12.75">
      <c r="M356" s="92">
        <f>IF(ISNUMBER(SEARCH(ZAKL_DATA!$B$29,N356)),MAX($M$2:M355)+1,0)</f>
        <v>354.0</v>
      </c>
      <c r="N356" s="93" t="s">
        <v>1882</v>
      </c>
      <c r="O356" s="108" t="s">
        <v>1883</v>
      </c>
      <c r="Q356" s="95" t="str">
        <f>IFERROR(VLOOKUP(ROWS($Q$3:Q356),$M$3:$N$992,2,0),"")</f>
        <v>Pořádání konferencí a hospodářských výstav</v>
      </c>
      <c r="R356">
        <f>IF(ISNUMBER(SEARCH(#REF!,N356)),MAX($M$2:M355)+1,0)</f>
        <v>0.0</v>
      </c>
      <c r="S356" s="93" t="s">
        <v>1882</v>
      </c>
      <c r="T356" t="str">
        <f>IFERROR(VLOOKUP(ROWS($T$3:T356),$R$3:$S$992,2,0),"")</f>
        <v/>
      </c>
      <c r="U356">
        <f>IF(ISNUMBER(SEARCH(#REF!,N356)),MAX($M$2:M355)+1,0)</f>
        <v>0.0</v>
      </c>
      <c r="V356" s="93" t="s">
        <v>1882</v>
      </c>
      <c r="W356" t="str">
        <f>IFERROR(VLOOKUP(ROWS($W$3:W356),$U$3:$V$992,2,0),"")</f>
        <v/>
      </c>
      <c r="X356">
        <f>IF(ISNUMBER(SEARCH(#REF!,N356)),MAX($M$2:M355)+1,0)</f>
        <v>0.0</v>
      </c>
      <c r="Y356" s="93" t="s">
        <v>1882</v>
      </c>
      <c r="Z356" t="str">
        <f>IFERROR(VLOOKUP(ROWS($Z$3:Z356),$X$3:$Y$992,2,0),"")</f>
        <v/>
      </c>
    </row>
    <row r="357" spans="13:26" ht="12.75">
      <c r="M357" s="92">
        <f>IF(ISNUMBER(SEARCH(ZAKL_DATA!$B$29,N357)),MAX($M$2:M356)+1,0)</f>
        <v>355.0</v>
      </c>
      <c r="N357" s="93" t="s">
        <v>1884</v>
      </c>
      <c r="O357" s="108" t="s">
        <v>1885</v>
      </c>
      <c r="Q357" s="95" t="str">
        <f>IFERROR(VLOOKUP(ROWS($Q$3:Q357),$M$3:$N$992,2,0),"")</f>
        <v>Podpůrné činnosti pro podnikání j. n.</v>
      </c>
      <c r="R357">
        <f>IF(ISNUMBER(SEARCH(#REF!,N357)),MAX($M$2:M356)+1,0)</f>
        <v>0.0</v>
      </c>
      <c r="S357" s="93" t="s">
        <v>1884</v>
      </c>
      <c r="T357" t="str">
        <f>IFERROR(VLOOKUP(ROWS($T$3:T357),$R$3:$S$992,2,0),"")</f>
        <v/>
      </c>
      <c r="U357">
        <f>IF(ISNUMBER(SEARCH(#REF!,N357)),MAX($M$2:M356)+1,0)</f>
        <v>0.0</v>
      </c>
      <c r="V357" s="93" t="s">
        <v>1884</v>
      </c>
      <c r="W357" t="str">
        <f>IFERROR(VLOOKUP(ROWS($W$3:W357),$U$3:$V$992,2,0),"")</f>
        <v/>
      </c>
      <c r="X357">
        <f>IF(ISNUMBER(SEARCH(#REF!,N357)),MAX($M$2:M356)+1,0)</f>
        <v>0.0</v>
      </c>
      <c r="Y357" s="93" t="s">
        <v>1884</v>
      </c>
      <c r="Z357" t="str">
        <f>IFERROR(VLOOKUP(ROWS($Z$3:Z357),$X$3:$Y$992,2,0),"")</f>
        <v/>
      </c>
    </row>
    <row r="358" spans="13:26" ht="12.75">
      <c r="M358" s="92">
        <f>IF(ISNUMBER(SEARCH(ZAKL_DATA!$B$29,N358)),MAX($M$2:M357)+1,0)</f>
        <v>356.0</v>
      </c>
      <c r="N358" s="93" t="s">
        <v>1886</v>
      </c>
      <c r="O358" s="108" t="s">
        <v>1887</v>
      </c>
      <c r="Q358" s="95" t="str">
        <f>IFERROR(VLOOKUP(ROWS($Q$3:Q358),$M$3:$N$992,2,0),"")</f>
        <v>Veřejná správa a hospodářská a sociální politika</v>
      </c>
      <c r="R358">
        <f>IF(ISNUMBER(SEARCH(#REF!,N358)),MAX($M$2:M357)+1,0)</f>
        <v>0.0</v>
      </c>
      <c r="S358" s="93" t="s">
        <v>1886</v>
      </c>
      <c r="T358" t="str">
        <f>IFERROR(VLOOKUP(ROWS($T$3:T358),$R$3:$S$992,2,0),"")</f>
        <v/>
      </c>
      <c r="U358">
        <f>IF(ISNUMBER(SEARCH(#REF!,N358)),MAX($M$2:M357)+1,0)</f>
        <v>0.0</v>
      </c>
      <c r="V358" s="93" t="s">
        <v>1886</v>
      </c>
      <c r="W358" t="str">
        <f>IFERROR(VLOOKUP(ROWS($W$3:W358),$U$3:$V$992,2,0),"")</f>
        <v/>
      </c>
      <c r="X358">
        <f>IF(ISNUMBER(SEARCH(#REF!,N358)),MAX($M$2:M357)+1,0)</f>
        <v>0.0</v>
      </c>
      <c r="Y358" s="93" t="s">
        <v>1886</v>
      </c>
      <c r="Z358" t="str">
        <f>IFERROR(VLOOKUP(ROWS($Z$3:Z358),$X$3:$Y$992,2,0),"")</f>
        <v/>
      </c>
    </row>
    <row r="359" spans="13:26" ht="12.75">
      <c r="M359" s="92">
        <f>IF(ISNUMBER(SEARCH(ZAKL_DATA!$B$29,N359)),MAX($M$2:M358)+1,0)</f>
        <v>357.0</v>
      </c>
      <c r="N359" s="93" t="s">
        <v>1888</v>
      </c>
      <c r="O359" s="108" t="s">
        <v>1889</v>
      </c>
      <c r="Q359" s="95" t="str">
        <f>IFERROR(VLOOKUP(ROWS($Q$3:Q359),$M$3:$N$992,2,0),"")</f>
        <v>Činnosti pro společnost jako celek</v>
      </c>
      <c r="R359">
        <f>IF(ISNUMBER(SEARCH(#REF!,N359)),MAX($M$2:M358)+1,0)</f>
        <v>0.0</v>
      </c>
      <c r="S359" s="93" t="s">
        <v>1888</v>
      </c>
      <c r="T359" t="str">
        <f>IFERROR(VLOOKUP(ROWS($T$3:T359),$R$3:$S$992,2,0),"")</f>
        <v/>
      </c>
      <c r="U359">
        <f>IF(ISNUMBER(SEARCH(#REF!,N359)),MAX($M$2:M358)+1,0)</f>
        <v>0.0</v>
      </c>
      <c r="V359" s="93" t="s">
        <v>1888</v>
      </c>
      <c r="W359" t="str">
        <f>IFERROR(VLOOKUP(ROWS($W$3:W359),$U$3:$V$992,2,0),"")</f>
        <v/>
      </c>
      <c r="X359">
        <f>IF(ISNUMBER(SEARCH(#REF!,N359)),MAX($M$2:M358)+1,0)</f>
        <v>0.0</v>
      </c>
      <c r="Y359" s="93" t="s">
        <v>1888</v>
      </c>
      <c r="Z359" t="str">
        <f>IFERROR(VLOOKUP(ROWS($Z$3:Z359),$X$3:$Y$992,2,0),"")</f>
        <v/>
      </c>
    </row>
    <row r="360" spans="13:26" ht="12.75">
      <c r="M360" s="92">
        <f>IF(ISNUMBER(SEARCH(ZAKL_DATA!$B$29,N360)),MAX($M$2:M359)+1,0)</f>
        <v>358.0</v>
      </c>
      <c r="N360" s="93" t="s">
        <v>1890</v>
      </c>
      <c r="O360" s="108" t="s">
        <v>1891</v>
      </c>
      <c r="Q360" s="95" t="str">
        <f>IFERROR(VLOOKUP(ROWS($Q$3:Q360),$M$3:$N$992,2,0),"")</f>
        <v>Činnosti v oblasti povinného sociálního zabezpečení</v>
      </c>
      <c r="R360">
        <f>IF(ISNUMBER(SEARCH(#REF!,N360)),MAX($M$2:M359)+1,0)</f>
        <v>0.0</v>
      </c>
      <c r="S360" s="93" t="s">
        <v>1890</v>
      </c>
      <c r="T360" t="str">
        <f>IFERROR(VLOOKUP(ROWS($T$3:T360),$R$3:$S$992,2,0),"")</f>
        <v/>
      </c>
      <c r="U360">
        <f>IF(ISNUMBER(SEARCH(#REF!,N360)),MAX($M$2:M359)+1,0)</f>
        <v>0.0</v>
      </c>
      <c r="V360" s="93" t="s">
        <v>1890</v>
      </c>
      <c r="W360" t="str">
        <f>IFERROR(VLOOKUP(ROWS($W$3:W360),$U$3:$V$992,2,0),"")</f>
        <v/>
      </c>
      <c r="X360">
        <f>IF(ISNUMBER(SEARCH(#REF!,N360)),MAX($M$2:M359)+1,0)</f>
        <v>0.0</v>
      </c>
      <c r="Y360" s="93" t="s">
        <v>1890</v>
      </c>
      <c r="Z360" t="str">
        <f>IFERROR(VLOOKUP(ROWS($Z$3:Z360),$X$3:$Y$992,2,0),"")</f>
        <v/>
      </c>
    </row>
    <row r="361" spans="13:26" ht="12.75">
      <c r="M361" s="92">
        <f>IF(ISNUMBER(SEARCH(ZAKL_DATA!$B$29,N361)),MAX($M$2:M360)+1,0)</f>
        <v>359.0</v>
      </c>
      <c r="N361" s="93" t="s">
        <v>1892</v>
      </c>
      <c r="O361" s="108" t="s">
        <v>1893</v>
      </c>
      <c r="Q361" s="95" t="str">
        <f>IFERROR(VLOOKUP(ROWS($Q$3:Q361),$M$3:$N$992,2,0),"")</f>
        <v>Předškolní vzdělávání</v>
      </c>
      <c r="R361">
        <f>IF(ISNUMBER(SEARCH(#REF!,N361)),MAX($M$2:M360)+1,0)</f>
        <v>0.0</v>
      </c>
      <c r="S361" s="93" t="s">
        <v>1892</v>
      </c>
      <c r="T361" t="str">
        <f>IFERROR(VLOOKUP(ROWS($T$3:T361),$R$3:$S$992,2,0),"")</f>
        <v/>
      </c>
      <c r="U361">
        <f>IF(ISNUMBER(SEARCH(#REF!,N361)),MAX($M$2:M360)+1,0)</f>
        <v>0.0</v>
      </c>
      <c r="V361" s="93" t="s">
        <v>1892</v>
      </c>
      <c r="W361" t="str">
        <f>IFERROR(VLOOKUP(ROWS($W$3:W361),$U$3:$V$992,2,0),"")</f>
        <v/>
      </c>
      <c r="X361">
        <f>IF(ISNUMBER(SEARCH(#REF!,N361)),MAX($M$2:M360)+1,0)</f>
        <v>0.0</v>
      </c>
      <c r="Y361" s="93" t="s">
        <v>1892</v>
      </c>
      <c r="Z361" t="str">
        <f>IFERROR(VLOOKUP(ROWS($Z$3:Z361),$X$3:$Y$992,2,0),"")</f>
        <v/>
      </c>
    </row>
    <row r="362" spans="13:26" ht="12.75">
      <c r="M362" s="92">
        <f>IF(ISNUMBER(SEARCH(ZAKL_DATA!$B$29,N362)),MAX($M$2:M361)+1,0)</f>
        <v>360.0</v>
      </c>
      <c r="N362" s="93" t="s">
        <v>1894</v>
      </c>
      <c r="O362" s="108" t="s">
        <v>1895</v>
      </c>
      <c r="Q362" s="95" t="str">
        <f>IFERROR(VLOOKUP(ROWS($Q$3:Q362),$M$3:$N$992,2,0),"")</f>
        <v>Primární vzdělávání</v>
      </c>
      <c r="R362">
        <f>IF(ISNUMBER(SEARCH(#REF!,N362)),MAX($M$2:M361)+1,0)</f>
        <v>0.0</v>
      </c>
      <c r="S362" s="93" t="s">
        <v>1894</v>
      </c>
      <c r="T362" t="str">
        <f>IFERROR(VLOOKUP(ROWS($T$3:T362),$R$3:$S$992,2,0),"")</f>
        <v/>
      </c>
      <c r="U362">
        <f>IF(ISNUMBER(SEARCH(#REF!,N362)),MAX($M$2:M361)+1,0)</f>
        <v>0.0</v>
      </c>
      <c r="V362" s="93" t="s">
        <v>1894</v>
      </c>
      <c r="W362" t="str">
        <f>IFERROR(VLOOKUP(ROWS($W$3:W362),$U$3:$V$992,2,0),"")</f>
        <v/>
      </c>
      <c r="X362">
        <f>IF(ISNUMBER(SEARCH(#REF!,N362)),MAX($M$2:M361)+1,0)</f>
        <v>0.0</v>
      </c>
      <c r="Y362" s="93" t="s">
        <v>1894</v>
      </c>
      <c r="Z362" t="str">
        <f>IFERROR(VLOOKUP(ROWS($Z$3:Z362),$X$3:$Y$992,2,0),"")</f>
        <v/>
      </c>
    </row>
    <row r="363" spans="13:26" ht="12.75">
      <c r="M363" s="92">
        <f>IF(ISNUMBER(SEARCH(ZAKL_DATA!$B$29,N363)),MAX($M$2:M362)+1,0)</f>
        <v>361.0</v>
      </c>
      <c r="N363" s="93" t="s">
        <v>1896</v>
      </c>
      <c r="O363" s="108" t="s">
        <v>1897</v>
      </c>
      <c r="Q363" s="95" t="str">
        <f>IFERROR(VLOOKUP(ROWS($Q$3:Q363),$M$3:$N$992,2,0),"")</f>
        <v>Sekundární vzdělávání</v>
      </c>
      <c r="R363">
        <f>IF(ISNUMBER(SEARCH(#REF!,N363)),MAX($M$2:M362)+1,0)</f>
        <v>0.0</v>
      </c>
      <c r="S363" s="93" t="s">
        <v>1896</v>
      </c>
      <c r="T363" t="str">
        <f>IFERROR(VLOOKUP(ROWS($T$3:T363),$R$3:$S$992,2,0),"")</f>
        <v/>
      </c>
      <c r="U363">
        <f>IF(ISNUMBER(SEARCH(#REF!,N363)),MAX($M$2:M362)+1,0)</f>
        <v>0.0</v>
      </c>
      <c r="V363" s="93" t="s">
        <v>1896</v>
      </c>
      <c r="W363" t="str">
        <f>IFERROR(VLOOKUP(ROWS($W$3:W363),$U$3:$V$992,2,0),"")</f>
        <v/>
      </c>
      <c r="X363">
        <f>IF(ISNUMBER(SEARCH(#REF!,N363)),MAX($M$2:M362)+1,0)</f>
        <v>0.0</v>
      </c>
      <c r="Y363" s="93" t="s">
        <v>1896</v>
      </c>
      <c r="Z363" t="str">
        <f>IFERROR(VLOOKUP(ROWS($Z$3:Z363),$X$3:$Y$992,2,0),"")</f>
        <v/>
      </c>
    </row>
    <row r="364" spans="13:26" ht="12.75">
      <c r="M364" s="92">
        <f>IF(ISNUMBER(SEARCH(ZAKL_DATA!$B$29,N364)),MAX($M$2:M363)+1,0)</f>
        <v>362.0</v>
      </c>
      <c r="N364" s="93" t="s">
        <v>1898</v>
      </c>
      <c r="O364" s="108" t="s">
        <v>1899</v>
      </c>
      <c r="Q364" s="95" t="str">
        <f>IFERROR(VLOOKUP(ROWS($Q$3:Q364),$M$3:$N$992,2,0),"")</f>
        <v>Postsekundární vzdělávání</v>
      </c>
      <c r="R364">
        <f>IF(ISNUMBER(SEARCH(#REF!,N364)),MAX($M$2:M363)+1,0)</f>
        <v>0.0</v>
      </c>
      <c r="S364" s="93" t="s">
        <v>1898</v>
      </c>
      <c r="T364" t="str">
        <f>IFERROR(VLOOKUP(ROWS($T$3:T364),$R$3:$S$992,2,0),"")</f>
        <v/>
      </c>
      <c r="U364">
        <f>IF(ISNUMBER(SEARCH(#REF!,N364)),MAX($M$2:M363)+1,0)</f>
        <v>0.0</v>
      </c>
      <c r="V364" s="93" t="s">
        <v>1898</v>
      </c>
      <c r="W364" t="str">
        <f>IFERROR(VLOOKUP(ROWS($W$3:W364),$U$3:$V$992,2,0),"")</f>
        <v/>
      </c>
      <c r="X364">
        <f>IF(ISNUMBER(SEARCH(#REF!,N364)),MAX($M$2:M363)+1,0)</f>
        <v>0.0</v>
      </c>
      <c r="Y364" s="93" t="s">
        <v>1898</v>
      </c>
      <c r="Z364" t="str">
        <f>IFERROR(VLOOKUP(ROWS($Z$3:Z364),$X$3:$Y$992,2,0),"")</f>
        <v/>
      </c>
    </row>
    <row r="365" spans="13:26" ht="12.75">
      <c r="M365" s="92">
        <f>IF(ISNUMBER(SEARCH(ZAKL_DATA!$B$29,N365)),MAX($M$2:M364)+1,0)</f>
        <v>363.0</v>
      </c>
      <c r="N365" s="93" t="s">
        <v>1900</v>
      </c>
      <c r="O365" s="108" t="s">
        <v>1901</v>
      </c>
      <c r="Q365" s="95" t="str">
        <f>IFERROR(VLOOKUP(ROWS($Q$3:Q365),$M$3:$N$992,2,0),"")</f>
        <v>Ostatní vzdělávání</v>
      </c>
      <c r="R365">
        <f>IF(ISNUMBER(SEARCH(#REF!,N365)),MAX($M$2:M364)+1,0)</f>
        <v>0.0</v>
      </c>
      <c r="S365" s="93" t="s">
        <v>1900</v>
      </c>
      <c r="T365" t="str">
        <f>IFERROR(VLOOKUP(ROWS($T$3:T365),$R$3:$S$992,2,0),"")</f>
        <v/>
      </c>
      <c r="U365">
        <f>IF(ISNUMBER(SEARCH(#REF!,N365)),MAX($M$2:M364)+1,0)</f>
        <v>0.0</v>
      </c>
      <c r="V365" s="93" t="s">
        <v>1900</v>
      </c>
      <c r="W365" t="str">
        <f>IFERROR(VLOOKUP(ROWS($W$3:W365),$U$3:$V$992,2,0),"")</f>
        <v/>
      </c>
      <c r="X365">
        <f>IF(ISNUMBER(SEARCH(#REF!,N365)),MAX($M$2:M364)+1,0)</f>
        <v>0.0</v>
      </c>
      <c r="Y365" s="93" t="s">
        <v>1900</v>
      </c>
      <c r="Z365" t="str">
        <f>IFERROR(VLOOKUP(ROWS($Z$3:Z365),$X$3:$Y$992,2,0),"")</f>
        <v/>
      </c>
    </row>
    <row r="366" spans="13:26" ht="12.75">
      <c r="M366" s="92">
        <f>IF(ISNUMBER(SEARCH(ZAKL_DATA!$B$29,N366)),MAX($M$2:M365)+1,0)</f>
        <v>364.0</v>
      </c>
      <c r="N366" s="93" t="s">
        <v>1902</v>
      </c>
      <c r="O366" s="108" t="s">
        <v>1903</v>
      </c>
      <c r="Q366" s="95" t="str">
        <f>IFERROR(VLOOKUP(ROWS($Q$3:Q366),$M$3:$N$992,2,0),"")</f>
        <v>Podpůrné činnosti ve vzdělávání</v>
      </c>
      <c r="R366">
        <f>IF(ISNUMBER(SEARCH(#REF!,N366)),MAX($M$2:M365)+1,0)</f>
        <v>0.0</v>
      </c>
      <c r="S366" s="93" t="s">
        <v>1902</v>
      </c>
      <c r="T366" t="str">
        <f>IFERROR(VLOOKUP(ROWS($T$3:T366),$R$3:$S$992,2,0),"")</f>
        <v/>
      </c>
      <c r="U366">
        <f>IF(ISNUMBER(SEARCH(#REF!,N366)),MAX($M$2:M365)+1,0)</f>
        <v>0.0</v>
      </c>
      <c r="V366" s="93" t="s">
        <v>1902</v>
      </c>
      <c r="W366" t="str">
        <f>IFERROR(VLOOKUP(ROWS($W$3:W366),$U$3:$V$992,2,0),"")</f>
        <v/>
      </c>
      <c r="X366">
        <f>IF(ISNUMBER(SEARCH(#REF!,N366)),MAX($M$2:M365)+1,0)</f>
        <v>0.0</v>
      </c>
      <c r="Y366" s="93" t="s">
        <v>1902</v>
      </c>
      <c r="Z366" t="str">
        <f>IFERROR(VLOOKUP(ROWS($Z$3:Z366),$X$3:$Y$992,2,0),"")</f>
        <v/>
      </c>
    </row>
    <row r="367" spans="13:26" ht="12.75">
      <c r="M367" s="92">
        <f>IF(ISNUMBER(SEARCH(ZAKL_DATA!$B$29,N367)),MAX($M$2:M366)+1,0)</f>
        <v>365.0</v>
      </c>
      <c r="N367" s="93" t="s">
        <v>1904</v>
      </c>
      <c r="O367" s="108" t="s">
        <v>1905</v>
      </c>
      <c r="Q367" s="95" t="str">
        <f>IFERROR(VLOOKUP(ROWS($Q$3:Q367),$M$3:$N$992,2,0),"")</f>
        <v>Ústavní zdravotní péče</v>
      </c>
      <c r="R367">
        <f>IF(ISNUMBER(SEARCH(#REF!,N367)),MAX($M$2:M366)+1,0)</f>
        <v>0.0</v>
      </c>
      <c r="S367" s="93" t="s">
        <v>1904</v>
      </c>
      <c r="T367" t="str">
        <f>IFERROR(VLOOKUP(ROWS($T$3:T367),$R$3:$S$992,2,0),"")</f>
        <v/>
      </c>
      <c r="U367">
        <f>IF(ISNUMBER(SEARCH(#REF!,N367)),MAX($M$2:M366)+1,0)</f>
        <v>0.0</v>
      </c>
      <c r="V367" s="93" t="s">
        <v>1904</v>
      </c>
      <c r="W367" t="str">
        <f>IFERROR(VLOOKUP(ROWS($W$3:W367),$U$3:$V$992,2,0),"")</f>
        <v/>
      </c>
      <c r="X367">
        <f>IF(ISNUMBER(SEARCH(#REF!,N367)),MAX($M$2:M366)+1,0)</f>
        <v>0.0</v>
      </c>
      <c r="Y367" s="93" t="s">
        <v>1904</v>
      </c>
      <c r="Z367" t="str">
        <f>IFERROR(VLOOKUP(ROWS($Z$3:Z367),$X$3:$Y$992,2,0),"")</f>
        <v/>
      </c>
    </row>
    <row r="368" spans="13:26" ht="12.75">
      <c r="M368" s="92">
        <f>IF(ISNUMBER(SEARCH(ZAKL_DATA!$B$29,N368)),MAX($M$2:M367)+1,0)</f>
        <v>366.0</v>
      </c>
      <c r="N368" s="93" t="s">
        <v>1906</v>
      </c>
      <c r="O368" s="108" t="s">
        <v>1907</v>
      </c>
      <c r="Q368" s="95" t="str">
        <f>IFERROR(VLOOKUP(ROWS($Q$3:Q368),$M$3:$N$992,2,0),"")</f>
        <v>Ambulantní a zubní zdravotní péče</v>
      </c>
      <c r="R368">
        <f>IF(ISNUMBER(SEARCH(#REF!,N368)),MAX($M$2:M367)+1,0)</f>
        <v>0.0</v>
      </c>
      <c r="S368" s="93" t="s">
        <v>1906</v>
      </c>
      <c r="T368" t="str">
        <f>IFERROR(VLOOKUP(ROWS($T$3:T368),$R$3:$S$992,2,0),"")</f>
        <v/>
      </c>
      <c r="U368">
        <f>IF(ISNUMBER(SEARCH(#REF!,N368)),MAX($M$2:M367)+1,0)</f>
        <v>0.0</v>
      </c>
      <c r="V368" s="93" t="s">
        <v>1906</v>
      </c>
      <c r="W368" t="str">
        <f>IFERROR(VLOOKUP(ROWS($W$3:W368),$U$3:$V$992,2,0),"")</f>
        <v/>
      </c>
      <c r="X368">
        <f>IF(ISNUMBER(SEARCH(#REF!,N368)),MAX($M$2:M367)+1,0)</f>
        <v>0.0</v>
      </c>
      <c r="Y368" s="93" t="s">
        <v>1906</v>
      </c>
      <c r="Z368" t="str">
        <f>IFERROR(VLOOKUP(ROWS($Z$3:Z368),$X$3:$Y$992,2,0),"")</f>
        <v/>
      </c>
    </row>
    <row r="369" spans="13:26" ht="12.75">
      <c r="M369" s="92">
        <f>IF(ISNUMBER(SEARCH(ZAKL_DATA!$B$29,N369)),MAX($M$2:M368)+1,0)</f>
        <v>367.0</v>
      </c>
      <c r="N369" s="93" t="s">
        <v>1908</v>
      </c>
      <c r="O369" s="108" t="s">
        <v>1909</v>
      </c>
      <c r="Q369" s="95" t="str">
        <f>IFERROR(VLOOKUP(ROWS($Q$3:Q369),$M$3:$N$992,2,0),"")</f>
        <v>Ostatní činnosti související se zdravotní péčí</v>
      </c>
      <c r="R369">
        <f>IF(ISNUMBER(SEARCH(#REF!,N369)),MAX($M$2:M368)+1,0)</f>
        <v>0.0</v>
      </c>
      <c r="S369" s="93" t="s">
        <v>1908</v>
      </c>
      <c r="T369" t="str">
        <f>IFERROR(VLOOKUP(ROWS($T$3:T369),$R$3:$S$992,2,0),"")</f>
        <v/>
      </c>
      <c r="U369">
        <f>IF(ISNUMBER(SEARCH(#REF!,N369)),MAX($M$2:M368)+1,0)</f>
        <v>0.0</v>
      </c>
      <c r="V369" s="93" t="s">
        <v>1908</v>
      </c>
      <c r="W369" t="str">
        <f>IFERROR(VLOOKUP(ROWS($W$3:W369),$U$3:$V$992,2,0),"")</f>
        <v/>
      </c>
      <c r="X369">
        <f>IF(ISNUMBER(SEARCH(#REF!,N369)),MAX($M$2:M368)+1,0)</f>
        <v>0.0</v>
      </c>
      <c r="Y369" s="93" t="s">
        <v>1908</v>
      </c>
      <c r="Z369" t="str">
        <f>IFERROR(VLOOKUP(ROWS($Z$3:Z369),$X$3:$Y$992,2,0),"")</f>
        <v/>
      </c>
    </row>
    <row r="370" spans="13:26" ht="12.75">
      <c r="M370" s="92">
        <f>IF(ISNUMBER(SEARCH(ZAKL_DATA!$B$29,N370)),MAX($M$2:M369)+1,0)</f>
        <v>368.0</v>
      </c>
      <c r="N370" s="93" t="s">
        <v>1910</v>
      </c>
      <c r="O370" s="108" t="s">
        <v>959</v>
      </c>
      <c r="Q370" s="95" t="str">
        <f>IFERROR(VLOOKUP(ROWS($Q$3:Q370),$M$3:$N$992,2,0),"")</f>
        <v>Ústavní sociální péče</v>
      </c>
      <c r="R370">
        <f>IF(ISNUMBER(SEARCH(#REF!,N370)),MAX($M$2:M369)+1,0)</f>
        <v>0.0</v>
      </c>
      <c r="S370" s="93" t="s">
        <v>1910</v>
      </c>
      <c r="T370" t="str">
        <f>IFERROR(VLOOKUP(ROWS($T$3:T370),$R$3:$S$992,2,0),"")</f>
        <v/>
      </c>
      <c r="U370">
        <f>IF(ISNUMBER(SEARCH(#REF!,N370)),MAX($M$2:M369)+1,0)</f>
        <v>0.0</v>
      </c>
      <c r="V370" s="93" t="s">
        <v>1910</v>
      </c>
      <c r="W370" t="str">
        <f>IFERROR(VLOOKUP(ROWS($W$3:W370),$U$3:$V$992,2,0),"")</f>
        <v/>
      </c>
      <c r="X370">
        <f>IF(ISNUMBER(SEARCH(#REF!,N370)),MAX($M$2:M369)+1,0)</f>
        <v>0.0</v>
      </c>
      <c r="Y370" s="93" t="s">
        <v>1910</v>
      </c>
      <c r="Z370" t="str">
        <f>IFERROR(VLOOKUP(ROWS($Z$3:Z370),$X$3:$Y$992,2,0),"")</f>
        <v/>
      </c>
    </row>
    <row r="371" spans="13:26" ht="12.75">
      <c r="M371" s="92">
        <f>IF(ISNUMBER(SEARCH(ZAKL_DATA!$B$29,N371)),MAX($M$2:M370)+1,0)</f>
        <v>369.0</v>
      </c>
      <c r="N371" s="93" t="s">
        <v>1911</v>
      </c>
      <c r="O371" s="108" t="s">
        <v>1912</v>
      </c>
      <c r="Q371" s="95" t="str">
        <f>IFERROR(VLOOKUP(ROWS($Q$3:Q371),$M$3:$N$992,2,0),"")</f>
        <v>Sociální péče ve zdravotnických zařízeních ústavní péče</v>
      </c>
      <c r="R371">
        <f>IF(ISNUMBER(SEARCH(#REF!,N371)),MAX($M$2:M370)+1,0)</f>
        <v>0.0</v>
      </c>
      <c r="S371" s="93" t="s">
        <v>1911</v>
      </c>
      <c r="T371" t="str">
        <f>IFERROR(VLOOKUP(ROWS($T$3:T371),$R$3:$S$992,2,0),"")</f>
        <v/>
      </c>
      <c r="U371">
        <f>IF(ISNUMBER(SEARCH(#REF!,N371)),MAX($M$2:M370)+1,0)</f>
        <v>0.0</v>
      </c>
      <c r="V371" s="93" t="s">
        <v>1911</v>
      </c>
      <c r="W371" t="str">
        <f>IFERROR(VLOOKUP(ROWS($W$3:W371),$U$3:$V$992,2,0),"")</f>
        <v/>
      </c>
      <c r="X371">
        <f>IF(ISNUMBER(SEARCH(#REF!,N371)),MAX($M$2:M370)+1,0)</f>
        <v>0.0</v>
      </c>
      <c r="Y371" s="93" t="s">
        <v>1911</v>
      </c>
      <c r="Z371" t="str">
        <f>IFERROR(VLOOKUP(ROWS($Z$3:Z371),$X$3:$Y$992,2,0),"")</f>
        <v/>
      </c>
    </row>
    <row r="372" spans="13:26" ht="12.75">
      <c r="M372" s="92">
        <f>IF(ISNUMBER(SEARCH(ZAKL_DATA!$B$29,N372)),MAX($M$2:M371)+1,0)</f>
        <v>370.0</v>
      </c>
      <c r="N372" s="93" t="s">
        <v>1913</v>
      </c>
      <c r="O372" s="108" t="s">
        <v>1914</v>
      </c>
      <c r="Q372" s="95" t="str">
        <f>IFERROR(VLOOKUP(ROWS($Q$3:Q372),$M$3:$N$992,2,0),"")</f>
        <v>Soc.péče v zaříz.pro osoby s chron.duš.onemoc.a osoby závislé na návyk.l.</v>
      </c>
      <c r="R372">
        <f>IF(ISNUMBER(SEARCH(#REF!,N372)),MAX($M$2:M371)+1,0)</f>
        <v>0.0</v>
      </c>
      <c r="S372" s="93" t="s">
        <v>1913</v>
      </c>
      <c r="T372" t="str">
        <f>IFERROR(VLOOKUP(ROWS($T$3:T372),$R$3:$S$992,2,0),"")</f>
        <v/>
      </c>
      <c r="U372">
        <f>IF(ISNUMBER(SEARCH(#REF!,N372)),MAX($M$2:M371)+1,0)</f>
        <v>0.0</v>
      </c>
      <c r="V372" s="93" t="s">
        <v>1913</v>
      </c>
      <c r="W372" t="str">
        <f>IFERROR(VLOOKUP(ROWS($W$3:W372),$U$3:$V$992,2,0),"")</f>
        <v/>
      </c>
      <c r="X372">
        <f>IF(ISNUMBER(SEARCH(#REF!,N372)),MAX($M$2:M371)+1,0)</f>
        <v>0.0</v>
      </c>
      <c r="Y372" s="93" t="s">
        <v>1913</v>
      </c>
      <c r="Z372" t="str">
        <f>IFERROR(VLOOKUP(ROWS($Z$3:Z372),$X$3:$Y$992,2,0),"")</f>
        <v/>
      </c>
    </row>
    <row r="373" spans="13:26" ht="12.75">
      <c r="M373" s="92">
        <f>IF(ISNUMBER(SEARCH(ZAKL_DATA!$B$29,N373)),MAX($M$2:M372)+1,0)</f>
        <v>371.0</v>
      </c>
      <c r="N373" s="93" t="s">
        <v>1915</v>
      </c>
      <c r="O373" s="108" t="s">
        <v>1916</v>
      </c>
      <c r="Q373" s="95" t="str">
        <f>IFERROR(VLOOKUP(ROWS($Q$3:Q373),$M$3:$N$992,2,0),"")</f>
        <v>Sociální péče v domovech pro seniory a osoby se zdravotním postižením</v>
      </c>
      <c r="R373">
        <f>IF(ISNUMBER(SEARCH(#REF!,N373)),MAX($M$2:M372)+1,0)</f>
        <v>0.0</v>
      </c>
      <c r="S373" s="93" t="s">
        <v>1915</v>
      </c>
      <c r="T373" t="str">
        <f>IFERROR(VLOOKUP(ROWS($T$3:T373),$R$3:$S$992,2,0),"")</f>
        <v/>
      </c>
      <c r="U373">
        <f>IF(ISNUMBER(SEARCH(#REF!,N373)),MAX($M$2:M372)+1,0)</f>
        <v>0.0</v>
      </c>
      <c r="V373" s="93" t="s">
        <v>1915</v>
      </c>
      <c r="W373" t="str">
        <f>IFERROR(VLOOKUP(ROWS($W$3:W373),$U$3:$V$992,2,0),"")</f>
        <v/>
      </c>
      <c r="X373">
        <f>IF(ISNUMBER(SEARCH(#REF!,N373)),MAX($M$2:M372)+1,0)</f>
        <v>0.0</v>
      </c>
      <c r="Y373" s="93" t="s">
        <v>1915</v>
      </c>
      <c r="Z373" t="str">
        <f>IFERROR(VLOOKUP(ROWS($Z$3:Z373),$X$3:$Y$992,2,0),"")</f>
        <v/>
      </c>
    </row>
    <row r="374" spans="13:26" ht="12.75">
      <c r="M374" s="92">
        <f>IF(ISNUMBER(SEARCH(ZAKL_DATA!$B$29,N374)),MAX($M$2:M373)+1,0)</f>
        <v>372.0</v>
      </c>
      <c r="N374" s="93" t="s">
        <v>1917</v>
      </c>
      <c r="O374" s="108" t="s">
        <v>1918</v>
      </c>
      <c r="Q374" s="95" t="str">
        <f>IFERROR(VLOOKUP(ROWS($Q$3:Q374),$M$3:$N$992,2,0),"")</f>
        <v>Ostatní pobytové služby sociální péče</v>
      </c>
      <c r="R374">
        <f>IF(ISNUMBER(SEARCH(#REF!,N374)),MAX($M$2:M373)+1,0)</f>
        <v>0.0</v>
      </c>
      <c r="S374" s="93" t="s">
        <v>1917</v>
      </c>
      <c r="T374" t="str">
        <f>IFERROR(VLOOKUP(ROWS($T$3:T374),$R$3:$S$992,2,0),"")</f>
        <v/>
      </c>
      <c r="U374">
        <f>IF(ISNUMBER(SEARCH(#REF!,N374)),MAX($M$2:M373)+1,0)</f>
        <v>0.0</v>
      </c>
      <c r="V374" s="93" t="s">
        <v>1917</v>
      </c>
      <c r="W374" t="str">
        <f>IFERROR(VLOOKUP(ROWS($W$3:W374),$U$3:$V$992,2,0),"")</f>
        <v/>
      </c>
      <c r="X374">
        <f>IF(ISNUMBER(SEARCH(#REF!,N374)),MAX($M$2:M373)+1,0)</f>
        <v>0.0</v>
      </c>
      <c r="Y374" s="93" t="s">
        <v>1917</v>
      </c>
      <c r="Z374" t="str">
        <f>IFERROR(VLOOKUP(ROWS($Z$3:Z374),$X$3:$Y$992,2,0),"")</f>
        <v/>
      </c>
    </row>
    <row r="375" spans="13:26" ht="12.75">
      <c r="M375" s="92">
        <f>IF(ISNUMBER(SEARCH(ZAKL_DATA!$B$29,N375)),MAX($M$2:M374)+1,0)</f>
        <v>373.0</v>
      </c>
      <c r="N375" s="93" t="s">
        <v>1919</v>
      </c>
      <c r="O375" s="108" t="s">
        <v>1920</v>
      </c>
      <c r="Q375" s="95" t="str">
        <f>IFERROR(VLOOKUP(ROWS($Q$3:Q375),$M$3:$N$992,2,0),"")</f>
        <v>Ambulantní nebo terénní soc.služby pro seniory a osoby se zdrav.postižením</v>
      </c>
      <c r="R375">
        <f>IF(ISNUMBER(SEARCH(#REF!,N375)),MAX($M$2:M374)+1,0)</f>
        <v>0.0</v>
      </c>
      <c r="S375" s="93" t="s">
        <v>1919</v>
      </c>
      <c r="T375" t="str">
        <f>IFERROR(VLOOKUP(ROWS($T$3:T375),$R$3:$S$992,2,0),"")</f>
        <v/>
      </c>
      <c r="U375">
        <f>IF(ISNUMBER(SEARCH(#REF!,N375)),MAX($M$2:M374)+1,0)</f>
        <v>0.0</v>
      </c>
      <c r="V375" s="93" t="s">
        <v>1919</v>
      </c>
      <c r="W375" t="str">
        <f>IFERROR(VLOOKUP(ROWS($W$3:W375),$U$3:$V$992,2,0),"")</f>
        <v/>
      </c>
      <c r="X375">
        <f>IF(ISNUMBER(SEARCH(#REF!,N375)),MAX($M$2:M374)+1,0)</f>
        <v>0.0</v>
      </c>
      <c r="Y375" s="93" t="s">
        <v>1919</v>
      </c>
      <c r="Z375" t="str">
        <f>IFERROR(VLOOKUP(ROWS($Z$3:Z375),$X$3:$Y$992,2,0),"")</f>
        <v/>
      </c>
    </row>
    <row r="376" spans="13:26" ht="12.75">
      <c r="M376" s="92">
        <f>IF(ISNUMBER(SEARCH(ZAKL_DATA!$B$29,N376)),MAX($M$2:M375)+1,0)</f>
        <v>374.0</v>
      </c>
      <c r="N376" s="93" t="s">
        <v>1921</v>
      </c>
      <c r="O376" s="108" t="s">
        <v>1922</v>
      </c>
      <c r="Q376" s="95" t="str">
        <f>IFERROR(VLOOKUP(ROWS($Q$3:Q376),$M$3:$N$992,2,0),"")</f>
        <v>Ostatní ambulantní nebo terénní sociální služby</v>
      </c>
      <c r="R376">
        <f>IF(ISNUMBER(SEARCH(#REF!,N376)),MAX($M$2:M375)+1,0)</f>
        <v>0.0</v>
      </c>
      <c r="S376" s="93" t="s">
        <v>1921</v>
      </c>
      <c r="T376" t="str">
        <f>IFERROR(VLOOKUP(ROWS($T$3:T376),$R$3:$S$992,2,0),"")</f>
        <v/>
      </c>
      <c r="U376">
        <f>IF(ISNUMBER(SEARCH(#REF!,N376)),MAX($M$2:M375)+1,0)</f>
        <v>0.0</v>
      </c>
      <c r="V376" s="93" t="s">
        <v>1921</v>
      </c>
      <c r="W376" t="str">
        <f>IFERROR(VLOOKUP(ROWS($W$3:W376),$U$3:$V$992,2,0),"")</f>
        <v/>
      </c>
      <c r="X376">
        <f>IF(ISNUMBER(SEARCH(#REF!,N376)),MAX($M$2:M375)+1,0)</f>
        <v>0.0</v>
      </c>
      <c r="Y376" s="93" t="s">
        <v>1921</v>
      </c>
      <c r="Z376" t="str">
        <f>IFERROR(VLOOKUP(ROWS($Z$3:Z376),$X$3:$Y$992,2,0),"")</f>
        <v/>
      </c>
    </row>
    <row r="377" spans="13:26" ht="12.75">
      <c r="M377" s="92">
        <f>IF(ISNUMBER(SEARCH(ZAKL_DATA!$B$29,N377)),MAX($M$2:M376)+1,0)</f>
        <v>375.0</v>
      </c>
      <c r="N377" s="93" t="s">
        <v>1923</v>
      </c>
      <c r="O377" s="108" t="s">
        <v>1924</v>
      </c>
      <c r="Q377" s="95" t="str">
        <f>IFERROR(VLOOKUP(ROWS($Q$3:Q377),$M$3:$N$992,2,0),"")</f>
        <v>Těžba chemických minerálů a minerálů pro výrobu hnojiv</v>
      </c>
      <c r="R377">
        <f>IF(ISNUMBER(SEARCH(#REF!,N377)),MAX($M$2:M376)+1,0)</f>
        <v>0.0</v>
      </c>
      <c r="S377" s="93" t="s">
        <v>1923</v>
      </c>
      <c r="T377" t="str">
        <f>IFERROR(VLOOKUP(ROWS($T$3:T377),$R$3:$S$992,2,0),"")</f>
        <v/>
      </c>
      <c r="U377">
        <f>IF(ISNUMBER(SEARCH(#REF!,N377)),MAX($M$2:M376)+1,0)</f>
        <v>0.0</v>
      </c>
      <c r="V377" s="93" t="s">
        <v>1923</v>
      </c>
      <c r="W377" t="str">
        <f>IFERROR(VLOOKUP(ROWS($W$3:W377),$U$3:$V$992,2,0),"")</f>
        <v/>
      </c>
      <c r="X377">
        <f>IF(ISNUMBER(SEARCH(#REF!,N377)),MAX($M$2:M376)+1,0)</f>
        <v>0.0</v>
      </c>
      <c r="Y377" s="93" t="s">
        <v>1923</v>
      </c>
      <c r="Z377" t="str">
        <f>IFERROR(VLOOKUP(ROWS($Z$3:Z377),$X$3:$Y$992,2,0),"")</f>
        <v/>
      </c>
    </row>
    <row r="378" spans="13:26" ht="12.75">
      <c r="M378" s="92">
        <f>IF(ISNUMBER(SEARCH(ZAKL_DATA!$B$29,N378)),MAX($M$2:M377)+1,0)</f>
        <v>376.0</v>
      </c>
      <c r="N378" s="93" t="s">
        <v>1925</v>
      </c>
      <c r="O378" s="108" t="s">
        <v>1926</v>
      </c>
      <c r="Q378" s="95" t="str">
        <f>IFERROR(VLOOKUP(ROWS($Q$3:Q378),$M$3:$N$992,2,0),"")</f>
        <v>Těžba rašeliny</v>
      </c>
      <c r="R378">
        <f>IF(ISNUMBER(SEARCH(#REF!,N378)),MAX($M$2:M377)+1,0)</f>
        <v>0.0</v>
      </c>
      <c r="S378" s="93" t="s">
        <v>1925</v>
      </c>
      <c r="T378" t="str">
        <f>IFERROR(VLOOKUP(ROWS($T$3:T378),$R$3:$S$992,2,0),"")</f>
        <v/>
      </c>
      <c r="U378">
        <f>IF(ISNUMBER(SEARCH(#REF!,N378)),MAX($M$2:M377)+1,0)</f>
        <v>0.0</v>
      </c>
      <c r="V378" s="93" t="s">
        <v>1925</v>
      </c>
      <c r="W378" t="str">
        <f>IFERROR(VLOOKUP(ROWS($W$3:W378),$U$3:$V$992,2,0),"")</f>
        <v/>
      </c>
      <c r="X378">
        <f>IF(ISNUMBER(SEARCH(#REF!,N378)),MAX($M$2:M377)+1,0)</f>
        <v>0.0</v>
      </c>
      <c r="Y378" s="93" t="s">
        <v>1925</v>
      </c>
      <c r="Z378" t="str">
        <f>IFERROR(VLOOKUP(ROWS($Z$3:Z378),$X$3:$Y$992,2,0),"")</f>
        <v/>
      </c>
    </row>
    <row r="379" spans="13:26" ht="12.75">
      <c r="M379" s="92">
        <f>IF(ISNUMBER(SEARCH(ZAKL_DATA!$B$29,N379)),MAX($M$2:M378)+1,0)</f>
        <v>377.0</v>
      </c>
      <c r="N379" s="93" t="s">
        <v>1927</v>
      </c>
      <c r="O379" s="108" t="s">
        <v>1928</v>
      </c>
      <c r="Q379" s="95" t="str">
        <f>IFERROR(VLOOKUP(ROWS($Q$3:Q379),$M$3:$N$992,2,0),"")</f>
        <v>Těžba soli</v>
      </c>
      <c r="R379">
        <f>IF(ISNUMBER(SEARCH(#REF!,N379)),MAX($M$2:M378)+1,0)</f>
        <v>0.0</v>
      </c>
      <c r="S379" s="93" t="s">
        <v>1927</v>
      </c>
      <c r="T379" t="str">
        <f>IFERROR(VLOOKUP(ROWS($T$3:T379),$R$3:$S$992,2,0),"")</f>
        <v/>
      </c>
      <c r="U379">
        <f>IF(ISNUMBER(SEARCH(#REF!,N379)),MAX($M$2:M378)+1,0)</f>
        <v>0.0</v>
      </c>
      <c r="V379" s="93" t="s">
        <v>1927</v>
      </c>
      <c r="W379" t="str">
        <f>IFERROR(VLOOKUP(ROWS($W$3:W379),$U$3:$V$992,2,0),"")</f>
        <v/>
      </c>
      <c r="X379">
        <f>IF(ISNUMBER(SEARCH(#REF!,N379)),MAX($M$2:M378)+1,0)</f>
        <v>0.0</v>
      </c>
      <c r="Y379" s="93" t="s">
        <v>1927</v>
      </c>
      <c r="Z379" t="str">
        <f>IFERROR(VLOOKUP(ROWS($Z$3:Z379),$X$3:$Y$992,2,0),"")</f>
        <v/>
      </c>
    </row>
    <row r="380" spans="13:26" ht="12.75">
      <c r="M380" s="92">
        <f>IF(ISNUMBER(SEARCH(ZAKL_DATA!$B$29,N380)),MAX($M$2:M379)+1,0)</f>
        <v>378.0</v>
      </c>
      <c r="N380" s="93" t="s">
        <v>1929</v>
      </c>
      <c r="O380" s="108" t="s">
        <v>1930</v>
      </c>
      <c r="Q380" s="95" t="str">
        <f>IFERROR(VLOOKUP(ROWS($Q$3:Q380),$M$3:$N$992,2,0),"")</f>
        <v>Ostatní těžba a dobývání j. n.</v>
      </c>
      <c r="R380">
        <f>IF(ISNUMBER(SEARCH(#REF!,N380)),MAX($M$2:M379)+1,0)</f>
        <v>0.0</v>
      </c>
      <c r="S380" s="93" t="s">
        <v>1929</v>
      </c>
      <c r="T380" t="str">
        <f>IFERROR(VLOOKUP(ROWS($T$3:T380),$R$3:$S$992,2,0),"")</f>
        <v/>
      </c>
      <c r="U380">
        <f>IF(ISNUMBER(SEARCH(#REF!,N380)),MAX($M$2:M379)+1,0)</f>
        <v>0.0</v>
      </c>
      <c r="V380" s="93" t="s">
        <v>1929</v>
      </c>
      <c r="W380" t="str">
        <f>IFERROR(VLOOKUP(ROWS($W$3:W380),$U$3:$V$992,2,0),"")</f>
        <v/>
      </c>
      <c r="X380">
        <f>IF(ISNUMBER(SEARCH(#REF!,N380)),MAX($M$2:M379)+1,0)</f>
        <v>0.0</v>
      </c>
      <c r="Y380" s="93" t="s">
        <v>1929</v>
      </c>
      <c r="Z380" t="str">
        <f>IFERROR(VLOOKUP(ROWS($Z$3:Z380),$X$3:$Y$992,2,0),"")</f>
        <v/>
      </c>
    </row>
    <row r="381" spans="13:26" ht="12.75">
      <c r="M381" s="92">
        <f>IF(ISNUMBER(SEARCH(ZAKL_DATA!$B$29,N381)),MAX($M$2:M380)+1,0)</f>
        <v>379.0</v>
      </c>
      <c r="N381" s="93" t="s">
        <v>1931</v>
      </c>
      <c r="O381" s="108" t="s">
        <v>1932</v>
      </c>
      <c r="Q381" s="95" t="str">
        <f>IFERROR(VLOOKUP(ROWS($Q$3:Q381),$M$3:$N$992,2,0),"")</f>
        <v>Sportovní činnosti</v>
      </c>
      <c r="R381">
        <f>IF(ISNUMBER(SEARCH(#REF!,N381)),MAX($M$2:M380)+1,0)</f>
        <v>0.0</v>
      </c>
      <c r="S381" s="93" t="s">
        <v>1931</v>
      </c>
      <c r="T381" t="str">
        <f>IFERROR(VLOOKUP(ROWS($T$3:T381),$R$3:$S$992,2,0),"")</f>
        <v/>
      </c>
      <c r="U381">
        <f>IF(ISNUMBER(SEARCH(#REF!,N381)),MAX($M$2:M380)+1,0)</f>
        <v>0.0</v>
      </c>
      <c r="V381" s="93" t="s">
        <v>1931</v>
      </c>
      <c r="W381" t="str">
        <f>IFERROR(VLOOKUP(ROWS($W$3:W381),$U$3:$V$992,2,0),"")</f>
        <v/>
      </c>
      <c r="X381">
        <f>IF(ISNUMBER(SEARCH(#REF!,N381)),MAX($M$2:M380)+1,0)</f>
        <v>0.0</v>
      </c>
      <c r="Y381" s="93" t="s">
        <v>1931</v>
      </c>
      <c r="Z381" t="str">
        <f>IFERROR(VLOOKUP(ROWS($Z$3:Z381),$X$3:$Y$992,2,0),"")</f>
        <v/>
      </c>
    </row>
    <row r="382" spans="13:26" ht="12.75">
      <c r="M382" s="92">
        <f>IF(ISNUMBER(SEARCH(ZAKL_DATA!$B$29,N382)),MAX($M$2:M381)+1,0)</f>
        <v>380.0</v>
      </c>
      <c r="N382" s="93" t="s">
        <v>1933</v>
      </c>
      <c r="O382" s="108" t="s">
        <v>1934</v>
      </c>
      <c r="Q382" s="95" t="str">
        <f>IFERROR(VLOOKUP(ROWS($Q$3:Q382),$M$3:$N$992,2,0),"")</f>
        <v>Ostatní zábavní a rekreační činnosti</v>
      </c>
      <c r="R382">
        <f>IF(ISNUMBER(SEARCH(#REF!,N382)),MAX($M$2:M381)+1,0)</f>
        <v>0.0</v>
      </c>
      <c r="S382" s="93" t="s">
        <v>1933</v>
      </c>
      <c r="T382" t="str">
        <f>IFERROR(VLOOKUP(ROWS($T$3:T382),$R$3:$S$992,2,0),"")</f>
        <v/>
      </c>
      <c r="U382">
        <f>IF(ISNUMBER(SEARCH(#REF!,N382)),MAX($M$2:M381)+1,0)</f>
        <v>0.0</v>
      </c>
      <c r="V382" s="93" t="s">
        <v>1933</v>
      </c>
      <c r="W382" t="str">
        <f>IFERROR(VLOOKUP(ROWS($W$3:W382),$U$3:$V$992,2,0),"")</f>
        <v/>
      </c>
      <c r="X382">
        <f>IF(ISNUMBER(SEARCH(#REF!,N382)),MAX($M$2:M381)+1,0)</f>
        <v>0.0</v>
      </c>
      <c r="Y382" s="93" t="s">
        <v>1933</v>
      </c>
      <c r="Z382" t="str">
        <f>IFERROR(VLOOKUP(ROWS($Z$3:Z382),$X$3:$Y$992,2,0),"")</f>
        <v/>
      </c>
    </row>
    <row r="383" spans="13:26" ht="12.75">
      <c r="M383" s="92">
        <f>IF(ISNUMBER(SEARCH(ZAKL_DATA!$B$29,N383)),MAX($M$2:M382)+1,0)</f>
        <v>381.0</v>
      </c>
      <c r="N383" s="93" t="s">
        <v>1935</v>
      </c>
      <c r="O383" s="108" t="s">
        <v>1936</v>
      </c>
      <c r="Q383" s="95" t="str">
        <f>IFERROR(VLOOKUP(ROWS($Q$3:Q383),$M$3:$N$992,2,0),"")</f>
        <v>Činnosti podnikatelských, zaměstnavatelských a profesních organizací</v>
      </c>
      <c r="R383">
        <f>IF(ISNUMBER(SEARCH(#REF!,N383)),MAX($M$2:M382)+1,0)</f>
        <v>0.0</v>
      </c>
      <c r="S383" s="93" t="s">
        <v>1935</v>
      </c>
      <c r="T383" t="str">
        <f>IFERROR(VLOOKUP(ROWS($T$3:T383),$R$3:$S$992,2,0),"")</f>
        <v/>
      </c>
      <c r="U383">
        <f>IF(ISNUMBER(SEARCH(#REF!,N383)),MAX($M$2:M382)+1,0)</f>
        <v>0.0</v>
      </c>
      <c r="V383" s="93" t="s">
        <v>1935</v>
      </c>
      <c r="W383" t="str">
        <f>IFERROR(VLOOKUP(ROWS($W$3:W383),$U$3:$V$992,2,0),"")</f>
        <v/>
      </c>
      <c r="X383">
        <f>IF(ISNUMBER(SEARCH(#REF!,N383)),MAX($M$2:M382)+1,0)</f>
        <v>0.0</v>
      </c>
      <c r="Y383" s="93" t="s">
        <v>1935</v>
      </c>
      <c r="Z383" t="str">
        <f>IFERROR(VLOOKUP(ROWS($Z$3:Z383),$X$3:$Y$992,2,0),"")</f>
        <v/>
      </c>
    </row>
    <row r="384" spans="13:26" ht="12.75">
      <c r="M384" s="92">
        <f>IF(ISNUMBER(SEARCH(ZAKL_DATA!$B$29,N384)),MAX($M$2:M383)+1,0)</f>
        <v>382.0</v>
      </c>
      <c r="N384" s="93" t="s">
        <v>1937</v>
      </c>
      <c r="O384" s="108" t="s">
        <v>1938</v>
      </c>
      <c r="Q384" s="95" t="str">
        <f>IFERROR(VLOOKUP(ROWS($Q$3:Q384),$M$3:$N$992,2,0),"")</f>
        <v>Činnosti odborových svazů</v>
      </c>
      <c r="R384">
        <f>IF(ISNUMBER(SEARCH(#REF!,N384)),MAX($M$2:M383)+1,0)</f>
        <v>0.0</v>
      </c>
      <c r="S384" s="93" t="s">
        <v>1937</v>
      </c>
      <c r="T384" t="str">
        <f>IFERROR(VLOOKUP(ROWS($T$3:T384),$R$3:$S$992,2,0),"")</f>
        <v/>
      </c>
      <c r="U384">
        <f>IF(ISNUMBER(SEARCH(#REF!,N384)),MAX($M$2:M383)+1,0)</f>
        <v>0.0</v>
      </c>
      <c r="V384" s="93" t="s">
        <v>1937</v>
      </c>
      <c r="W384" t="str">
        <f>IFERROR(VLOOKUP(ROWS($W$3:W384),$U$3:$V$992,2,0),"")</f>
        <v/>
      </c>
      <c r="X384">
        <f>IF(ISNUMBER(SEARCH(#REF!,N384)),MAX($M$2:M383)+1,0)</f>
        <v>0.0</v>
      </c>
      <c r="Y384" s="93" t="s">
        <v>1937</v>
      </c>
      <c r="Z384" t="str">
        <f>IFERROR(VLOOKUP(ROWS($Z$3:Z384),$X$3:$Y$992,2,0),"")</f>
        <v/>
      </c>
    </row>
    <row r="385" spans="13:26" ht="12.75">
      <c r="M385" s="92">
        <f>IF(ISNUMBER(SEARCH(ZAKL_DATA!$B$29,N385)),MAX($M$2:M384)+1,0)</f>
        <v>383.0</v>
      </c>
      <c r="N385" s="93" t="s">
        <v>1939</v>
      </c>
      <c r="O385" s="108" t="s">
        <v>1940</v>
      </c>
      <c r="Q385" s="95" t="str">
        <f>IFERROR(VLOOKUP(ROWS($Q$3:Q385),$M$3:$N$992,2,0),"")</f>
        <v>Činnosti ost.org.sdružujících osoby za účelem prosazování společných zájmů</v>
      </c>
      <c r="R385">
        <f>IF(ISNUMBER(SEARCH(#REF!,N385)),MAX($M$2:M384)+1,0)</f>
        <v>0.0</v>
      </c>
      <c r="S385" s="93" t="s">
        <v>1939</v>
      </c>
      <c r="T385" t="str">
        <f>IFERROR(VLOOKUP(ROWS($T$3:T385),$R$3:$S$992,2,0),"")</f>
        <v/>
      </c>
      <c r="U385">
        <f>IF(ISNUMBER(SEARCH(#REF!,N385)),MAX($M$2:M384)+1,0)</f>
        <v>0.0</v>
      </c>
      <c r="V385" s="93" t="s">
        <v>1939</v>
      </c>
      <c r="W385" t="str">
        <f>IFERROR(VLOOKUP(ROWS($W$3:W385),$U$3:$V$992,2,0),"")</f>
        <v/>
      </c>
      <c r="X385">
        <f>IF(ISNUMBER(SEARCH(#REF!,N385)),MAX($M$2:M384)+1,0)</f>
        <v>0.0</v>
      </c>
      <c r="Y385" s="93" t="s">
        <v>1939</v>
      </c>
      <c r="Z385" t="str">
        <f>IFERROR(VLOOKUP(ROWS($Z$3:Z385),$X$3:$Y$992,2,0),"")</f>
        <v/>
      </c>
    </row>
    <row r="386" spans="13:26" ht="12.75">
      <c r="M386" s="92">
        <f>IF(ISNUMBER(SEARCH(ZAKL_DATA!$B$29,N386)),MAX($M$2:M385)+1,0)</f>
        <v>384.0</v>
      </c>
      <c r="N386" s="93" t="s">
        <v>1941</v>
      </c>
      <c r="O386" s="108" t="s">
        <v>1942</v>
      </c>
      <c r="Q386" s="95" t="str">
        <f>IFERROR(VLOOKUP(ROWS($Q$3:Q386),$M$3:$N$992,2,0),"")</f>
        <v>Opravy počítačů a komunikačních zařízení</v>
      </c>
      <c r="R386">
        <f>IF(ISNUMBER(SEARCH(#REF!,N386)),MAX($M$2:M385)+1,0)</f>
        <v>0.0</v>
      </c>
      <c r="S386" s="93" t="s">
        <v>1941</v>
      </c>
      <c r="T386" t="str">
        <f>IFERROR(VLOOKUP(ROWS($T$3:T386),$R$3:$S$992,2,0),"")</f>
        <v/>
      </c>
      <c r="U386">
        <f>IF(ISNUMBER(SEARCH(#REF!,N386)),MAX($M$2:M385)+1,0)</f>
        <v>0.0</v>
      </c>
      <c r="V386" s="93" t="s">
        <v>1941</v>
      </c>
      <c r="W386" t="str">
        <f>IFERROR(VLOOKUP(ROWS($W$3:W386),$U$3:$V$992,2,0),"")</f>
        <v/>
      </c>
      <c r="X386">
        <f>IF(ISNUMBER(SEARCH(#REF!,N386)),MAX($M$2:M385)+1,0)</f>
        <v>0.0</v>
      </c>
      <c r="Y386" s="93" t="s">
        <v>1941</v>
      </c>
      <c r="Z386" t="str">
        <f>IFERROR(VLOOKUP(ROWS($Z$3:Z386),$X$3:$Y$992,2,0),"")</f>
        <v/>
      </c>
    </row>
    <row r="387" spans="13:26" ht="12.75">
      <c r="M387" s="92">
        <f>IF(ISNUMBER(SEARCH(ZAKL_DATA!$B$29,N387)),MAX($M$2:M386)+1,0)</f>
        <v>385.0</v>
      </c>
      <c r="N387" s="93" t="s">
        <v>1943</v>
      </c>
      <c r="O387" s="108" t="s">
        <v>1944</v>
      </c>
      <c r="Q387" s="95" t="str">
        <f>IFERROR(VLOOKUP(ROWS($Q$3:Q387),$M$3:$N$992,2,0),"")</f>
        <v>Opravy výrobků pro osobní potřebu a převážně pro domácnost</v>
      </c>
      <c r="R387">
        <f>IF(ISNUMBER(SEARCH(#REF!,N387)),MAX($M$2:M386)+1,0)</f>
        <v>0.0</v>
      </c>
      <c r="S387" s="93" t="s">
        <v>1943</v>
      </c>
      <c r="T387" t="str">
        <f>IFERROR(VLOOKUP(ROWS($T$3:T387),$R$3:$S$992,2,0),"")</f>
        <v/>
      </c>
      <c r="U387">
        <f>IF(ISNUMBER(SEARCH(#REF!,N387)),MAX($M$2:M386)+1,0)</f>
        <v>0.0</v>
      </c>
      <c r="V387" s="93" t="s">
        <v>1943</v>
      </c>
      <c r="W387" t="str">
        <f>IFERROR(VLOOKUP(ROWS($W$3:W387),$U$3:$V$992,2,0),"")</f>
        <v/>
      </c>
      <c r="X387">
        <f>IF(ISNUMBER(SEARCH(#REF!,N387)),MAX($M$2:M386)+1,0)</f>
        <v>0.0</v>
      </c>
      <c r="Y387" s="93" t="s">
        <v>1943</v>
      </c>
      <c r="Z387" t="str">
        <f>IFERROR(VLOOKUP(ROWS($Z$3:Z387),$X$3:$Y$992,2,0),"")</f>
        <v/>
      </c>
    </row>
    <row r="388" spans="13:26" ht="12.75">
      <c r="M388" s="92">
        <f>IF(ISNUMBER(SEARCH(ZAKL_DATA!$B$29,N388)),MAX($M$2:M387)+1,0)</f>
        <v>386.0</v>
      </c>
      <c r="N388" s="93" t="s">
        <v>1945</v>
      </c>
      <c r="O388" s="108" t="s">
        <v>1946</v>
      </c>
      <c r="Q388" s="95" t="str">
        <f>IFERROR(VLOOKUP(ROWS($Q$3:Q388),$M$3:$N$992,2,0),"")</f>
        <v>Činnosti domác.produk.blíže neurčené výrobky pro vlastní potřebu</v>
      </c>
      <c r="R388">
        <f>IF(ISNUMBER(SEARCH(#REF!,N388)),MAX($M$2:M387)+1,0)</f>
        <v>0.0</v>
      </c>
      <c r="S388" s="93" t="s">
        <v>1945</v>
      </c>
      <c r="T388" t="str">
        <f>IFERROR(VLOOKUP(ROWS($T$3:T388),$R$3:$S$992,2,0),"")</f>
        <v/>
      </c>
      <c r="U388">
        <f>IF(ISNUMBER(SEARCH(#REF!,N388)),MAX($M$2:M387)+1,0)</f>
        <v>0.0</v>
      </c>
      <c r="V388" s="93" t="s">
        <v>1945</v>
      </c>
      <c r="W388" t="str">
        <f>IFERROR(VLOOKUP(ROWS($W$3:W388),$U$3:$V$992,2,0),"")</f>
        <v/>
      </c>
      <c r="X388">
        <f>IF(ISNUMBER(SEARCH(#REF!,N388)),MAX($M$2:M387)+1,0)</f>
        <v>0.0</v>
      </c>
      <c r="Y388" s="93" t="s">
        <v>1945</v>
      </c>
      <c r="Z388" t="str">
        <f>IFERROR(VLOOKUP(ROWS($Z$3:Z388),$X$3:$Y$992,2,0),"")</f>
        <v/>
      </c>
    </row>
    <row r="389" spans="13:26" ht="12.75">
      <c r="M389" s="92">
        <f>IF(ISNUMBER(SEARCH(ZAKL_DATA!$B$29,N389)),MAX($M$2:M388)+1,0)</f>
        <v>387.0</v>
      </c>
      <c r="N389" s="93" t="s">
        <v>1947</v>
      </c>
      <c r="O389" s="108" t="s">
        <v>1948</v>
      </c>
      <c r="Q389" s="95" t="str">
        <f>IFERROR(VLOOKUP(ROWS($Q$3:Q389),$M$3:$N$992,2,0),"")</f>
        <v>Činnosti domácností poskyt.blíže neurčené služby pro vlastní potřebu</v>
      </c>
      <c r="R389">
        <f>IF(ISNUMBER(SEARCH(#REF!,N389)),MAX($M$2:M388)+1,0)</f>
        <v>0.0</v>
      </c>
      <c r="S389" s="93" t="s">
        <v>1947</v>
      </c>
      <c r="T389" t="str">
        <f>IFERROR(VLOOKUP(ROWS($T$3:T389),$R$3:$S$992,2,0),"")</f>
        <v/>
      </c>
      <c r="U389">
        <f>IF(ISNUMBER(SEARCH(#REF!,N389)),MAX($M$2:M388)+1,0)</f>
        <v>0.0</v>
      </c>
      <c r="V389" s="93" t="s">
        <v>1947</v>
      </c>
      <c r="W389" t="str">
        <f>IFERROR(VLOOKUP(ROWS($W$3:W389),$U$3:$V$992,2,0),"")</f>
        <v/>
      </c>
      <c r="X389">
        <f>IF(ISNUMBER(SEARCH(#REF!,N389)),MAX($M$2:M388)+1,0)</f>
        <v>0.0</v>
      </c>
      <c r="Y389" s="93" t="s">
        <v>1947</v>
      </c>
      <c r="Z389" t="str">
        <f>IFERROR(VLOOKUP(ROWS($Z$3:Z389),$X$3:$Y$992,2,0),"")</f>
        <v/>
      </c>
    </row>
    <row r="390" spans="13:26" ht="12.75">
      <c r="M390" s="92">
        <f>IF(ISNUMBER(SEARCH(ZAKL_DATA!$B$29,N390)),MAX($M$2:M389)+1,0)</f>
        <v>388.0</v>
      </c>
      <c r="N390" s="93" t="s">
        <v>1949</v>
      </c>
      <c r="O390" s="108" t="s">
        <v>1950</v>
      </c>
      <c r="Q390" s="95" t="str">
        <f>IFERROR(VLOOKUP(ROWS($Q$3:Q390),$M$3:$N$992,2,0),"")</f>
        <v>Zpracování a konzervování masa, kromě drůbežího</v>
      </c>
      <c r="R390">
        <f>IF(ISNUMBER(SEARCH(#REF!,N390)),MAX($M$2:M389)+1,0)</f>
        <v>0.0</v>
      </c>
      <c r="S390" s="93" t="s">
        <v>1949</v>
      </c>
      <c r="T390" t="str">
        <f>IFERROR(VLOOKUP(ROWS($T$3:T390),$R$3:$S$992,2,0),"")</f>
        <v/>
      </c>
      <c r="U390">
        <f>IF(ISNUMBER(SEARCH(#REF!,N390)),MAX($M$2:M389)+1,0)</f>
        <v>0.0</v>
      </c>
      <c r="V390" s="93" t="s">
        <v>1949</v>
      </c>
      <c r="W390" t="str">
        <f>IFERROR(VLOOKUP(ROWS($W$3:W390),$U$3:$V$992,2,0),"")</f>
        <v/>
      </c>
      <c r="X390">
        <f>IF(ISNUMBER(SEARCH(#REF!,N390)),MAX($M$2:M389)+1,0)</f>
        <v>0.0</v>
      </c>
      <c r="Y390" s="93" t="s">
        <v>1949</v>
      </c>
      <c r="Z390" t="str">
        <f>IFERROR(VLOOKUP(ROWS($Z$3:Z390),$X$3:$Y$992,2,0),"")</f>
        <v/>
      </c>
    </row>
    <row r="391" spans="13:26" ht="12.75">
      <c r="M391" s="92">
        <f>IF(ISNUMBER(SEARCH(ZAKL_DATA!$B$29,N391)),MAX($M$2:M390)+1,0)</f>
        <v>389.0</v>
      </c>
      <c r="N391" s="93" t="s">
        <v>1951</v>
      </c>
      <c r="O391" s="108" t="s">
        <v>1952</v>
      </c>
      <c r="Q391" s="95" t="str">
        <f>IFERROR(VLOOKUP(ROWS($Q$3:Q391),$M$3:$N$992,2,0),"")</f>
        <v>Zpracování a konzervování drůbežího masa</v>
      </c>
      <c r="R391">
        <f>IF(ISNUMBER(SEARCH(#REF!,N391)),MAX($M$2:M390)+1,0)</f>
        <v>0.0</v>
      </c>
      <c r="S391" s="93" t="s">
        <v>1951</v>
      </c>
      <c r="T391" t="str">
        <f>IFERROR(VLOOKUP(ROWS($T$3:T391),$R$3:$S$992,2,0),"")</f>
        <v/>
      </c>
      <c r="U391">
        <f>IF(ISNUMBER(SEARCH(#REF!,N391)),MAX($M$2:M390)+1,0)</f>
        <v>0.0</v>
      </c>
      <c r="V391" s="93" t="s">
        <v>1951</v>
      </c>
      <c r="W391" t="str">
        <f>IFERROR(VLOOKUP(ROWS($W$3:W391),$U$3:$V$992,2,0),"")</f>
        <v/>
      </c>
      <c r="X391">
        <f>IF(ISNUMBER(SEARCH(#REF!,N391)),MAX($M$2:M390)+1,0)</f>
        <v>0.0</v>
      </c>
      <c r="Y391" s="93" t="s">
        <v>1951</v>
      </c>
      <c r="Z391" t="str">
        <f>IFERROR(VLOOKUP(ROWS($Z$3:Z391),$X$3:$Y$992,2,0),"")</f>
        <v/>
      </c>
    </row>
    <row r="392" spans="13:26" ht="12.75">
      <c r="M392" s="92">
        <f>IF(ISNUMBER(SEARCH(ZAKL_DATA!$B$29,N392)),MAX($M$2:M391)+1,0)</f>
        <v>390.0</v>
      </c>
      <c r="N392" s="93" t="s">
        <v>1953</v>
      </c>
      <c r="O392" s="108" t="s">
        <v>1954</v>
      </c>
      <c r="Q392" s="95" t="str">
        <f>IFERROR(VLOOKUP(ROWS($Q$3:Q392),$M$3:$N$992,2,0),"")</f>
        <v>Výroba masných výrobků a výrobků z drůbežího masa</v>
      </c>
      <c r="R392">
        <f>IF(ISNUMBER(SEARCH(#REF!,N392)),MAX($M$2:M391)+1,0)</f>
        <v>0.0</v>
      </c>
      <c r="S392" s="93" t="s">
        <v>1953</v>
      </c>
      <c r="T392" t="str">
        <f>IFERROR(VLOOKUP(ROWS($T$3:T392),$R$3:$S$992,2,0),"")</f>
        <v/>
      </c>
      <c r="U392">
        <f>IF(ISNUMBER(SEARCH(#REF!,N392)),MAX($M$2:M391)+1,0)</f>
        <v>0.0</v>
      </c>
      <c r="V392" s="93" t="s">
        <v>1953</v>
      </c>
      <c r="W392" t="str">
        <f>IFERROR(VLOOKUP(ROWS($W$3:W392),$U$3:$V$992,2,0),"")</f>
        <v/>
      </c>
      <c r="X392">
        <f>IF(ISNUMBER(SEARCH(#REF!,N392)),MAX($M$2:M391)+1,0)</f>
        <v>0.0</v>
      </c>
      <c r="Y392" s="93" t="s">
        <v>1953</v>
      </c>
      <c r="Z392" t="str">
        <f>IFERROR(VLOOKUP(ROWS($Z$3:Z392),$X$3:$Y$992,2,0),"")</f>
        <v/>
      </c>
    </row>
    <row r="393" spans="13:26" ht="12.75">
      <c r="M393" s="92">
        <f>IF(ISNUMBER(SEARCH(ZAKL_DATA!$B$29,N393)),MAX($M$2:M392)+1,0)</f>
        <v>391.0</v>
      </c>
      <c r="N393" s="93" t="s">
        <v>1955</v>
      </c>
      <c r="O393" s="108" t="s">
        <v>1956</v>
      </c>
      <c r="Q393" s="95" t="str">
        <f>IFERROR(VLOOKUP(ROWS($Q$3:Q393),$M$3:$N$992,2,0),"")</f>
        <v>Zpracování a konzervování brambor</v>
      </c>
      <c r="R393">
        <f>IF(ISNUMBER(SEARCH(#REF!,N393)),MAX($M$2:M392)+1,0)</f>
        <v>0.0</v>
      </c>
      <c r="S393" s="93" t="s">
        <v>1955</v>
      </c>
      <c r="T393" t="str">
        <f>IFERROR(VLOOKUP(ROWS($T$3:T393),$R$3:$S$992,2,0),"")</f>
        <v/>
      </c>
      <c r="U393">
        <f>IF(ISNUMBER(SEARCH(#REF!,N393)),MAX($M$2:M392)+1,0)</f>
        <v>0.0</v>
      </c>
      <c r="V393" s="93" t="s">
        <v>1955</v>
      </c>
      <c r="W393" t="str">
        <f>IFERROR(VLOOKUP(ROWS($W$3:W393),$U$3:$V$992,2,0),"")</f>
        <v/>
      </c>
      <c r="X393">
        <f>IF(ISNUMBER(SEARCH(#REF!,N393)),MAX($M$2:M392)+1,0)</f>
        <v>0.0</v>
      </c>
      <c r="Y393" s="93" t="s">
        <v>1955</v>
      </c>
      <c r="Z393" t="str">
        <f>IFERROR(VLOOKUP(ROWS($Z$3:Z393),$X$3:$Y$992,2,0),"")</f>
        <v/>
      </c>
    </row>
    <row r="394" spans="13:26" ht="12.75">
      <c r="M394" s="92">
        <f>IF(ISNUMBER(SEARCH(ZAKL_DATA!$B$29,N394)),MAX($M$2:M393)+1,0)</f>
        <v>392.0</v>
      </c>
      <c r="N394" s="93" t="s">
        <v>1957</v>
      </c>
      <c r="O394" s="108" t="s">
        <v>1958</v>
      </c>
      <c r="Q394" s="95" t="str">
        <f>IFERROR(VLOOKUP(ROWS($Q$3:Q394),$M$3:$N$992,2,0),"")</f>
        <v>Výroba ovocných a zeleninových šťáv</v>
      </c>
      <c r="R394">
        <f>IF(ISNUMBER(SEARCH(#REF!,N394)),MAX($M$2:M393)+1,0)</f>
        <v>0.0</v>
      </c>
      <c r="S394" s="93" t="s">
        <v>1957</v>
      </c>
      <c r="T394" t="str">
        <f>IFERROR(VLOOKUP(ROWS($T$3:T394),$R$3:$S$992,2,0),"")</f>
        <v/>
      </c>
      <c r="U394">
        <f>IF(ISNUMBER(SEARCH(#REF!,N394)),MAX($M$2:M393)+1,0)</f>
        <v>0.0</v>
      </c>
      <c r="V394" s="93" t="s">
        <v>1957</v>
      </c>
      <c r="W394" t="str">
        <f>IFERROR(VLOOKUP(ROWS($W$3:W394),$U$3:$V$992,2,0),"")</f>
        <v/>
      </c>
      <c r="X394">
        <f>IF(ISNUMBER(SEARCH(#REF!,N394)),MAX($M$2:M393)+1,0)</f>
        <v>0.0</v>
      </c>
      <c r="Y394" s="93" t="s">
        <v>1957</v>
      </c>
      <c r="Z394" t="str">
        <f>IFERROR(VLOOKUP(ROWS($Z$3:Z394),$X$3:$Y$992,2,0),"")</f>
        <v/>
      </c>
    </row>
    <row r="395" spans="13:26" ht="12.75">
      <c r="M395" s="92">
        <f>IF(ISNUMBER(SEARCH(ZAKL_DATA!$B$29,N395)),MAX($M$2:M394)+1,0)</f>
        <v>393.0</v>
      </c>
      <c r="N395" s="93" t="s">
        <v>1959</v>
      </c>
      <c r="O395" s="108" t="s">
        <v>1960</v>
      </c>
      <c r="Q395" s="95" t="str">
        <f>IFERROR(VLOOKUP(ROWS($Q$3:Q395),$M$3:$N$992,2,0),"")</f>
        <v>Ostatní zpracování a konzervování ovoce a zeleniny</v>
      </c>
      <c r="R395">
        <f>IF(ISNUMBER(SEARCH(#REF!,N395)),MAX($M$2:M394)+1,0)</f>
        <v>0.0</v>
      </c>
      <c r="S395" s="93" t="s">
        <v>1959</v>
      </c>
      <c r="T395" t="str">
        <f>IFERROR(VLOOKUP(ROWS($T$3:T395),$R$3:$S$992,2,0),"")</f>
        <v/>
      </c>
      <c r="U395">
        <f>IF(ISNUMBER(SEARCH(#REF!,N395)),MAX($M$2:M394)+1,0)</f>
        <v>0.0</v>
      </c>
      <c r="V395" s="93" t="s">
        <v>1959</v>
      </c>
      <c r="W395" t="str">
        <f>IFERROR(VLOOKUP(ROWS($W$3:W395),$U$3:$V$992,2,0),"")</f>
        <v/>
      </c>
      <c r="X395">
        <f>IF(ISNUMBER(SEARCH(#REF!,N395)),MAX($M$2:M394)+1,0)</f>
        <v>0.0</v>
      </c>
      <c r="Y395" s="93" t="s">
        <v>1959</v>
      </c>
      <c r="Z395" t="str">
        <f>IFERROR(VLOOKUP(ROWS($Z$3:Z395),$X$3:$Y$992,2,0),"")</f>
        <v/>
      </c>
    </row>
    <row r="396" spans="13:26" ht="12.75">
      <c r="M396" s="92">
        <f>IF(ISNUMBER(SEARCH(ZAKL_DATA!$B$29,N396)),MAX($M$2:M395)+1,0)</f>
        <v>394.0</v>
      </c>
      <c r="N396" s="93" t="s">
        <v>1961</v>
      </c>
      <c r="O396" s="108" t="s">
        <v>1962</v>
      </c>
      <c r="Q396" s="95" t="str">
        <f>IFERROR(VLOOKUP(ROWS($Q$3:Q396),$M$3:$N$992,2,0),"")</f>
        <v>Výroba olejů a tuků</v>
      </c>
      <c r="R396">
        <f>IF(ISNUMBER(SEARCH(#REF!,N396)),MAX($M$2:M395)+1,0)</f>
        <v>0.0</v>
      </c>
      <c r="S396" s="93" t="s">
        <v>1961</v>
      </c>
      <c r="T396" t="str">
        <f>IFERROR(VLOOKUP(ROWS($T$3:T396),$R$3:$S$992,2,0),"")</f>
        <v/>
      </c>
      <c r="U396">
        <f>IF(ISNUMBER(SEARCH(#REF!,N396)),MAX($M$2:M395)+1,0)</f>
        <v>0.0</v>
      </c>
      <c r="V396" s="93" t="s">
        <v>1961</v>
      </c>
      <c r="W396" t="str">
        <f>IFERROR(VLOOKUP(ROWS($W$3:W396),$U$3:$V$992,2,0),"")</f>
        <v/>
      </c>
      <c r="X396">
        <f>IF(ISNUMBER(SEARCH(#REF!,N396)),MAX($M$2:M395)+1,0)</f>
        <v>0.0</v>
      </c>
      <c r="Y396" s="93" t="s">
        <v>1961</v>
      </c>
      <c r="Z396" t="str">
        <f>IFERROR(VLOOKUP(ROWS($Z$3:Z396),$X$3:$Y$992,2,0),"")</f>
        <v/>
      </c>
    </row>
    <row r="397" spans="13:26" ht="12.75">
      <c r="M397" s="92">
        <f>IF(ISNUMBER(SEARCH(ZAKL_DATA!$B$29,N397)),MAX($M$2:M396)+1,0)</f>
        <v>395.0</v>
      </c>
      <c r="N397" s="93" t="s">
        <v>1963</v>
      </c>
      <c r="O397" s="108" t="s">
        <v>1964</v>
      </c>
      <c r="Q397" s="95" t="str">
        <f>IFERROR(VLOOKUP(ROWS($Q$3:Q397),$M$3:$N$992,2,0),"")</f>
        <v>Výroba margarínu a podobných jedlých tuků</v>
      </c>
      <c r="R397">
        <f>IF(ISNUMBER(SEARCH(#REF!,N397)),MAX($M$2:M396)+1,0)</f>
        <v>0.0</v>
      </c>
      <c r="S397" s="93" t="s">
        <v>1963</v>
      </c>
      <c r="T397" t="str">
        <f>IFERROR(VLOOKUP(ROWS($T$3:T397),$R$3:$S$992,2,0),"")</f>
        <v/>
      </c>
      <c r="U397">
        <f>IF(ISNUMBER(SEARCH(#REF!,N397)),MAX($M$2:M396)+1,0)</f>
        <v>0.0</v>
      </c>
      <c r="V397" s="93" t="s">
        <v>1963</v>
      </c>
      <c r="W397" t="str">
        <f>IFERROR(VLOOKUP(ROWS($W$3:W397),$U$3:$V$992,2,0),"")</f>
        <v/>
      </c>
      <c r="X397">
        <f>IF(ISNUMBER(SEARCH(#REF!,N397)),MAX($M$2:M396)+1,0)</f>
        <v>0.0</v>
      </c>
      <c r="Y397" s="93" t="s">
        <v>1963</v>
      </c>
      <c r="Z397" t="str">
        <f>IFERROR(VLOOKUP(ROWS($Z$3:Z397),$X$3:$Y$992,2,0),"")</f>
        <v/>
      </c>
    </row>
    <row r="398" spans="13:26" ht="12.75">
      <c r="M398" s="92">
        <f>IF(ISNUMBER(SEARCH(ZAKL_DATA!$B$29,N398)),MAX($M$2:M397)+1,0)</f>
        <v>396.0</v>
      </c>
      <c r="N398" s="93" t="s">
        <v>1965</v>
      </c>
      <c r="O398" s="108" t="s">
        <v>1966</v>
      </c>
      <c r="Q398" s="95" t="str">
        <f>IFERROR(VLOOKUP(ROWS($Q$3:Q398),$M$3:$N$992,2,0),"")</f>
        <v>Zpracování mléka, výroba mléčných výrobků a sýrů</v>
      </c>
      <c r="R398">
        <f>IF(ISNUMBER(SEARCH(#REF!,N398)),MAX($M$2:M397)+1,0)</f>
        <v>0.0</v>
      </c>
      <c r="S398" s="93" t="s">
        <v>1965</v>
      </c>
      <c r="T398" t="str">
        <f>IFERROR(VLOOKUP(ROWS($T$3:T398),$R$3:$S$992,2,0),"")</f>
        <v/>
      </c>
      <c r="U398">
        <f>IF(ISNUMBER(SEARCH(#REF!,N398)),MAX($M$2:M397)+1,0)</f>
        <v>0.0</v>
      </c>
      <c r="V398" s="93" t="s">
        <v>1965</v>
      </c>
      <c r="W398" t="str">
        <f>IFERROR(VLOOKUP(ROWS($W$3:W398),$U$3:$V$992,2,0),"")</f>
        <v/>
      </c>
      <c r="X398">
        <f>IF(ISNUMBER(SEARCH(#REF!,N398)),MAX($M$2:M397)+1,0)</f>
        <v>0.0</v>
      </c>
      <c r="Y398" s="93" t="s">
        <v>1965</v>
      </c>
      <c r="Z398" t="str">
        <f>IFERROR(VLOOKUP(ROWS($Z$3:Z398),$X$3:$Y$992,2,0),"")</f>
        <v/>
      </c>
    </row>
    <row r="399" spans="13:26" ht="12.75">
      <c r="M399" s="92">
        <f>IF(ISNUMBER(SEARCH(ZAKL_DATA!$B$29,N399)),MAX($M$2:M398)+1,0)</f>
        <v>397.0</v>
      </c>
      <c r="N399" s="93" t="s">
        <v>1967</v>
      </c>
      <c r="O399" s="108" t="s">
        <v>1968</v>
      </c>
      <c r="Q399" s="95" t="str">
        <f>IFERROR(VLOOKUP(ROWS($Q$3:Q399),$M$3:$N$992,2,0),"")</f>
        <v>Výroba zmrzliny</v>
      </c>
      <c r="R399">
        <f>IF(ISNUMBER(SEARCH(#REF!,N399)),MAX($M$2:M398)+1,0)</f>
        <v>0.0</v>
      </c>
      <c r="S399" s="93" t="s">
        <v>1967</v>
      </c>
      <c r="T399" t="str">
        <f>IFERROR(VLOOKUP(ROWS($T$3:T399),$R$3:$S$992,2,0),"")</f>
        <v/>
      </c>
      <c r="U399">
        <f>IF(ISNUMBER(SEARCH(#REF!,N399)),MAX($M$2:M398)+1,0)</f>
        <v>0.0</v>
      </c>
      <c r="V399" s="93" t="s">
        <v>1967</v>
      </c>
      <c r="W399" t="str">
        <f>IFERROR(VLOOKUP(ROWS($W$3:W399),$U$3:$V$992,2,0),"")</f>
        <v/>
      </c>
      <c r="X399">
        <f>IF(ISNUMBER(SEARCH(#REF!,N399)),MAX($M$2:M398)+1,0)</f>
        <v>0.0</v>
      </c>
      <c r="Y399" s="93" t="s">
        <v>1967</v>
      </c>
      <c r="Z399" t="str">
        <f>IFERROR(VLOOKUP(ROWS($Z$3:Z399),$X$3:$Y$992,2,0),"")</f>
        <v/>
      </c>
    </row>
    <row r="400" spans="13:26" ht="12.75">
      <c r="M400" s="92">
        <f>IF(ISNUMBER(SEARCH(ZAKL_DATA!$B$29,N400)),MAX($M$2:M399)+1,0)</f>
        <v>398.0</v>
      </c>
      <c r="N400" s="93" t="s">
        <v>1969</v>
      </c>
      <c r="O400" s="108" t="s">
        <v>1970</v>
      </c>
      <c r="Q400" s="95" t="str">
        <f>IFERROR(VLOOKUP(ROWS($Q$3:Q400),$M$3:$N$992,2,0),"")</f>
        <v>Výroba mlýnských výrobků</v>
      </c>
      <c r="R400">
        <f>IF(ISNUMBER(SEARCH(#REF!,N400)),MAX($M$2:M399)+1,0)</f>
        <v>0.0</v>
      </c>
      <c r="S400" s="93" t="s">
        <v>1969</v>
      </c>
      <c r="T400" t="str">
        <f>IFERROR(VLOOKUP(ROWS($T$3:T400),$R$3:$S$992,2,0),"")</f>
        <v/>
      </c>
      <c r="U400">
        <f>IF(ISNUMBER(SEARCH(#REF!,N400)),MAX($M$2:M399)+1,0)</f>
        <v>0.0</v>
      </c>
      <c r="V400" s="93" t="s">
        <v>1969</v>
      </c>
      <c r="W400" t="str">
        <f>IFERROR(VLOOKUP(ROWS($W$3:W400),$U$3:$V$992,2,0),"")</f>
        <v/>
      </c>
      <c r="X400">
        <f>IF(ISNUMBER(SEARCH(#REF!,N400)),MAX($M$2:M399)+1,0)</f>
        <v>0.0</v>
      </c>
      <c r="Y400" s="93" t="s">
        <v>1969</v>
      </c>
      <c r="Z400" t="str">
        <f>IFERROR(VLOOKUP(ROWS($Z$3:Z400),$X$3:$Y$992,2,0),"")</f>
        <v/>
      </c>
    </row>
    <row r="401" spans="13:26" ht="12.75">
      <c r="M401" s="92">
        <f>IF(ISNUMBER(SEARCH(ZAKL_DATA!$B$29,N401)),MAX($M$2:M400)+1,0)</f>
        <v>399.0</v>
      </c>
      <c r="N401" s="93" t="s">
        <v>1971</v>
      </c>
      <c r="O401" s="108" t="s">
        <v>1972</v>
      </c>
      <c r="Q401" s="95" t="str">
        <f>IFERROR(VLOOKUP(ROWS($Q$3:Q401),$M$3:$N$992,2,0),"")</f>
        <v>Výroba škrobárenských výrobků</v>
      </c>
      <c r="R401">
        <f>IF(ISNUMBER(SEARCH(#REF!,N401)),MAX($M$2:M400)+1,0)</f>
        <v>0.0</v>
      </c>
      <c r="S401" s="93" t="s">
        <v>1971</v>
      </c>
      <c r="T401" t="str">
        <f>IFERROR(VLOOKUP(ROWS($T$3:T401),$R$3:$S$992,2,0),"")</f>
        <v/>
      </c>
      <c r="U401">
        <f>IF(ISNUMBER(SEARCH(#REF!,N401)),MAX($M$2:M400)+1,0)</f>
        <v>0.0</v>
      </c>
      <c r="V401" s="93" t="s">
        <v>1971</v>
      </c>
      <c r="W401" t="str">
        <f>IFERROR(VLOOKUP(ROWS($W$3:W401),$U$3:$V$992,2,0),"")</f>
        <v/>
      </c>
      <c r="X401">
        <f>IF(ISNUMBER(SEARCH(#REF!,N401)),MAX($M$2:M400)+1,0)</f>
        <v>0.0</v>
      </c>
      <c r="Y401" s="93" t="s">
        <v>1971</v>
      </c>
      <c r="Z401" t="str">
        <f>IFERROR(VLOOKUP(ROWS($Z$3:Z401),$X$3:$Y$992,2,0),"")</f>
        <v/>
      </c>
    </row>
    <row r="402" spans="13:26" ht="12.75">
      <c r="M402" s="92">
        <f>IF(ISNUMBER(SEARCH(ZAKL_DATA!$B$29,N402)),MAX($M$2:M401)+1,0)</f>
        <v>400.0</v>
      </c>
      <c r="N402" s="93" t="s">
        <v>1973</v>
      </c>
      <c r="O402" s="108" t="s">
        <v>1974</v>
      </c>
      <c r="Q402" s="95" t="str">
        <f>IFERROR(VLOOKUP(ROWS($Q$3:Q402),$M$3:$N$992,2,0),"")</f>
        <v>Výroba pekařských a cukrářských výrobků, kromě trvanlivých</v>
      </c>
      <c r="R402">
        <f>IF(ISNUMBER(SEARCH(#REF!,N402)),MAX($M$2:M401)+1,0)</f>
        <v>0.0</v>
      </c>
      <c r="S402" s="93" t="s">
        <v>1973</v>
      </c>
      <c r="T402" t="str">
        <f>IFERROR(VLOOKUP(ROWS($T$3:T402),$R$3:$S$992,2,0),"")</f>
        <v/>
      </c>
      <c r="U402">
        <f>IF(ISNUMBER(SEARCH(#REF!,N402)),MAX($M$2:M401)+1,0)</f>
        <v>0.0</v>
      </c>
      <c r="V402" s="93" t="s">
        <v>1973</v>
      </c>
      <c r="W402" t="str">
        <f>IFERROR(VLOOKUP(ROWS($W$3:W402),$U$3:$V$992,2,0),"")</f>
        <v/>
      </c>
      <c r="X402">
        <f>IF(ISNUMBER(SEARCH(#REF!,N402)),MAX($M$2:M401)+1,0)</f>
        <v>0.0</v>
      </c>
      <c r="Y402" s="93" t="s">
        <v>1973</v>
      </c>
      <c r="Z402" t="str">
        <f>IFERROR(VLOOKUP(ROWS($Z$3:Z402),$X$3:$Y$992,2,0),"")</f>
        <v/>
      </c>
    </row>
    <row r="403" spans="13:26" ht="12.75">
      <c r="M403" s="92">
        <f>IF(ISNUMBER(SEARCH(ZAKL_DATA!$B$29,N403)),MAX($M$2:M402)+1,0)</f>
        <v>401.0</v>
      </c>
      <c r="N403" s="93" t="s">
        <v>1975</v>
      </c>
      <c r="O403" s="108" t="s">
        <v>1976</v>
      </c>
      <c r="Q403" s="95" t="str">
        <f>IFERROR(VLOOKUP(ROWS($Q$3:Q403),$M$3:$N$992,2,0),"")</f>
        <v>Výroba sucharů a sušenek; výroba trvanlivých cukrářských výrobků</v>
      </c>
      <c r="R403">
        <f>IF(ISNUMBER(SEARCH(#REF!,N403)),MAX($M$2:M402)+1,0)</f>
        <v>0.0</v>
      </c>
      <c r="S403" s="93" t="s">
        <v>1975</v>
      </c>
      <c r="T403" t="str">
        <f>IFERROR(VLOOKUP(ROWS($T$3:T403),$R$3:$S$992,2,0),"")</f>
        <v/>
      </c>
      <c r="U403">
        <f>IF(ISNUMBER(SEARCH(#REF!,N403)),MAX($M$2:M402)+1,0)</f>
        <v>0.0</v>
      </c>
      <c r="V403" s="93" t="s">
        <v>1975</v>
      </c>
      <c r="W403" t="str">
        <f>IFERROR(VLOOKUP(ROWS($W$3:W403),$U$3:$V$992,2,0),"")</f>
        <v/>
      </c>
      <c r="X403">
        <f>IF(ISNUMBER(SEARCH(#REF!,N403)),MAX($M$2:M402)+1,0)</f>
        <v>0.0</v>
      </c>
      <c r="Y403" s="93" t="s">
        <v>1975</v>
      </c>
      <c r="Z403" t="str">
        <f>IFERROR(VLOOKUP(ROWS($Z$3:Z403),$X$3:$Y$992,2,0),"")</f>
        <v/>
      </c>
    </row>
    <row r="404" spans="13:26" ht="12.75">
      <c r="M404" s="92">
        <f>IF(ISNUMBER(SEARCH(ZAKL_DATA!$B$29,N404)),MAX($M$2:M403)+1,0)</f>
        <v>402.0</v>
      </c>
      <c r="N404" s="93" t="s">
        <v>1977</v>
      </c>
      <c r="O404" s="108" t="s">
        <v>1978</v>
      </c>
      <c r="Q404" s="95" t="str">
        <f>IFERROR(VLOOKUP(ROWS($Q$3:Q404),$M$3:$N$992,2,0),"")</f>
        <v>Výroba makaronů, nudlí, kuskusu a podobných moučných výrobků</v>
      </c>
      <c r="R404">
        <f>IF(ISNUMBER(SEARCH(#REF!,N404)),MAX($M$2:M403)+1,0)</f>
        <v>0.0</v>
      </c>
      <c r="S404" s="93" t="s">
        <v>1977</v>
      </c>
      <c r="T404" t="str">
        <f>IFERROR(VLOOKUP(ROWS($T$3:T404),$R$3:$S$992,2,0),"")</f>
        <v/>
      </c>
      <c r="U404">
        <f>IF(ISNUMBER(SEARCH(#REF!,N404)),MAX($M$2:M403)+1,0)</f>
        <v>0.0</v>
      </c>
      <c r="V404" s="93" t="s">
        <v>1977</v>
      </c>
      <c r="W404" t="str">
        <f>IFERROR(VLOOKUP(ROWS($W$3:W404),$U$3:$V$992,2,0),"")</f>
        <v/>
      </c>
      <c r="X404">
        <f>IF(ISNUMBER(SEARCH(#REF!,N404)),MAX($M$2:M403)+1,0)</f>
        <v>0.0</v>
      </c>
      <c r="Y404" s="93" t="s">
        <v>1977</v>
      </c>
      <c r="Z404" t="str">
        <f>IFERROR(VLOOKUP(ROWS($Z$3:Z404),$X$3:$Y$992,2,0),"")</f>
        <v/>
      </c>
    </row>
    <row r="405" spans="13:26" ht="12.75">
      <c r="M405" s="92">
        <f>IF(ISNUMBER(SEARCH(ZAKL_DATA!$B$29,N405)),MAX($M$2:M404)+1,0)</f>
        <v>403.0</v>
      </c>
      <c r="N405" s="93" t="s">
        <v>1979</v>
      </c>
      <c r="O405" s="108" t="s">
        <v>1980</v>
      </c>
      <c r="Q405" s="95" t="str">
        <f>IFERROR(VLOOKUP(ROWS($Q$3:Q405),$M$3:$N$992,2,0),"")</f>
        <v>Výroba cukru</v>
      </c>
      <c r="R405">
        <f>IF(ISNUMBER(SEARCH(#REF!,N405)),MAX($M$2:M404)+1,0)</f>
        <v>0.0</v>
      </c>
      <c r="S405" s="93" t="s">
        <v>1979</v>
      </c>
      <c r="T405" t="str">
        <f>IFERROR(VLOOKUP(ROWS($T$3:T405),$R$3:$S$992,2,0),"")</f>
        <v/>
      </c>
      <c r="U405">
        <f>IF(ISNUMBER(SEARCH(#REF!,N405)),MAX($M$2:M404)+1,0)</f>
        <v>0.0</v>
      </c>
      <c r="V405" s="93" t="s">
        <v>1979</v>
      </c>
      <c r="W405" t="str">
        <f>IFERROR(VLOOKUP(ROWS($W$3:W405),$U$3:$V$992,2,0),"")</f>
        <v/>
      </c>
      <c r="X405">
        <f>IF(ISNUMBER(SEARCH(#REF!,N405)),MAX($M$2:M404)+1,0)</f>
        <v>0.0</v>
      </c>
      <c r="Y405" s="93" t="s">
        <v>1979</v>
      </c>
      <c r="Z405" t="str">
        <f>IFERROR(VLOOKUP(ROWS($Z$3:Z405),$X$3:$Y$992,2,0),"")</f>
        <v/>
      </c>
    </row>
    <row r="406" spans="13:26" ht="12.75">
      <c r="M406" s="92">
        <f>IF(ISNUMBER(SEARCH(ZAKL_DATA!$B$29,N406)),MAX($M$2:M405)+1,0)</f>
        <v>404.0</v>
      </c>
      <c r="N406" s="93" t="s">
        <v>1981</v>
      </c>
      <c r="O406" s="108" t="s">
        <v>1982</v>
      </c>
      <c r="Q406" s="95" t="str">
        <f>IFERROR(VLOOKUP(ROWS($Q$3:Q406),$M$3:$N$992,2,0),"")</f>
        <v>Výroba kakaa, čokolády a cukrovinek</v>
      </c>
      <c r="R406">
        <f>IF(ISNUMBER(SEARCH(#REF!,N406)),MAX($M$2:M405)+1,0)</f>
        <v>0.0</v>
      </c>
      <c r="S406" s="93" t="s">
        <v>1981</v>
      </c>
      <c r="T406" t="str">
        <f>IFERROR(VLOOKUP(ROWS($T$3:T406),$R$3:$S$992,2,0),"")</f>
        <v/>
      </c>
      <c r="U406">
        <f>IF(ISNUMBER(SEARCH(#REF!,N406)),MAX($M$2:M405)+1,0)</f>
        <v>0.0</v>
      </c>
      <c r="V406" s="93" t="s">
        <v>1981</v>
      </c>
      <c r="W406" t="str">
        <f>IFERROR(VLOOKUP(ROWS($W$3:W406),$U$3:$V$992,2,0),"")</f>
        <v/>
      </c>
      <c r="X406">
        <f>IF(ISNUMBER(SEARCH(#REF!,N406)),MAX($M$2:M405)+1,0)</f>
        <v>0.0</v>
      </c>
      <c r="Y406" s="93" t="s">
        <v>1981</v>
      </c>
      <c r="Z406" t="str">
        <f>IFERROR(VLOOKUP(ROWS($Z$3:Z406),$X$3:$Y$992,2,0),"")</f>
        <v/>
      </c>
    </row>
    <row r="407" spans="13:26" ht="12.75">
      <c r="M407" s="92">
        <f>IF(ISNUMBER(SEARCH(ZAKL_DATA!$B$29,N407)),MAX($M$2:M406)+1,0)</f>
        <v>405.0</v>
      </c>
      <c r="N407" s="93" t="s">
        <v>1983</v>
      </c>
      <c r="O407" s="108" t="s">
        <v>1984</v>
      </c>
      <c r="Q407" s="95" t="str">
        <f>IFERROR(VLOOKUP(ROWS($Q$3:Q407),$M$3:$N$992,2,0),"")</f>
        <v>Zpracování čaje a kávy</v>
      </c>
      <c r="R407">
        <f>IF(ISNUMBER(SEARCH(#REF!,N407)),MAX($M$2:M406)+1,0)</f>
        <v>0.0</v>
      </c>
      <c r="S407" s="93" t="s">
        <v>1983</v>
      </c>
      <c r="T407" t="str">
        <f>IFERROR(VLOOKUP(ROWS($T$3:T407),$R$3:$S$992,2,0),"")</f>
        <v/>
      </c>
      <c r="U407">
        <f>IF(ISNUMBER(SEARCH(#REF!,N407)),MAX($M$2:M406)+1,0)</f>
        <v>0.0</v>
      </c>
      <c r="V407" s="93" t="s">
        <v>1983</v>
      </c>
      <c r="W407" t="str">
        <f>IFERROR(VLOOKUP(ROWS($W$3:W407),$U$3:$V$992,2,0),"")</f>
        <v/>
      </c>
      <c r="X407">
        <f>IF(ISNUMBER(SEARCH(#REF!,N407)),MAX($M$2:M406)+1,0)</f>
        <v>0.0</v>
      </c>
      <c r="Y407" s="93" t="s">
        <v>1983</v>
      </c>
      <c r="Z407" t="str">
        <f>IFERROR(VLOOKUP(ROWS($Z$3:Z407),$X$3:$Y$992,2,0),"")</f>
        <v/>
      </c>
    </row>
    <row r="408" spans="13:26" ht="12.75">
      <c r="M408" s="92">
        <f>IF(ISNUMBER(SEARCH(ZAKL_DATA!$B$29,N408)),MAX($M$2:M407)+1,0)</f>
        <v>406.0</v>
      </c>
      <c r="N408" s="93" t="s">
        <v>1985</v>
      </c>
      <c r="O408" s="108" t="s">
        <v>1986</v>
      </c>
      <c r="Q408" s="95" t="str">
        <f>IFERROR(VLOOKUP(ROWS($Q$3:Q408),$M$3:$N$992,2,0),"")</f>
        <v>Výroba koření a aromatických výtažků</v>
      </c>
      <c r="R408">
        <f>IF(ISNUMBER(SEARCH(#REF!,N408)),MAX($M$2:M407)+1,0)</f>
        <v>0.0</v>
      </c>
      <c r="S408" s="93" t="s">
        <v>1985</v>
      </c>
      <c r="T408" t="str">
        <f>IFERROR(VLOOKUP(ROWS($T$3:T408),$R$3:$S$992,2,0),"")</f>
        <v/>
      </c>
      <c r="U408">
        <f>IF(ISNUMBER(SEARCH(#REF!,N408)),MAX($M$2:M407)+1,0)</f>
        <v>0.0</v>
      </c>
      <c r="V408" s="93" t="s">
        <v>1985</v>
      </c>
      <c r="W408" t="str">
        <f>IFERROR(VLOOKUP(ROWS($W$3:W408),$U$3:$V$992,2,0),"")</f>
        <v/>
      </c>
      <c r="X408">
        <f>IF(ISNUMBER(SEARCH(#REF!,N408)),MAX($M$2:M407)+1,0)</f>
        <v>0.0</v>
      </c>
      <c r="Y408" s="93" t="s">
        <v>1985</v>
      </c>
      <c r="Z408" t="str">
        <f>IFERROR(VLOOKUP(ROWS($Z$3:Z408),$X$3:$Y$992,2,0),"")</f>
        <v/>
      </c>
    </row>
    <row r="409" spans="13:26" ht="12.75">
      <c r="M409" s="92">
        <f>IF(ISNUMBER(SEARCH(ZAKL_DATA!$B$29,N409)),MAX($M$2:M408)+1,0)</f>
        <v>407.0</v>
      </c>
      <c r="N409" s="93" t="s">
        <v>1987</v>
      </c>
      <c r="O409" s="108" t="s">
        <v>1988</v>
      </c>
      <c r="Q409" s="95" t="str">
        <f>IFERROR(VLOOKUP(ROWS($Q$3:Q409),$M$3:$N$992,2,0),"")</f>
        <v>Výroba hotových pokrmů</v>
      </c>
      <c r="R409">
        <f>IF(ISNUMBER(SEARCH(#REF!,N409)),MAX($M$2:M408)+1,0)</f>
        <v>0.0</v>
      </c>
      <c r="S409" s="93" t="s">
        <v>1987</v>
      </c>
      <c r="T409" t="str">
        <f>IFERROR(VLOOKUP(ROWS($T$3:T409),$R$3:$S$992,2,0),"")</f>
        <v/>
      </c>
      <c r="U409">
        <f>IF(ISNUMBER(SEARCH(#REF!,N409)),MAX($M$2:M408)+1,0)</f>
        <v>0.0</v>
      </c>
      <c r="V409" s="93" t="s">
        <v>1987</v>
      </c>
      <c r="W409" t="str">
        <f>IFERROR(VLOOKUP(ROWS($W$3:W409),$U$3:$V$992,2,0),"")</f>
        <v/>
      </c>
      <c r="X409">
        <f>IF(ISNUMBER(SEARCH(#REF!,N409)),MAX($M$2:M408)+1,0)</f>
        <v>0.0</v>
      </c>
      <c r="Y409" s="93" t="s">
        <v>1987</v>
      </c>
      <c r="Z409" t="str">
        <f>IFERROR(VLOOKUP(ROWS($Z$3:Z409),$X$3:$Y$992,2,0),"")</f>
        <v/>
      </c>
    </row>
    <row r="410" spans="13:26" ht="12.75">
      <c r="M410" s="92">
        <f>IF(ISNUMBER(SEARCH(ZAKL_DATA!$B$29,N410)),MAX($M$2:M409)+1,0)</f>
        <v>408.0</v>
      </c>
      <c r="N410" s="93" t="s">
        <v>1989</v>
      </c>
      <c r="O410" s="108" t="s">
        <v>1990</v>
      </c>
      <c r="Q410" s="95" t="str">
        <f>IFERROR(VLOOKUP(ROWS($Q$3:Q410),$M$3:$N$992,2,0),"")</f>
        <v>Výroba homogenizovaných potravinářských přípravků a dietních potravin</v>
      </c>
      <c r="R410">
        <f>IF(ISNUMBER(SEARCH(#REF!,N410)),MAX($M$2:M409)+1,0)</f>
        <v>0.0</v>
      </c>
      <c r="S410" s="93" t="s">
        <v>1989</v>
      </c>
      <c r="T410" t="str">
        <f>IFERROR(VLOOKUP(ROWS($T$3:T410),$R$3:$S$992,2,0),"")</f>
        <v/>
      </c>
      <c r="U410">
        <f>IF(ISNUMBER(SEARCH(#REF!,N410)),MAX($M$2:M409)+1,0)</f>
        <v>0.0</v>
      </c>
      <c r="V410" s="93" t="s">
        <v>1989</v>
      </c>
      <c r="W410" t="str">
        <f>IFERROR(VLOOKUP(ROWS($W$3:W410),$U$3:$V$992,2,0),"")</f>
        <v/>
      </c>
      <c r="X410">
        <f>IF(ISNUMBER(SEARCH(#REF!,N410)),MAX($M$2:M409)+1,0)</f>
        <v>0.0</v>
      </c>
      <c r="Y410" s="93" t="s">
        <v>1989</v>
      </c>
      <c r="Z410" t="str">
        <f>IFERROR(VLOOKUP(ROWS($Z$3:Z410),$X$3:$Y$992,2,0),"")</f>
        <v/>
      </c>
    </row>
    <row r="411" spans="13:26" ht="12.75">
      <c r="M411" s="92">
        <f>IF(ISNUMBER(SEARCH(ZAKL_DATA!$B$29,N411)),MAX($M$2:M410)+1,0)</f>
        <v>409.0</v>
      </c>
      <c r="N411" s="93" t="s">
        <v>1991</v>
      </c>
      <c r="O411" s="108" t="s">
        <v>1992</v>
      </c>
      <c r="Q411" s="95" t="str">
        <f>IFERROR(VLOOKUP(ROWS($Q$3:Q411),$M$3:$N$992,2,0),"")</f>
        <v>Výroba ostatních potravinářských výrobků j. n.</v>
      </c>
      <c r="R411">
        <f>IF(ISNUMBER(SEARCH(#REF!,N411)),MAX($M$2:M410)+1,0)</f>
        <v>0.0</v>
      </c>
      <c r="S411" s="93" t="s">
        <v>1991</v>
      </c>
      <c r="T411" t="str">
        <f>IFERROR(VLOOKUP(ROWS($T$3:T411),$R$3:$S$992,2,0),"")</f>
        <v/>
      </c>
      <c r="U411">
        <f>IF(ISNUMBER(SEARCH(#REF!,N411)),MAX($M$2:M410)+1,0)</f>
        <v>0.0</v>
      </c>
      <c r="V411" s="93" t="s">
        <v>1991</v>
      </c>
      <c r="W411" t="str">
        <f>IFERROR(VLOOKUP(ROWS($W$3:W411),$U$3:$V$992,2,0),"")</f>
        <v/>
      </c>
      <c r="X411">
        <f>IF(ISNUMBER(SEARCH(#REF!,N411)),MAX($M$2:M410)+1,0)</f>
        <v>0.0</v>
      </c>
      <c r="Y411" s="93" t="s">
        <v>1991</v>
      </c>
      <c r="Z411" t="str">
        <f>IFERROR(VLOOKUP(ROWS($Z$3:Z411),$X$3:$Y$992,2,0),"")</f>
        <v/>
      </c>
    </row>
    <row r="412" spans="13:26" ht="12.75">
      <c r="M412" s="92">
        <f>IF(ISNUMBER(SEARCH(ZAKL_DATA!$B$29,N412)),MAX($M$2:M411)+1,0)</f>
        <v>410.0</v>
      </c>
      <c r="N412" s="93" t="s">
        <v>1993</v>
      </c>
      <c r="O412" s="108" t="s">
        <v>1994</v>
      </c>
      <c r="Q412" s="95" t="str">
        <f>IFERROR(VLOOKUP(ROWS($Q$3:Q412),$M$3:$N$992,2,0),"")</f>
        <v>Výroba průmyslových krmiv pro hospodářská zvířata</v>
      </c>
      <c r="R412">
        <f>IF(ISNUMBER(SEARCH(#REF!,N412)),MAX($M$2:M411)+1,0)</f>
        <v>0.0</v>
      </c>
      <c r="S412" s="93" t="s">
        <v>1993</v>
      </c>
      <c r="T412" t="str">
        <f>IFERROR(VLOOKUP(ROWS($T$3:T412),$R$3:$S$992,2,0),"")</f>
        <v/>
      </c>
      <c r="U412">
        <f>IF(ISNUMBER(SEARCH(#REF!,N412)),MAX($M$2:M411)+1,0)</f>
        <v>0.0</v>
      </c>
      <c r="V412" s="93" t="s">
        <v>1993</v>
      </c>
      <c r="W412" t="str">
        <f>IFERROR(VLOOKUP(ROWS($W$3:W412),$U$3:$V$992,2,0),"")</f>
        <v/>
      </c>
      <c r="X412">
        <f>IF(ISNUMBER(SEARCH(#REF!,N412)),MAX($M$2:M411)+1,0)</f>
        <v>0.0</v>
      </c>
      <c r="Y412" s="93" t="s">
        <v>1993</v>
      </c>
      <c r="Z412" t="str">
        <f>IFERROR(VLOOKUP(ROWS($Z$3:Z412),$X$3:$Y$992,2,0),"")</f>
        <v/>
      </c>
    </row>
    <row r="413" spans="13:26" ht="12.75">
      <c r="M413" s="92">
        <f>IF(ISNUMBER(SEARCH(ZAKL_DATA!$B$29,N413)),MAX($M$2:M412)+1,0)</f>
        <v>411.0</v>
      </c>
      <c r="N413" s="93" t="s">
        <v>1995</v>
      </c>
      <c r="O413" s="108" t="s">
        <v>1996</v>
      </c>
      <c r="Q413" s="95" t="str">
        <f>IFERROR(VLOOKUP(ROWS($Q$3:Q413),$M$3:$N$992,2,0),"")</f>
        <v>Výroba průmyslových krmiv pro zvířata v zájmovém chovu</v>
      </c>
      <c r="R413">
        <f>IF(ISNUMBER(SEARCH(#REF!,N413)),MAX($M$2:M412)+1,0)</f>
        <v>0.0</v>
      </c>
      <c r="S413" s="93" t="s">
        <v>1995</v>
      </c>
      <c r="T413" t="str">
        <f>IFERROR(VLOOKUP(ROWS($T$3:T413),$R$3:$S$992,2,0),"")</f>
        <v/>
      </c>
      <c r="U413">
        <f>IF(ISNUMBER(SEARCH(#REF!,N413)),MAX($M$2:M412)+1,0)</f>
        <v>0.0</v>
      </c>
      <c r="V413" s="93" t="s">
        <v>1995</v>
      </c>
      <c r="W413" t="str">
        <f>IFERROR(VLOOKUP(ROWS($W$3:W413),$U$3:$V$992,2,0),"")</f>
        <v/>
      </c>
      <c r="X413">
        <f>IF(ISNUMBER(SEARCH(#REF!,N413)),MAX($M$2:M412)+1,0)</f>
        <v>0.0</v>
      </c>
      <c r="Y413" s="93" t="s">
        <v>1995</v>
      </c>
      <c r="Z413" t="str">
        <f>IFERROR(VLOOKUP(ROWS($Z$3:Z413),$X$3:$Y$992,2,0),"")</f>
        <v/>
      </c>
    </row>
    <row r="414" spans="13:26" ht="12.75">
      <c r="M414" s="92">
        <f>IF(ISNUMBER(SEARCH(ZAKL_DATA!$B$29,N414)),MAX($M$2:M413)+1,0)</f>
        <v>412.0</v>
      </c>
      <c r="N414" s="93" t="s">
        <v>1997</v>
      </c>
      <c r="O414" s="108" t="s">
        <v>1998</v>
      </c>
      <c r="Q414" s="95" t="str">
        <f>IFERROR(VLOOKUP(ROWS($Q$3:Q414),$M$3:$N$992,2,0),"")</f>
        <v>Destilace, rektifikace a míchání lihovin</v>
      </c>
      <c r="R414">
        <f>IF(ISNUMBER(SEARCH(#REF!,N414)),MAX($M$2:M413)+1,0)</f>
        <v>0.0</v>
      </c>
      <c r="S414" s="93" t="s">
        <v>1997</v>
      </c>
      <c r="T414" t="str">
        <f>IFERROR(VLOOKUP(ROWS($T$3:T414),$R$3:$S$992,2,0),"")</f>
        <v/>
      </c>
      <c r="U414">
        <f>IF(ISNUMBER(SEARCH(#REF!,N414)),MAX($M$2:M413)+1,0)</f>
        <v>0.0</v>
      </c>
      <c r="V414" s="93" t="s">
        <v>1997</v>
      </c>
      <c r="W414" t="str">
        <f>IFERROR(VLOOKUP(ROWS($W$3:W414),$U$3:$V$992,2,0),"")</f>
        <v/>
      </c>
      <c r="X414">
        <f>IF(ISNUMBER(SEARCH(#REF!,N414)),MAX($M$2:M413)+1,0)</f>
        <v>0.0</v>
      </c>
      <c r="Y414" s="93" t="s">
        <v>1997</v>
      </c>
      <c r="Z414" t="str">
        <f>IFERROR(VLOOKUP(ROWS($Z$3:Z414),$X$3:$Y$992,2,0),"")</f>
        <v/>
      </c>
    </row>
    <row r="415" spans="13:26" ht="12.75">
      <c r="M415" s="92">
        <f>IF(ISNUMBER(SEARCH(ZAKL_DATA!$B$29,N415)),MAX($M$2:M414)+1,0)</f>
        <v>413.0</v>
      </c>
      <c r="N415" s="93" t="s">
        <v>1999</v>
      </c>
      <c r="O415" s="108" t="s">
        <v>2000</v>
      </c>
      <c r="Q415" s="95" t="str">
        <f>IFERROR(VLOOKUP(ROWS($Q$3:Q415),$M$3:$N$992,2,0),"")</f>
        <v>Výroba vína z vinných hroznů</v>
      </c>
      <c r="R415">
        <f>IF(ISNUMBER(SEARCH(#REF!,N415)),MAX($M$2:M414)+1,0)</f>
        <v>0.0</v>
      </c>
      <c r="S415" s="93" t="s">
        <v>1999</v>
      </c>
      <c r="T415" t="str">
        <f>IFERROR(VLOOKUP(ROWS($T$3:T415),$R$3:$S$992,2,0),"")</f>
        <v/>
      </c>
      <c r="U415">
        <f>IF(ISNUMBER(SEARCH(#REF!,N415)),MAX($M$2:M414)+1,0)</f>
        <v>0.0</v>
      </c>
      <c r="V415" s="93" t="s">
        <v>1999</v>
      </c>
      <c r="W415" t="str">
        <f>IFERROR(VLOOKUP(ROWS($W$3:W415),$U$3:$V$992,2,0),"")</f>
        <v/>
      </c>
      <c r="X415">
        <f>IF(ISNUMBER(SEARCH(#REF!,N415)),MAX($M$2:M414)+1,0)</f>
        <v>0.0</v>
      </c>
      <c r="Y415" s="93" t="s">
        <v>1999</v>
      </c>
      <c r="Z415" t="str">
        <f>IFERROR(VLOOKUP(ROWS($Z$3:Z415),$X$3:$Y$992,2,0),"")</f>
        <v/>
      </c>
    </row>
    <row r="416" spans="13:26" ht="12.75">
      <c r="M416" s="92">
        <f>IF(ISNUMBER(SEARCH(ZAKL_DATA!$B$29,N416)),MAX($M$2:M415)+1,0)</f>
        <v>414.0</v>
      </c>
      <c r="N416" s="93" t="s">
        <v>2001</v>
      </c>
      <c r="O416" s="108" t="s">
        <v>2002</v>
      </c>
      <c r="Q416" s="95" t="str">
        <f>IFERROR(VLOOKUP(ROWS($Q$3:Q416),$M$3:$N$992,2,0),"")</f>
        <v>Výroba jablečného vína a jiných ovocných vín</v>
      </c>
      <c r="R416">
        <f>IF(ISNUMBER(SEARCH(#REF!,N416)),MAX($M$2:M415)+1,0)</f>
        <v>0.0</v>
      </c>
      <c r="S416" s="93" t="s">
        <v>2001</v>
      </c>
      <c r="T416" t="str">
        <f>IFERROR(VLOOKUP(ROWS($T$3:T416),$R$3:$S$992,2,0),"")</f>
        <v/>
      </c>
      <c r="U416">
        <f>IF(ISNUMBER(SEARCH(#REF!,N416)),MAX($M$2:M415)+1,0)</f>
        <v>0.0</v>
      </c>
      <c r="V416" s="93" t="s">
        <v>2001</v>
      </c>
      <c r="W416" t="str">
        <f>IFERROR(VLOOKUP(ROWS($W$3:W416),$U$3:$V$992,2,0),"")</f>
        <v/>
      </c>
      <c r="X416">
        <f>IF(ISNUMBER(SEARCH(#REF!,N416)),MAX($M$2:M415)+1,0)</f>
        <v>0.0</v>
      </c>
      <c r="Y416" s="93" t="s">
        <v>2001</v>
      </c>
      <c r="Z416" t="str">
        <f>IFERROR(VLOOKUP(ROWS($Z$3:Z416),$X$3:$Y$992,2,0),"")</f>
        <v/>
      </c>
    </row>
    <row r="417" spans="13:26" ht="12.75">
      <c r="M417" s="92">
        <f>IF(ISNUMBER(SEARCH(ZAKL_DATA!$B$29,N417)),MAX($M$2:M416)+1,0)</f>
        <v>415.0</v>
      </c>
      <c r="N417" s="93" t="s">
        <v>2003</v>
      </c>
      <c r="O417" s="108" t="s">
        <v>2004</v>
      </c>
      <c r="Q417" s="95" t="str">
        <f>IFERROR(VLOOKUP(ROWS($Q$3:Q417),$M$3:$N$992,2,0),"")</f>
        <v>Výroba ostatních nedestilovaných kvašených nápojů</v>
      </c>
      <c r="R417">
        <f>IF(ISNUMBER(SEARCH(#REF!,N417)),MAX($M$2:M416)+1,0)</f>
        <v>0.0</v>
      </c>
      <c r="S417" s="93" t="s">
        <v>2003</v>
      </c>
      <c r="T417" t="str">
        <f>IFERROR(VLOOKUP(ROWS($T$3:T417),$R$3:$S$992,2,0),"")</f>
        <v/>
      </c>
      <c r="U417">
        <f>IF(ISNUMBER(SEARCH(#REF!,N417)),MAX($M$2:M416)+1,0)</f>
        <v>0.0</v>
      </c>
      <c r="V417" s="93" t="s">
        <v>2003</v>
      </c>
      <c r="W417" t="str">
        <f>IFERROR(VLOOKUP(ROWS($W$3:W417),$U$3:$V$992,2,0),"")</f>
        <v/>
      </c>
      <c r="X417">
        <f>IF(ISNUMBER(SEARCH(#REF!,N417)),MAX($M$2:M416)+1,0)</f>
        <v>0.0</v>
      </c>
      <c r="Y417" s="93" t="s">
        <v>2003</v>
      </c>
      <c r="Z417" t="str">
        <f>IFERROR(VLOOKUP(ROWS($Z$3:Z417),$X$3:$Y$992,2,0),"")</f>
        <v/>
      </c>
    </row>
    <row r="418" spans="13:26" ht="12.75">
      <c r="M418" s="92">
        <f>IF(ISNUMBER(SEARCH(ZAKL_DATA!$B$29,N418)),MAX($M$2:M417)+1,0)</f>
        <v>416.0</v>
      </c>
      <c r="N418" s="93" t="s">
        <v>2005</v>
      </c>
      <c r="O418" s="108" t="s">
        <v>2006</v>
      </c>
      <c r="Q418" s="95" t="str">
        <f>IFERROR(VLOOKUP(ROWS($Q$3:Q418),$M$3:$N$992,2,0),"")</f>
        <v>Výroba piva</v>
      </c>
      <c r="R418">
        <f>IF(ISNUMBER(SEARCH(#REF!,N418)),MAX($M$2:M417)+1,0)</f>
        <v>0.0</v>
      </c>
      <c r="S418" s="93" t="s">
        <v>2005</v>
      </c>
      <c r="T418" t="str">
        <f>IFERROR(VLOOKUP(ROWS($T$3:T418),$R$3:$S$992,2,0),"")</f>
        <v/>
      </c>
      <c r="U418">
        <f>IF(ISNUMBER(SEARCH(#REF!,N418)),MAX($M$2:M417)+1,0)</f>
        <v>0.0</v>
      </c>
      <c r="V418" s="93" t="s">
        <v>2005</v>
      </c>
      <c r="W418" t="str">
        <f>IFERROR(VLOOKUP(ROWS($W$3:W418),$U$3:$V$992,2,0),"")</f>
        <v/>
      </c>
      <c r="X418">
        <f>IF(ISNUMBER(SEARCH(#REF!,N418)),MAX($M$2:M417)+1,0)</f>
        <v>0.0</v>
      </c>
      <c r="Y418" s="93" t="s">
        <v>2005</v>
      </c>
      <c r="Z418" t="str">
        <f>IFERROR(VLOOKUP(ROWS($Z$3:Z418),$X$3:$Y$992,2,0),"")</f>
        <v/>
      </c>
    </row>
    <row r="419" spans="13:26" ht="12.75">
      <c r="M419" s="92">
        <f>IF(ISNUMBER(SEARCH(ZAKL_DATA!$B$29,N419)),MAX($M$2:M418)+1,0)</f>
        <v>417.0</v>
      </c>
      <c r="N419" s="93" t="s">
        <v>2007</v>
      </c>
      <c r="O419" s="108" t="s">
        <v>2008</v>
      </c>
      <c r="Q419" s="95" t="str">
        <f>IFERROR(VLOOKUP(ROWS($Q$3:Q419),$M$3:$N$992,2,0),"")</f>
        <v>Výroba sladu</v>
      </c>
      <c r="R419">
        <f>IF(ISNUMBER(SEARCH(#REF!,N419)),MAX($M$2:M418)+1,0)</f>
        <v>0.0</v>
      </c>
      <c r="S419" s="93" t="s">
        <v>2007</v>
      </c>
      <c r="T419" t="str">
        <f>IFERROR(VLOOKUP(ROWS($T$3:T419),$R$3:$S$992,2,0),"")</f>
        <v/>
      </c>
      <c r="U419">
        <f>IF(ISNUMBER(SEARCH(#REF!,N419)),MAX($M$2:M418)+1,0)</f>
        <v>0.0</v>
      </c>
      <c r="V419" s="93" t="s">
        <v>2007</v>
      </c>
      <c r="W419" t="str">
        <f>IFERROR(VLOOKUP(ROWS($W$3:W419),$U$3:$V$992,2,0),"")</f>
        <v/>
      </c>
      <c r="X419">
        <f>IF(ISNUMBER(SEARCH(#REF!,N419)),MAX($M$2:M418)+1,0)</f>
        <v>0.0</v>
      </c>
      <c r="Y419" s="93" t="s">
        <v>2007</v>
      </c>
      <c r="Z419" t="str">
        <f>IFERROR(VLOOKUP(ROWS($Z$3:Z419),$X$3:$Y$992,2,0),"")</f>
        <v/>
      </c>
    </row>
    <row r="420" spans="13:26" ht="12.75">
      <c r="M420" s="92">
        <f>IF(ISNUMBER(SEARCH(ZAKL_DATA!$B$29,N420)),MAX($M$2:M419)+1,0)</f>
        <v>418.0</v>
      </c>
      <c r="N420" s="93" t="s">
        <v>2009</v>
      </c>
      <c r="O420" s="108" t="s">
        <v>2010</v>
      </c>
      <c r="Q420" s="95" t="str">
        <f>IFERROR(VLOOKUP(ROWS($Q$3:Q420),$M$3:$N$992,2,0),"")</f>
        <v>Výroba nealkohol.nápojů;stáčení minerálních a ostatních vod do lahví</v>
      </c>
      <c r="R420">
        <f>IF(ISNUMBER(SEARCH(#REF!,N420)),MAX($M$2:M419)+1,0)</f>
        <v>0.0</v>
      </c>
      <c r="S420" s="93" t="s">
        <v>2009</v>
      </c>
      <c r="T420" t="str">
        <f>IFERROR(VLOOKUP(ROWS($T$3:T420),$R$3:$S$992,2,0),"")</f>
        <v/>
      </c>
      <c r="U420">
        <f>IF(ISNUMBER(SEARCH(#REF!,N420)),MAX($M$2:M419)+1,0)</f>
        <v>0.0</v>
      </c>
      <c r="V420" s="93" t="s">
        <v>2009</v>
      </c>
      <c r="W420" t="str">
        <f>IFERROR(VLOOKUP(ROWS($W$3:W420),$U$3:$V$992,2,0),"")</f>
        <v/>
      </c>
      <c r="X420">
        <f>IF(ISNUMBER(SEARCH(#REF!,N420)),MAX($M$2:M419)+1,0)</f>
        <v>0.0</v>
      </c>
      <c r="Y420" s="93" t="s">
        <v>2009</v>
      </c>
      <c r="Z420" t="str">
        <f>IFERROR(VLOOKUP(ROWS($Z$3:Z420),$X$3:$Y$992,2,0),"")</f>
        <v/>
      </c>
    </row>
    <row r="421" spans="13:26" ht="12.75">
      <c r="M421" s="92">
        <f>IF(ISNUMBER(SEARCH(ZAKL_DATA!$B$29,N421)),MAX($M$2:M420)+1,0)</f>
        <v>419.0</v>
      </c>
      <c r="N421" s="93" t="s">
        <v>2011</v>
      </c>
      <c r="O421" s="108" t="s">
        <v>2012</v>
      </c>
      <c r="Q421" s="95" t="str">
        <f>IFERROR(VLOOKUP(ROWS($Q$3:Q421),$M$3:$N$992,2,0),"")</f>
        <v>Výroba pletených a háčkovaných materiálů</v>
      </c>
      <c r="R421">
        <f>IF(ISNUMBER(SEARCH(#REF!,N421)),MAX($M$2:M420)+1,0)</f>
        <v>0.0</v>
      </c>
      <c r="S421" s="93" t="s">
        <v>2011</v>
      </c>
      <c r="T421" t="str">
        <f>IFERROR(VLOOKUP(ROWS($T$3:T421),$R$3:$S$992,2,0),"")</f>
        <v/>
      </c>
      <c r="U421">
        <f>IF(ISNUMBER(SEARCH(#REF!,N421)),MAX($M$2:M420)+1,0)</f>
        <v>0.0</v>
      </c>
      <c r="V421" s="93" t="s">
        <v>2011</v>
      </c>
      <c r="W421" t="str">
        <f>IFERROR(VLOOKUP(ROWS($W$3:W421),$U$3:$V$992,2,0),"")</f>
        <v/>
      </c>
      <c r="X421">
        <f>IF(ISNUMBER(SEARCH(#REF!,N421)),MAX($M$2:M420)+1,0)</f>
        <v>0.0</v>
      </c>
      <c r="Y421" s="93" t="s">
        <v>2011</v>
      </c>
      <c r="Z421" t="str">
        <f>IFERROR(VLOOKUP(ROWS($Z$3:Z421),$X$3:$Y$992,2,0),"")</f>
        <v/>
      </c>
    </row>
    <row r="422" spans="13:26" ht="12.75">
      <c r="M422" s="92">
        <f>IF(ISNUMBER(SEARCH(ZAKL_DATA!$B$29,N422)),MAX($M$2:M421)+1,0)</f>
        <v>420.0</v>
      </c>
      <c r="N422" s="93" t="s">
        <v>2013</v>
      </c>
      <c r="O422" s="108" t="s">
        <v>2014</v>
      </c>
      <c r="Q422" s="95" t="str">
        <f>IFERROR(VLOOKUP(ROWS($Q$3:Q422),$M$3:$N$992,2,0),"")</f>
        <v>Výroba konfekčních textilních výrobků, kromě oděvů</v>
      </c>
      <c r="R422">
        <f>IF(ISNUMBER(SEARCH(#REF!,N422)),MAX($M$2:M421)+1,0)</f>
        <v>0.0</v>
      </c>
      <c r="S422" s="93" t="s">
        <v>2013</v>
      </c>
      <c r="T422" t="str">
        <f>IFERROR(VLOOKUP(ROWS($T$3:T422),$R$3:$S$992,2,0),"")</f>
        <v/>
      </c>
      <c r="U422">
        <f>IF(ISNUMBER(SEARCH(#REF!,N422)),MAX($M$2:M421)+1,0)</f>
        <v>0.0</v>
      </c>
      <c r="V422" s="93" t="s">
        <v>2013</v>
      </c>
      <c r="W422" t="str">
        <f>IFERROR(VLOOKUP(ROWS($W$3:W422),$U$3:$V$992,2,0),"")</f>
        <v/>
      </c>
      <c r="X422">
        <f>IF(ISNUMBER(SEARCH(#REF!,N422)),MAX($M$2:M421)+1,0)</f>
        <v>0.0</v>
      </c>
      <c r="Y422" s="93" t="s">
        <v>2013</v>
      </c>
      <c r="Z422" t="str">
        <f>IFERROR(VLOOKUP(ROWS($Z$3:Z422),$X$3:$Y$992,2,0),"")</f>
        <v/>
      </c>
    </row>
    <row r="423" spans="13:26" ht="12.75">
      <c r="M423" s="92">
        <f>IF(ISNUMBER(SEARCH(ZAKL_DATA!$B$29,N423)),MAX($M$2:M422)+1,0)</f>
        <v>421.0</v>
      </c>
      <c r="N423" s="93" t="s">
        <v>2015</v>
      </c>
      <c r="O423" s="108" t="s">
        <v>2016</v>
      </c>
      <c r="Q423" s="95" t="str">
        <f>IFERROR(VLOOKUP(ROWS($Q$3:Q423),$M$3:$N$992,2,0),"")</f>
        <v>Výroba koberců a kobercových předložek</v>
      </c>
      <c r="R423">
        <f>IF(ISNUMBER(SEARCH(#REF!,N423)),MAX($M$2:M422)+1,0)</f>
        <v>0.0</v>
      </c>
      <c r="S423" s="93" t="s">
        <v>2015</v>
      </c>
      <c r="T423" t="str">
        <f>IFERROR(VLOOKUP(ROWS($T$3:T423),$R$3:$S$992,2,0),"")</f>
        <v/>
      </c>
      <c r="U423">
        <f>IF(ISNUMBER(SEARCH(#REF!,N423)),MAX($M$2:M422)+1,0)</f>
        <v>0.0</v>
      </c>
      <c r="V423" s="93" t="s">
        <v>2015</v>
      </c>
      <c r="W423" t="str">
        <f>IFERROR(VLOOKUP(ROWS($W$3:W423),$U$3:$V$992,2,0),"")</f>
        <v/>
      </c>
      <c r="X423">
        <f>IF(ISNUMBER(SEARCH(#REF!,N423)),MAX($M$2:M422)+1,0)</f>
        <v>0.0</v>
      </c>
      <c r="Y423" s="93" t="s">
        <v>2015</v>
      </c>
      <c r="Z423" t="str">
        <f>IFERROR(VLOOKUP(ROWS($Z$3:Z423),$X$3:$Y$992,2,0),"")</f>
        <v/>
      </c>
    </row>
    <row r="424" spans="13:26" ht="12.75">
      <c r="M424" s="92">
        <f>IF(ISNUMBER(SEARCH(ZAKL_DATA!$B$29,N424)),MAX($M$2:M423)+1,0)</f>
        <v>422.0</v>
      </c>
      <c r="N424" s="93" t="s">
        <v>2017</v>
      </c>
      <c r="O424" s="108" t="s">
        <v>2018</v>
      </c>
      <c r="Q424" s="95" t="str">
        <f>IFERROR(VLOOKUP(ROWS($Q$3:Q424),$M$3:$N$992,2,0),"")</f>
        <v>Výroba lan, provazů a síťovaných výrobků</v>
      </c>
      <c r="R424">
        <f>IF(ISNUMBER(SEARCH(#REF!,N424)),MAX($M$2:M423)+1,0)</f>
        <v>0.0</v>
      </c>
      <c r="S424" s="93" t="s">
        <v>2017</v>
      </c>
      <c r="T424" t="str">
        <f>IFERROR(VLOOKUP(ROWS($T$3:T424),$R$3:$S$992,2,0),"")</f>
        <v/>
      </c>
      <c r="U424">
        <f>IF(ISNUMBER(SEARCH(#REF!,N424)),MAX($M$2:M423)+1,0)</f>
        <v>0.0</v>
      </c>
      <c r="V424" s="93" t="s">
        <v>2017</v>
      </c>
      <c r="W424" t="str">
        <f>IFERROR(VLOOKUP(ROWS($W$3:W424),$U$3:$V$992,2,0),"")</f>
        <v/>
      </c>
      <c r="X424">
        <f>IF(ISNUMBER(SEARCH(#REF!,N424)),MAX($M$2:M423)+1,0)</f>
        <v>0.0</v>
      </c>
      <c r="Y424" s="93" t="s">
        <v>2017</v>
      </c>
      <c r="Z424" t="str">
        <f>IFERROR(VLOOKUP(ROWS($Z$3:Z424),$X$3:$Y$992,2,0),"")</f>
        <v/>
      </c>
    </row>
    <row r="425" spans="13:26" ht="12.75">
      <c r="M425" s="92">
        <f>IF(ISNUMBER(SEARCH(ZAKL_DATA!$B$29,N425)),MAX($M$2:M424)+1,0)</f>
        <v>423.0</v>
      </c>
      <c r="N425" s="93" t="s">
        <v>2019</v>
      </c>
      <c r="O425" s="108" t="s">
        <v>2020</v>
      </c>
      <c r="Q425" s="95" t="str">
        <f>IFERROR(VLOOKUP(ROWS($Q$3:Q425),$M$3:$N$992,2,0),"")</f>
        <v>Výroba netkaných textilií a výrobků z nich, kromě oděvů</v>
      </c>
      <c r="R425">
        <f>IF(ISNUMBER(SEARCH(#REF!,N425)),MAX($M$2:M424)+1,0)</f>
        <v>0.0</v>
      </c>
      <c r="S425" s="93" t="s">
        <v>2019</v>
      </c>
      <c r="T425" t="str">
        <f>IFERROR(VLOOKUP(ROWS($T$3:T425),$R$3:$S$992,2,0),"")</f>
        <v/>
      </c>
      <c r="U425">
        <f>IF(ISNUMBER(SEARCH(#REF!,N425)),MAX($M$2:M424)+1,0)</f>
        <v>0.0</v>
      </c>
      <c r="V425" s="93" t="s">
        <v>2019</v>
      </c>
      <c r="W425" t="str">
        <f>IFERROR(VLOOKUP(ROWS($W$3:W425),$U$3:$V$992,2,0),"")</f>
        <v/>
      </c>
      <c r="X425">
        <f>IF(ISNUMBER(SEARCH(#REF!,N425)),MAX($M$2:M424)+1,0)</f>
        <v>0.0</v>
      </c>
      <c r="Y425" s="93" t="s">
        <v>2019</v>
      </c>
      <c r="Z425" t="str">
        <f>IFERROR(VLOOKUP(ROWS($Z$3:Z425),$X$3:$Y$992,2,0),"")</f>
        <v/>
      </c>
    </row>
    <row r="426" spans="13:26" ht="12.75">
      <c r="M426" s="92">
        <f>IF(ISNUMBER(SEARCH(ZAKL_DATA!$B$29,N426)),MAX($M$2:M425)+1,0)</f>
        <v>424.0</v>
      </c>
      <c r="N426" s="93" t="s">
        <v>2021</v>
      </c>
      <c r="O426" s="108" t="s">
        <v>2022</v>
      </c>
      <c r="Q426" s="95" t="str">
        <f>IFERROR(VLOOKUP(ROWS($Q$3:Q426),$M$3:$N$992,2,0),"")</f>
        <v>Výroba ostatních technických a průmyslových textilií</v>
      </c>
      <c r="R426">
        <f>IF(ISNUMBER(SEARCH(#REF!,N426)),MAX($M$2:M425)+1,0)</f>
        <v>0.0</v>
      </c>
      <c r="S426" s="93" t="s">
        <v>2021</v>
      </c>
      <c r="T426" t="str">
        <f>IFERROR(VLOOKUP(ROWS($T$3:T426),$R$3:$S$992,2,0),"")</f>
        <v/>
      </c>
      <c r="U426">
        <f>IF(ISNUMBER(SEARCH(#REF!,N426)),MAX($M$2:M425)+1,0)</f>
        <v>0.0</v>
      </c>
      <c r="V426" s="93" t="s">
        <v>2021</v>
      </c>
      <c r="W426" t="str">
        <f>IFERROR(VLOOKUP(ROWS($W$3:W426),$U$3:$V$992,2,0),"")</f>
        <v/>
      </c>
      <c r="X426">
        <f>IF(ISNUMBER(SEARCH(#REF!,N426)),MAX($M$2:M425)+1,0)</f>
        <v>0.0</v>
      </c>
      <c r="Y426" s="93" t="s">
        <v>2021</v>
      </c>
      <c r="Z426" t="str">
        <f>IFERROR(VLOOKUP(ROWS($Z$3:Z426),$X$3:$Y$992,2,0),"")</f>
        <v/>
      </c>
    </row>
    <row r="427" spans="13:26" ht="12.75">
      <c r="M427" s="92">
        <f>IF(ISNUMBER(SEARCH(ZAKL_DATA!$B$29,N427)),MAX($M$2:M426)+1,0)</f>
        <v>425.0</v>
      </c>
      <c r="N427" s="93" t="s">
        <v>2023</v>
      </c>
      <c r="O427" s="108" t="s">
        <v>2024</v>
      </c>
      <c r="Q427" s="95" t="str">
        <f>IFERROR(VLOOKUP(ROWS($Q$3:Q427),$M$3:$N$992,2,0),"")</f>
        <v>Výroba ostatních textilií j. n.</v>
      </c>
      <c r="R427">
        <f>IF(ISNUMBER(SEARCH(#REF!,N427)),MAX($M$2:M426)+1,0)</f>
        <v>0.0</v>
      </c>
      <c r="S427" s="93" t="s">
        <v>2023</v>
      </c>
      <c r="T427" t="str">
        <f>IFERROR(VLOOKUP(ROWS($T$3:T427),$R$3:$S$992,2,0),"")</f>
        <v/>
      </c>
      <c r="U427">
        <f>IF(ISNUMBER(SEARCH(#REF!,N427)),MAX($M$2:M426)+1,0)</f>
        <v>0.0</v>
      </c>
      <c r="V427" s="93" t="s">
        <v>2023</v>
      </c>
      <c r="W427" t="str">
        <f>IFERROR(VLOOKUP(ROWS($W$3:W427),$U$3:$V$992,2,0),"")</f>
        <v/>
      </c>
      <c r="X427">
        <f>IF(ISNUMBER(SEARCH(#REF!,N427)),MAX($M$2:M426)+1,0)</f>
        <v>0.0</v>
      </c>
      <c r="Y427" s="93" t="s">
        <v>2023</v>
      </c>
      <c r="Z427" t="str">
        <f>IFERROR(VLOOKUP(ROWS($Z$3:Z427),$X$3:$Y$992,2,0),"")</f>
        <v/>
      </c>
    </row>
    <row r="428" spans="13:26" ht="12.75">
      <c r="M428" s="92">
        <f>IF(ISNUMBER(SEARCH(ZAKL_DATA!$B$29,N428)),MAX($M$2:M427)+1,0)</f>
        <v>426.0</v>
      </c>
      <c r="N428" s="93" t="s">
        <v>2025</v>
      </c>
      <c r="O428" s="108" t="s">
        <v>2026</v>
      </c>
      <c r="Q428" s="95" t="str">
        <f>IFERROR(VLOOKUP(ROWS($Q$3:Q428),$M$3:$N$992,2,0),"")</f>
        <v>Výroba kožených oděvů</v>
      </c>
      <c r="R428">
        <f>IF(ISNUMBER(SEARCH(#REF!,N428)),MAX($M$2:M427)+1,0)</f>
        <v>0.0</v>
      </c>
      <c r="S428" s="93" t="s">
        <v>2025</v>
      </c>
      <c r="T428" t="str">
        <f>IFERROR(VLOOKUP(ROWS($T$3:T428),$R$3:$S$992,2,0),"")</f>
        <v/>
      </c>
      <c r="U428">
        <f>IF(ISNUMBER(SEARCH(#REF!,N428)),MAX($M$2:M427)+1,0)</f>
        <v>0.0</v>
      </c>
      <c r="V428" s="93" t="s">
        <v>2025</v>
      </c>
      <c r="W428" t="str">
        <f>IFERROR(VLOOKUP(ROWS($W$3:W428),$U$3:$V$992,2,0),"")</f>
        <v/>
      </c>
      <c r="X428">
        <f>IF(ISNUMBER(SEARCH(#REF!,N428)),MAX($M$2:M427)+1,0)</f>
        <v>0.0</v>
      </c>
      <c r="Y428" s="93" t="s">
        <v>2025</v>
      </c>
      <c r="Z428" t="str">
        <f>IFERROR(VLOOKUP(ROWS($Z$3:Z428),$X$3:$Y$992,2,0),"")</f>
        <v/>
      </c>
    </row>
    <row r="429" spans="13:26" ht="12.75">
      <c r="M429" s="92">
        <f>IF(ISNUMBER(SEARCH(ZAKL_DATA!$B$29,N429)),MAX($M$2:M428)+1,0)</f>
        <v>427.0</v>
      </c>
      <c r="N429" s="93" t="s">
        <v>2027</v>
      </c>
      <c r="O429" s="108" t="s">
        <v>2028</v>
      </c>
      <c r="Q429" s="95" t="str">
        <f>IFERROR(VLOOKUP(ROWS($Q$3:Q429),$M$3:$N$992,2,0),"")</f>
        <v>Výroba pracovních oděvů</v>
      </c>
      <c r="R429">
        <f>IF(ISNUMBER(SEARCH(#REF!,N429)),MAX($M$2:M428)+1,0)</f>
        <v>0.0</v>
      </c>
      <c r="S429" s="93" t="s">
        <v>2027</v>
      </c>
      <c r="T429" t="str">
        <f>IFERROR(VLOOKUP(ROWS($T$3:T429),$R$3:$S$992,2,0),"")</f>
        <v/>
      </c>
      <c r="U429">
        <f>IF(ISNUMBER(SEARCH(#REF!,N429)),MAX($M$2:M428)+1,0)</f>
        <v>0.0</v>
      </c>
      <c r="V429" s="93" t="s">
        <v>2027</v>
      </c>
      <c r="W429" t="str">
        <f>IFERROR(VLOOKUP(ROWS($W$3:W429),$U$3:$V$992,2,0),"")</f>
        <v/>
      </c>
      <c r="X429">
        <f>IF(ISNUMBER(SEARCH(#REF!,N429)),MAX($M$2:M428)+1,0)</f>
        <v>0.0</v>
      </c>
      <c r="Y429" s="93" t="s">
        <v>2027</v>
      </c>
      <c r="Z429" t="str">
        <f>IFERROR(VLOOKUP(ROWS($Z$3:Z429),$X$3:$Y$992,2,0),"")</f>
        <v/>
      </c>
    </row>
    <row r="430" spans="13:26" ht="12.75">
      <c r="M430" s="92">
        <f>IF(ISNUMBER(SEARCH(ZAKL_DATA!$B$29,N430)),MAX($M$2:M429)+1,0)</f>
        <v>428.0</v>
      </c>
      <c r="N430" s="93" t="s">
        <v>2029</v>
      </c>
      <c r="O430" s="108" t="s">
        <v>2030</v>
      </c>
      <c r="Q430" s="95" t="str">
        <f>IFERROR(VLOOKUP(ROWS($Q$3:Q430),$M$3:$N$992,2,0),"")</f>
        <v>Výroba ostatních svrchních oděvů</v>
      </c>
      <c r="R430">
        <f>IF(ISNUMBER(SEARCH(#REF!,N430)),MAX($M$2:M429)+1,0)</f>
        <v>0.0</v>
      </c>
      <c r="S430" s="93" t="s">
        <v>2029</v>
      </c>
      <c r="T430" t="str">
        <f>IFERROR(VLOOKUP(ROWS($T$3:T430),$R$3:$S$992,2,0),"")</f>
        <v/>
      </c>
      <c r="U430">
        <f>IF(ISNUMBER(SEARCH(#REF!,N430)),MAX($M$2:M429)+1,0)</f>
        <v>0.0</v>
      </c>
      <c r="V430" s="93" t="s">
        <v>2029</v>
      </c>
      <c r="W430" t="str">
        <f>IFERROR(VLOOKUP(ROWS($W$3:W430),$U$3:$V$992,2,0),"")</f>
        <v/>
      </c>
      <c r="X430">
        <f>IF(ISNUMBER(SEARCH(#REF!,N430)),MAX($M$2:M429)+1,0)</f>
        <v>0.0</v>
      </c>
      <c r="Y430" s="93" t="s">
        <v>2029</v>
      </c>
      <c r="Z430" t="str">
        <f>IFERROR(VLOOKUP(ROWS($Z$3:Z430),$X$3:$Y$992,2,0),"")</f>
        <v/>
      </c>
    </row>
    <row r="431" spans="13:26" ht="12.75">
      <c r="M431" s="92">
        <f>IF(ISNUMBER(SEARCH(ZAKL_DATA!$B$29,N431)),MAX($M$2:M430)+1,0)</f>
        <v>429.0</v>
      </c>
      <c r="N431" s="93" t="s">
        <v>2031</v>
      </c>
      <c r="O431" s="108" t="s">
        <v>2032</v>
      </c>
      <c r="Q431" s="95" t="str">
        <f>IFERROR(VLOOKUP(ROWS($Q$3:Q431),$M$3:$N$992,2,0),"")</f>
        <v>Výroba osobního prádla</v>
      </c>
      <c r="R431">
        <f>IF(ISNUMBER(SEARCH(#REF!,N431)),MAX($M$2:M430)+1,0)</f>
        <v>0.0</v>
      </c>
      <c r="S431" s="93" t="s">
        <v>2031</v>
      </c>
      <c r="T431" t="str">
        <f>IFERROR(VLOOKUP(ROWS($T$3:T431),$R$3:$S$992,2,0),"")</f>
        <v/>
      </c>
      <c r="U431">
        <f>IF(ISNUMBER(SEARCH(#REF!,N431)),MAX($M$2:M430)+1,0)</f>
        <v>0.0</v>
      </c>
      <c r="V431" s="93" t="s">
        <v>2031</v>
      </c>
      <c r="W431" t="str">
        <f>IFERROR(VLOOKUP(ROWS($W$3:W431),$U$3:$V$992,2,0),"")</f>
        <v/>
      </c>
      <c r="X431">
        <f>IF(ISNUMBER(SEARCH(#REF!,N431)),MAX($M$2:M430)+1,0)</f>
        <v>0.0</v>
      </c>
      <c r="Y431" s="93" t="s">
        <v>2031</v>
      </c>
      <c r="Z431" t="str">
        <f>IFERROR(VLOOKUP(ROWS($Z$3:Z431),$X$3:$Y$992,2,0),"")</f>
        <v/>
      </c>
    </row>
    <row r="432" spans="13:26" ht="12.75">
      <c r="M432" s="92">
        <f>IF(ISNUMBER(SEARCH(ZAKL_DATA!$B$29,N432)),MAX($M$2:M431)+1,0)</f>
        <v>430.0</v>
      </c>
      <c r="N432" s="93" t="s">
        <v>2033</v>
      </c>
      <c r="O432" s="108" t="s">
        <v>2034</v>
      </c>
      <c r="Q432" s="95" t="str">
        <f>IFERROR(VLOOKUP(ROWS($Q$3:Q432),$M$3:$N$992,2,0),"")</f>
        <v>Výroba ostatních oděvů a oděvních doplňků</v>
      </c>
      <c r="R432">
        <f>IF(ISNUMBER(SEARCH(#REF!,N432)),MAX($M$2:M431)+1,0)</f>
        <v>0.0</v>
      </c>
      <c r="S432" s="93" t="s">
        <v>2033</v>
      </c>
      <c r="T432" t="str">
        <f>IFERROR(VLOOKUP(ROWS($T$3:T432),$R$3:$S$992,2,0),"")</f>
        <v/>
      </c>
      <c r="U432">
        <f>IF(ISNUMBER(SEARCH(#REF!,N432)),MAX($M$2:M431)+1,0)</f>
        <v>0.0</v>
      </c>
      <c r="V432" s="93" t="s">
        <v>2033</v>
      </c>
      <c r="W432" t="str">
        <f>IFERROR(VLOOKUP(ROWS($W$3:W432),$U$3:$V$992,2,0),"")</f>
        <v/>
      </c>
      <c r="X432">
        <f>IF(ISNUMBER(SEARCH(#REF!,N432)),MAX($M$2:M431)+1,0)</f>
        <v>0.0</v>
      </c>
      <c r="Y432" s="93" t="s">
        <v>2033</v>
      </c>
      <c r="Z432" t="str">
        <f>IFERROR(VLOOKUP(ROWS($Z$3:Z432),$X$3:$Y$992,2,0),"")</f>
        <v/>
      </c>
    </row>
    <row r="433" spans="13:26" ht="12.75">
      <c r="M433" s="92">
        <f>IF(ISNUMBER(SEARCH(ZAKL_DATA!$B$29,N433)),MAX($M$2:M432)+1,0)</f>
        <v>431.0</v>
      </c>
      <c r="N433" s="93" t="s">
        <v>2035</v>
      </c>
      <c r="O433" s="108" t="s">
        <v>2036</v>
      </c>
      <c r="Q433" s="95" t="str">
        <f>IFERROR(VLOOKUP(ROWS($Q$3:Q433),$M$3:$N$992,2,0),"")</f>
        <v>Výroba pletených a háčkovaných punčochových výrobků</v>
      </c>
      <c r="R433">
        <f>IF(ISNUMBER(SEARCH(#REF!,N433)),MAX($M$2:M432)+1,0)</f>
        <v>0.0</v>
      </c>
      <c r="S433" s="93" t="s">
        <v>2035</v>
      </c>
      <c r="T433" t="str">
        <f>IFERROR(VLOOKUP(ROWS($T$3:T433),$R$3:$S$992,2,0),"")</f>
        <v/>
      </c>
      <c r="U433">
        <f>IF(ISNUMBER(SEARCH(#REF!,N433)),MAX($M$2:M432)+1,0)</f>
        <v>0.0</v>
      </c>
      <c r="V433" s="93" t="s">
        <v>2035</v>
      </c>
      <c r="W433" t="str">
        <f>IFERROR(VLOOKUP(ROWS($W$3:W433),$U$3:$V$992,2,0),"")</f>
        <v/>
      </c>
      <c r="X433">
        <f>IF(ISNUMBER(SEARCH(#REF!,N433)),MAX($M$2:M432)+1,0)</f>
        <v>0.0</v>
      </c>
      <c r="Y433" s="93" t="s">
        <v>2035</v>
      </c>
      <c r="Z433" t="str">
        <f>IFERROR(VLOOKUP(ROWS($Z$3:Z433),$X$3:$Y$992,2,0),"")</f>
        <v/>
      </c>
    </row>
    <row r="434" spans="13:26" ht="12.75">
      <c r="M434" s="92">
        <f>IF(ISNUMBER(SEARCH(ZAKL_DATA!$B$29,N434)),MAX($M$2:M433)+1,0)</f>
        <v>432.0</v>
      </c>
      <c r="N434" s="93" t="s">
        <v>2037</v>
      </c>
      <c r="O434" s="108" t="s">
        <v>2038</v>
      </c>
      <c r="Q434" s="95" t="str">
        <f>IFERROR(VLOOKUP(ROWS($Q$3:Q434),$M$3:$N$992,2,0),"")</f>
        <v>Výroba ostatních pletených a háčkovaných oděvů</v>
      </c>
      <c r="R434">
        <f>IF(ISNUMBER(SEARCH(#REF!,N434)),MAX($M$2:M433)+1,0)</f>
        <v>0.0</v>
      </c>
      <c r="S434" s="93" t="s">
        <v>2037</v>
      </c>
      <c r="T434" t="str">
        <f>IFERROR(VLOOKUP(ROWS($T$3:T434),$R$3:$S$992,2,0),"")</f>
        <v/>
      </c>
      <c r="U434">
        <f>IF(ISNUMBER(SEARCH(#REF!,N434)),MAX($M$2:M433)+1,0)</f>
        <v>0.0</v>
      </c>
      <c r="V434" s="93" t="s">
        <v>2037</v>
      </c>
      <c r="W434" t="str">
        <f>IFERROR(VLOOKUP(ROWS($W$3:W434),$U$3:$V$992,2,0),"")</f>
        <v/>
      </c>
      <c r="X434">
        <f>IF(ISNUMBER(SEARCH(#REF!,N434)),MAX($M$2:M433)+1,0)</f>
        <v>0.0</v>
      </c>
      <c r="Y434" s="93" t="s">
        <v>2037</v>
      </c>
      <c r="Z434" t="str">
        <f>IFERROR(VLOOKUP(ROWS($Z$3:Z434),$X$3:$Y$992,2,0),"")</f>
        <v/>
      </c>
    </row>
    <row r="435" spans="13:26" ht="12.75">
      <c r="M435" s="92">
        <f>IF(ISNUMBER(SEARCH(ZAKL_DATA!$B$29,N435)),MAX($M$2:M434)+1,0)</f>
        <v>433.0</v>
      </c>
      <c r="N435" s="93" t="s">
        <v>2039</v>
      </c>
      <c r="O435" s="108" t="s">
        <v>2040</v>
      </c>
      <c r="Q435" s="95" t="str">
        <f>IFERROR(VLOOKUP(ROWS($Q$3:Q435),$M$3:$N$992,2,0),"")</f>
        <v>Chov drobných hospodářských zvířat</v>
      </c>
      <c r="R435">
        <f>IF(ISNUMBER(SEARCH(#REF!,N435)),MAX($M$2:M434)+1,0)</f>
        <v>0.0</v>
      </c>
      <c r="S435" s="93" t="s">
        <v>2039</v>
      </c>
      <c r="T435" t="str">
        <f>IFERROR(VLOOKUP(ROWS($T$3:T435),$R$3:$S$992,2,0),"")</f>
        <v/>
      </c>
      <c r="U435">
        <f>IF(ISNUMBER(SEARCH(#REF!,N435)),MAX($M$2:M434)+1,0)</f>
        <v>0.0</v>
      </c>
      <c r="V435" s="93" t="s">
        <v>2039</v>
      </c>
      <c r="W435" t="str">
        <f>IFERROR(VLOOKUP(ROWS($W$3:W435),$U$3:$V$992,2,0),"")</f>
        <v/>
      </c>
      <c r="X435">
        <f>IF(ISNUMBER(SEARCH(#REF!,N435)),MAX($M$2:M434)+1,0)</f>
        <v>0.0</v>
      </c>
      <c r="Y435" s="93" t="s">
        <v>2039</v>
      </c>
      <c r="Z435" t="str">
        <f>IFERROR(VLOOKUP(ROWS($Z$3:Z435),$X$3:$Y$992,2,0),"")</f>
        <v/>
      </c>
    </row>
    <row r="436" spans="13:26" ht="12.75">
      <c r="M436" s="92">
        <f>IF(ISNUMBER(SEARCH(ZAKL_DATA!$B$29,N436)),MAX($M$2:M435)+1,0)</f>
        <v>434.0</v>
      </c>
      <c r="N436" s="93" t="s">
        <v>2041</v>
      </c>
      <c r="O436" s="108" t="s">
        <v>2042</v>
      </c>
      <c r="Q436" s="95" t="str">
        <f>IFERROR(VLOOKUP(ROWS($Q$3:Q436),$M$3:$N$992,2,0),"")</f>
        <v>Chov kožešinových zvířat</v>
      </c>
      <c r="R436">
        <f>IF(ISNUMBER(SEARCH(#REF!,N436)),MAX($M$2:M435)+1,0)</f>
        <v>0.0</v>
      </c>
      <c r="S436" s="93" t="s">
        <v>2041</v>
      </c>
      <c r="T436" t="str">
        <f>IFERROR(VLOOKUP(ROWS($T$3:T436),$R$3:$S$992,2,0),"")</f>
        <v/>
      </c>
      <c r="U436">
        <f>IF(ISNUMBER(SEARCH(#REF!,N436)),MAX($M$2:M435)+1,0)</f>
        <v>0.0</v>
      </c>
      <c r="V436" s="93" t="s">
        <v>2041</v>
      </c>
      <c r="W436" t="str">
        <f>IFERROR(VLOOKUP(ROWS($W$3:W436),$U$3:$V$992,2,0),"")</f>
        <v/>
      </c>
      <c r="X436">
        <f>IF(ISNUMBER(SEARCH(#REF!,N436)),MAX($M$2:M435)+1,0)</f>
        <v>0.0</v>
      </c>
      <c r="Y436" s="93" t="s">
        <v>2041</v>
      </c>
      <c r="Z436" t="str">
        <f>IFERROR(VLOOKUP(ROWS($Z$3:Z436),$X$3:$Y$992,2,0),"")</f>
        <v/>
      </c>
    </row>
    <row r="437" spans="13:26" ht="12.75">
      <c r="M437" s="92">
        <f>IF(ISNUMBER(SEARCH(ZAKL_DATA!$B$29,N437)),MAX($M$2:M436)+1,0)</f>
        <v>435.0</v>
      </c>
      <c r="N437" s="93" t="s">
        <v>2043</v>
      </c>
      <c r="O437" s="108" t="s">
        <v>2044</v>
      </c>
      <c r="Q437" s="95" t="str">
        <f>IFERROR(VLOOKUP(ROWS($Q$3:Q437),$M$3:$N$992,2,0),"")</f>
        <v>Chov zvířat pro zájmový chov</v>
      </c>
      <c r="R437">
        <f>IF(ISNUMBER(SEARCH(#REF!,N437)),MAX($M$2:M436)+1,0)</f>
        <v>0.0</v>
      </c>
      <c r="S437" s="93" t="s">
        <v>2043</v>
      </c>
      <c r="T437" t="str">
        <f>IFERROR(VLOOKUP(ROWS($T$3:T437),$R$3:$S$992,2,0),"")</f>
        <v/>
      </c>
      <c r="U437">
        <f>IF(ISNUMBER(SEARCH(#REF!,N437)),MAX($M$2:M436)+1,0)</f>
        <v>0.0</v>
      </c>
      <c r="V437" s="93" t="s">
        <v>2043</v>
      </c>
      <c r="W437" t="str">
        <f>IFERROR(VLOOKUP(ROWS($W$3:W437),$U$3:$V$992,2,0),"")</f>
        <v/>
      </c>
      <c r="X437">
        <f>IF(ISNUMBER(SEARCH(#REF!,N437)),MAX($M$2:M436)+1,0)</f>
        <v>0.0</v>
      </c>
      <c r="Y437" s="93" t="s">
        <v>2043</v>
      </c>
      <c r="Z437" t="str">
        <f>IFERROR(VLOOKUP(ROWS($Z$3:Z437),$X$3:$Y$992,2,0),"")</f>
        <v/>
      </c>
    </row>
    <row r="438" spans="13:26" ht="12.75">
      <c r="M438" s="92">
        <f>IF(ISNUMBER(SEARCH(ZAKL_DATA!$B$29,N438)),MAX($M$2:M437)+1,0)</f>
        <v>436.0</v>
      </c>
      <c r="N438" s="93" t="s">
        <v>2045</v>
      </c>
      <c r="O438" s="108" t="s">
        <v>2046</v>
      </c>
      <c r="Q438" s="95" t="str">
        <f>IFERROR(VLOOKUP(ROWS($Q$3:Q438),$M$3:$N$992,2,0),"")</f>
        <v>Chov ostatních zvířat j. n.</v>
      </c>
      <c r="R438">
        <f>IF(ISNUMBER(SEARCH(#REF!,N438)),MAX($M$2:M437)+1,0)</f>
        <v>0.0</v>
      </c>
      <c r="S438" s="93" t="s">
        <v>2045</v>
      </c>
      <c r="T438" t="str">
        <f>IFERROR(VLOOKUP(ROWS($T$3:T438),$R$3:$S$992,2,0),"")</f>
        <v/>
      </c>
      <c r="U438">
        <f>IF(ISNUMBER(SEARCH(#REF!,N438)),MAX($M$2:M437)+1,0)</f>
        <v>0.0</v>
      </c>
      <c r="V438" s="93" t="s">
        <v>2045</v>
      </c>
      <c r="W438" t="str">
        <f>IFERROR(VLOOKUP(ROWS($W$3:W438),$U$3:$V$992,2,0),"")</f>
        <v/>
      </c>
      <c r="X438">
        <f>IF(ISNUMBER(SEARCH(#REF!,N438)),MAX($M$2:M437)+1,0)</f>
        <v>0.0</v>
      </c>
      <c r="Y438" s="93" t="s">
        <v>2045</v>
      </c>
      <c r="Z438" t="str">
        <f>IFERROR(VLOOKUP(ROWS($Z$3:Z438),$X$3:$Y$992,2,0),"")</f>
        <v/>
      </c>
    </row>
    <row r="439" spans="13:26" ht="12.75">
      <c r="M439" s="92">
        <f>IF(ISNUMBER(SEARCH(ZAKL_DATA!$B$29,N439)),MAX($M$2:M438)+1,0)</f>
        <v>437.0</v>
      </c>
      <c r="N439" s="93" t="s">
        <v>2047</v>
      </c>
      <c r="O439" s="108" t="s">
        <v>2048</v>
      </c>
      <c r="Q439" s="95" t="str">
        <f>IFERROR(VLOOKUP(ROWS($Q$3:Q439),$M$3:$N$992,2,0),"")</f>
        <v>Činění a úprava usní (vyčiněných kůží); zpracování a barvení kožešin</v>
      </c>
      <c r="R439">
        <f>IF(ISNUMBER(SEARCH(#REF!,N439)),MAX($M$2:M438)+1,0)</f>
        <v>0.0</v>
      </c>
      <c r="S439" s="93" t="s">
        <v>2047</v>
      </c>
      <c r="T439" t="str">
        <f>IFERROR(VLOOKUP(ROWS($T$3:T439),$R$3:$S$992,2,0),"")</f>
        <v/>
      </c>
      <c r="U439">
        <f>IF(ISNUMBER(SEARCH(#REF!,N439)),MAX($M$2:M438)+1,0)</f>
        <v>0.0</v>
      </c>
      <c r="V439" s="93" t="s">
        <v>2047</v>
      </c>
      <c r="W439" t="str">
        <f>IFERROR(VLOOKUP(ROWS($W$3:W439),$U$3:$V$992,2,0),"")</f>
        <v/>
      </c>
      <c r="X439">
        <f>IF(ISNUMBER(SEARCH(#REF!,N439)),MAX($M$2:M438)+1,0)</f>
        <v>0.0</v>
      </c>
      <c r="Y439" s="93" t="s">
        <v>2047</v>
      </c>
      <c r="Z439" t="str">
        <f>IFERROR(VLOOKUP(ROWS($Z$3:Z439),$X$3:$Y$992,2,0),"")</f>
        <v/>
      </c>
    </row>
    <row r="440" spans="13:26" ht="12.75">
      <c r="M440" s="92">
        <f>IF(ISNUMBER(SEARCH(ZAKL_DATA!$B$29,N440)),MAX($M$2:M439)+1,0)</f>
        <v>438.0</v>
      </c>
      <c r="N440" s="93" t="s">
        <v>2049</v>
      </c>
      <c r="O440" s="108" t="s">
        <v>2050</v>
      </c>
      <c r="Q440" s="95" t="str">
        <f>IFERROR(VLOOKUP(ROWS($Q$3:Q440),$M$3:$N$992,2,0),"")</f>
        <v>Výroba brašnářských, sedlářských a podobných výrobků</v>
      </c>
      <c r="R440">
        <f>IF(ISNUMBER(SEARCH(#REF!,N440)),MAX($M$2:M439)+1,0)</f>
        <v>0.0</v>
      </c>
      <c r="S440" s="93" t="s">
        <v>2049</v>
      </c>
      <c r="T440" t="str">
        <f>IFERROR(VLOOKUP(ROWS($T$3:T440),$R$3:$S$992,2,0),"")</f>
        <v/>
      </c>
      <c r="U440">
        <f>IF(ISNUMBER(SEARCH(#REF!,N440)),MAX($M$2:M439)+1,0)</f>
        <v>0.0</v>
      </c>
      <c r="V440" s="93" t="s">
        <v>2049</v>
      </c>
      <c r="W440" t="str">
        <f>IFERROR(VLOOKUP(ROWS($W$3:W440),$U$3:$V$992,2,0),"")</f>
        <v/>
      </c>
      <c r="X440">
        <f>IF(ISNUMBER(SEARCH(#REF!,N440)),MAX($M$2:M439)+1,0)</f>
        <v>0.0</v>
      </c>
      <c r="Y440" s="93" t="s">
        <v>2049</v>
      </c>
      <c r="Z440" t="str">
        <f>IFERROR(VLOOKUP(ROWS($Z$3:Z440),$X$3:$Y$992,2,0),"")</f>
        <v/>
      </c>
    </row>
    <row r="441" spans="13:26" ht="12.75">
      <c r="M441" s="92">
        <f>IF(ISNUMBER(SEARCH(ZAKL_DATA!$B$29,N441)),MAX($M$2:M440)+1,0)</f>
        <v>439.0</v>
      </c>
      <c r="N441" s="93" t="s">
        <v>2051</v>
      </c>
      <c r="O441" s="108" t="s">
        <v>2052</v>
      </c>
      <c r="Q441" s="95" t="str">
        <f>IFERROR(VLOOKUP(ROWS($Q$3:Q441),$M$3:$N$992,2,0),"")</f>
        <v>Výroba dýh a desek na bázi dřeva</v>
      </c>
      <c r="R441">
        <f>IF(ISNUMBER(SEARCH(#REF!,N441)),MAX($M$2:M440)+1,0)</f>
        <v>0.0</v>
      </c>
      <c r="S441" s="93" t="s">
        <v>2051</v>
      </c>
      <c r="T441" t="str">
        <f>IFERROR(VLOOKUP(ROWS($T$3:T441),$R$3:$S$992,2,0),"")</f>
        <v/>
      </c>
      <c r="U441">
        <f>IF(ISNUMBER(SEARCH(#REF!,N441)),MAX($M$2:M440)+1,0)</f>
        <v>0.0</v>
      </c>
      <c r="V441" s="93" t="s">
        <v>2051</v>
      </c>
      <c r="W441" t="str">
        <f>IFERROR(VLOOKUP(ROWS($W$3:W441),$U$3:$V$992,2,0),"")</f>
        <v/>
      </c>
      <c r="X441">
        <f>IF(ISNUMBER(SEARCH(#REF!,N441)),MAX($M$2:M440)+1,0)</f>
        <v>0.0</v>
      </c>
      <c r="Y441" s="93" t="s">
        <v>2051</v>
      </c>
      <c r="Z441" t="str">
        <f>IFERROR(VLOOKUP(ROWS($Z$3:Z441),$X$3:$Y$992,2,0),"")</f>
        <v/>
      </c>
    </row>
    <row r="442" spans="13:26" ht="12.75">
      <c r="M442" s="92">
        <f>IF(ISNUMBER(SEARCH(ZAKL_DATA!$B$29,N442)),MAX($M$2:M441)+1,0)</f>
        <v>440.0</v>
      </c>
      <c r="N442" s="93" t="s">
        <v>2053</v>
      </c>
      <c r="O442" s="108" t="s">
        <v>2054</v>
      </c>
      <c r="Q442" s="95" t="str">
        <f>IFERROR(VLOOKUP(ROWS($Q$3:Q442),$M$3:$N$992,2,0),"")</f>
        <v>Výroba sestavených parketových podlah</v>
      </c>
      <c r="R442">
        <f>IF(ISNUMBER(SEARCH(#REF!,N442)),MAX($M$2:M441)+1,0)</f>
        <v>0.0</v>
      </c>
      <c r="S442" s="93" t="s">
        <v>2053</v>
      </c>
      <c r="T442" t="str">
        <f>IFERROR(VLOOKUP(ROWS($T$3:T442),$R$3:$S$992,2,0),"")</f>
        <v/>
      </c>
      <c r="U442">
        <f>IF(ISNUMBER(SEARCH(#REF!,N442)),MAX($M$2:M441)+1,0)</f>
        <v>0.0</v>
      </c>
      <c r="V442" s="93" t="s">
        <v>2053</v>
      </c>
      <c r="W442" t="str">
        <f>IFERROR(VLOOKUP(ROWS($W$3:W442),$U$3:$V$992,2,0),"")</f>
        <v/>
      </c>
      <c r="X442">
        <f>IF(ISNUMBER(SEARCH(#REF!,N442)),MAX($M$2:M441)+1,0)</f>
        <v>0.0</v>
      </c>
      <c r="Y442" s="93" t="s">
        <v>2053</v>
      </c>
      <c r="Z442" t="str">
        <f>IFERROR(VLOOKUP(ROWS($Z$3:Z442),$X$3:$Y$992,2,0),"")</f>
        <v/>
      </c>
    </row>
    <row r="443" spans="13:26" ht="12.75">
      <c r="M443" s="92">
        <f>IF(ISNUMBER(SEARCH(ZAKL_DATA!$B$29,N443)),MAX($M$2:M442)+1,0)</f>
        <v>441.0</v>
      </c>
      <c r="N443" s="93" t="s">
        <v>2055</v>
      </c>
      <c r="O443" s="108" t="s">
        <v>2056</v>
      </c>
      <c r="Q443" s="95" t="str">
        <f>IFERROR(VLOOKUP(ROWS($Q$3:Q443),$M$3:$N$992,2,0),"")</f>
        <v>Výroba ostatních výrobků stavebního truhlářství a tesařství</v>
      </c>
      <c r="R443">
        <f>IF(ISNUMBER(SEARCH(#REF!,N443)),MAX($M$2:M442)+1,0)</f>
        <v>0.0</v>
      </c>
      <c r="S443" s="93" t="s">
        <v>2055</v>
      </c>
      <c r="T443" t="str">
        <f>IFERROR(VLOOKUP(ROWS($T$3:T443),$R$3:$S$992,2,0),"")</f>
        <v/>
      </c>
      <c r="U443">
        <f>IF(ISNUMBER(SEARCH(#REF!,N443)),MAX($M$2:M442)+1,0)</f>
        <v>0.0</v>
      </c>
      <c r="V443" s="93" t="s">
        <v>2055</v>
      </c>
      <c r="W443" t="str">
        <f>IFERROR(VLOOKUP(ROWS($W$3:W443),$U$3:$V$992,2,0),"")</f>
        <v/>
      </c>
      <c r="X443">
        <f>IF(ISNUMBER(SEARCH(#REF!,N443)),MAX($M$2:M442)+1,0)</f>
        <v>0.0</v>
      </c>
      <c r="Y443" s="93" t="s">
        <v>2055</v>
      </c>
      <c r="Z443" t="str">
        <f>IFERROR(VLOOKUP(ROWS($Z$3:Z443),$X$3:$Y$992,2,0),"")</f>
        <v/>
      </c>
    </row>
    <row r="444" spans="13:26" ht="12.75">
      <c r="M444" s="92">
        <f>IF(ISNUMBER(SEARCH(ZAKL_DATA!$B$29,N444)),MAX($M$2:M443)+1,0)</f>
        <v>442.0</v>
      </c>
      <c r="N444" s="93" t="s">
        <v>2057</v>
      </c>
      <c r="O444" s="108" t="s">
        <v>2058</v>
      </c>
      <c r="Q444" s="95" t="str">
        <f>IFERROR(VLOOKUP(ROWS($Q$3:Q444),$M$3:$N$992,2,0),"")</f>
        <v>Výroba dřevěných obalů</v>
      </c>
      <c r="R444">
        <f>IF(ISNUMBER(SEARCH(#REF!,N444)),MAX($M$2:M443)+1,0)</f>
        <v>0.0</v>
      </c>
      <c r="S444" s="93" t="s">
        <v>2057</v>
      </c>
      <c r="T444" t="str">
        <f>IFERROR(VLOOKUP(ROWS($T$3:T444),$R$3:$S$992,2,0),"")</f>
        <v/>
      </c>
      <c r="U444">
        <f>IF(ISNUMBER(SEARCH(#REF!,N444)),MAX($M$2:M443)+1,0)</f>
        <v>0.0</v>
      </c>
      <c r="V444" s="93" t="s">
        <v>2057</v>
      </c>
      <c r="W444" t="str">
        <f>IFERROR(VLOOKUP(ROWS($W$3:W444),$U$3:$V$992,2,0),"")</f>
        <v/>
      </c>
      <c r="X444">
        <f>IF(ISNUMBER(SEARCH(#REF!,N444)),MAX($M$2:M443)+1,0)</f>
        <v>0.0</v>
      </c>
      <c r="Y444" s="93" t="s">
        <v>2057</v>
      </c>
      <c r="Z444" t="str">
        <f>IFERROR(VLOOKUP(ROWS($Z$3:Z444),$X$3:$Y$992,2,0),"")</f>
        <v/>
      </c>
    </row>
    <row r="445" spans="13:26" ht="12.75">
      <c r="M445" s="92">
        <f>IF(ISNUMBER(SEARCH(ZAKL_DATA!$B$29,N445)),MAX($M$2:M444)+1,0)</f>
        <v>443.0</v>
      </c>
      <c r="N445" s="93" t="s">
        <v>2059</v>
      </c>
      <c r="O445" s="108" t="s">
        <v>2060</v>
      </c>
      <c r="Q445" s="95" t="str">
        <f>IFERROR(VLOOKUP(ROWS($Q$3:Q445),$M$3:$N$992,2,0),"")</f>
        <v>Výroba ost.dřevěných,korkových,proutěných a slaměných výr.,kromě nábytku</v>
      </c>
      <c r="R445">
        <f>IF(ISNUMBER(SEARCH(#REF!,N445)),MAX($M$2:M444)+1,0)</f>
        <v>0.0</v>
      </c>
      <c r="S445" s="93" t="s">
        <v>2059</v>
      </c>
      <c r="T445" t="str">
        <f>IFERROR(VLOOKUP(ROWS($T$3:T445),$R$3:$S$992,2,0),"")</f>
        <v/>
      </c>
      <c r="U445">
        <f>IF(ISNUMBER(SEARCH(#REF!,N445)),MAX($M$2:M444)+1,0)</f>
        <v>0.0</v>
      </c>
      <c r="V445" s="93" t="s">
        <v>2059</v>
      </c>
      <c r="W445" t="str">
        <f>IFERROR(VLOOKUP(ROWS($W$3:W445),$U$3:$V$992,2,0),"")</f>
        <v/>
      </c>
      <c r="X445">
        <f>IF(ISNUMBER(SEARCH(#REF!,N445)),MAX($M$2:M444)+1,0)</f>
        <v>0.0</v>
      </c>
      <c r="Y445" s="93" t="s">
        <v>2059</v>
      </c>
      <c r="Z445" t="str">
        <f>IFERROR(VLOOKUP(ROWS($Z$3:Z445),$X$3:$Y$992,2,0),"")</f>
        <v/>
      </c>
    </row>
    <row r="446" spans="13:26" ht="12.75">
      <c r="M446" s="92">
        <f>IF(ISNUMBER(SEARCH(ZAKL_DATA!$B$29,N446)),MAX($M$2:M445)+1,0)</f>
        <v>444.0</v>
      </c>
      <c r="N446" s="93" t="s">
        <v>2061</v>
      </c>
      <c r="O446" s="108" t="s">
        <v>2062</v>
      </c>
      <c r="Q446" s="95" t="str">
        <f>IFERROR(VLOOKUP(ROWS($Q$3:Q446),$M$3:$N$992,2,0),"")</f>
        <v>Výroba buničiny</v>
      </c>
      <c r="R446">
        <f>IF(ISNUMBER(SEARCH(#REF!,N446)),MAX($M$2:M445)+1,0)</f>
        <v>0.0</v>
      </c>
      <c r="S446" s="93" t="s">
        <v>2061</v>
      </c>
      <c r="T446" t="str">
        <f>IFERROR(VLOOKUP(ROWS($T$3:T446),$R$3:$S$992,2,0),"")</f>
        <v/>
      </c>
      <c r="U446">
        <f>IF(ISNUMBER(SEARCH(#REF!,N446)),MAX($M$2:M445)+1,0)</f>
        <v>0.0</v>
      </c>
      <c r="V446" s="93" t="s">
        <v>2061</v>
      </c>
      <c r="W446" t="str">
        <f>IFERROR(VLOOKUP(ROWS($W$3:W446),$U$3:$V$992,2,0),"")</f>
        <v/>
      </c>
      <c r="X446">
        <f>IF(ISNUMBER(SEARCH(#REF!,N446)),MAX($M$2:M445)+1,0)</f>
        <v>0.0</v>
      </c>
      <c r="Y446" s="93" t="s">
        <v>2061</v>
      </c>
      <c r="Z446" t="str">
        <f>IFERROR(VLOOKUP(ROWS($Z$3:Z446),$X$3:$Y$992,2,0),"")</f>
        <v/>
      </c>
    </row>
    <row r="447" spans="13:26" ht="12.75">
      <c r="M447" s="92">
        <f>IF(ISNUMBER(SEARCH(ZAKL_DATA!$B$29,N447)),MAX($M$2:M446)+1,0)</f>
        <v>445.0</v>
      </c>
      <c r="N447" s="93" t="s">
        <v>2063</v>
      </c>
      <c r="O447" s="108" t="s">
        <v>2064</v>
      </c>
      <c r="Q447" s="95" t="str">
        <f>IFERROR(VLOOKUP(ROWS($Q$3:Q447),$M$3:$N$992,2,0),"")</f>
        <v>Výroba papíru a lepenky</v>
      </c>
      <c r="R447">
        <f>IF(ISNUMBER(SEARCH(#REF!,N447)),MAX($M$2:M446)+1,0)</f>
        <v>0.0</v>
      </c>
      <c r="S447" s="93" t="s">
        <v>2063</v>
      </c>
      <c r="T447" t="str">
        <f>IFERROR(VLOOKUP(ROWS($T$3:T447),$R$3:$S$992,2,0),"")</f>
        <v/>
      </c>
      <c r="U447">
        <f>IF(ISNUMBER(SEARCH(#REF!,N447)),MAX($M$2:M446)+1,0)</f>
        <v>0.0</v>
      </c>
      <c r="V447" s="93" t="s">
        <v>2063</v>
      </c>
      <c r="W447" t="str">
        <f>IFERROR(VLOOKUP(ROWS($W$3:W447),$U$3:$V$992,2,0),"")</f>
        <v/>
      </c>
      <c r="X447">
        <f>IF(ISNUMBER(SEARCH(#REF!,N447)),MAX($M$2:M446)+1,0)</f>
        <v>0.0</v>
      </c>
      <c r="Y447" s="93" t="s">
        <v>2063</v>
      </c>
      <c r="Z447" t="str">
        <f>IFERROR(VLOOKUP(ROWS($Z$3:Z447),$X$3:$Y$992,2,0),"")</f>
        <v/>
      </c>
    </row>
    <row r="448" spans="13:26" ht="12.75">
      <c r="M448" s="92">
        <f>IF(ISNUMBER(SEARCH(ZAKL_DATA!$B$29,N448)),MAX($M$2:M447)+1,0)</f>
        <v>446.0</v>
      </c>
      <c r="N448" s="93" t="s">
        <v>2065</v>
      </c>
      <c r="O448" s="108" t="s">
        <v>2066</v>
      </c>
      <c r="Q448" s="95" t="str">
        <f>IFERROR(VLOOKUP(ROWS($Q$3:Q448),$M$3:$N$992,2,0),"")</f>
        <v>Výroba vlnitého papíru a lepenky, papírových a lepenkových obalů</v>
      </c>
      <c r="R448">
        <f>IF(ISNUMBER(SEARCH(#REF!,N448)),MAX($M$2:M447)+1,0)</f>
        <v>0.0</v>
      </c>
      <c r="S448" s="93" t="s">
        <v>2065</v>
      </c>
      <c r="T448" t="str">
        <f>IFERROR(VLOOKUP(ROWS($T$3:T448),$R$3:$S$992,2,0),"")</f>
        <v/>
      </c>
      <c r="U448">
        <f>IF(ISNUMBER(SEARCH(#REF!,N448)),MAX($M$2:M447)+1,0)</f>
        <v>0.0</v>
      </c>
      <c r="V448" s="93" t="s">
        <v>2065</v>
      </c>
      <c r="W448" t="str">
        <f>IFERROR(VLOOKUP(ROWS($W$3:W448),$U$3:$V$992,2,0),"")</f>
        <v/>
      </c>
      <c r="X448">
        <f>IF(ISNUMBER(SEARCH(#REF!,N448)),MAX($M$2:M447)+1,0)</f>
        <v>0.0</v>
      </c>
      <c r="Y448" s="93" t="s">
        <v>2065</v>
      </c>
      <c r="Z448" t="str">
        <f>IFERROR(VLOOKUP(ROWS($Z$3:Z448),$X$3:$Y$992,2,0),"")</f>
        <v/>
      </c>
    </row>
    <row r="449" spans="13:26" ht="12.75">
      <c r="M449" s="92">
        <f>IF(ISNUMBER(SEARCH(ZAKL_DATA!$B$29,N449)),MAX($M$2:M448)+1,0)</f>
        <v>447.0</v>
      </c>
      <c r="N449" s="93" t="s">
        <v>2067</v>
      </c>
      <c r="O449" s="108" t="s">
        <v>2068</v>
      </c>
      <c r="Q449" s="95" t="str">
        <f>IFERROR(VLOOKUP(ROWS($Q$3:Q449),$M$3:$N$992,2,0),"")</f>
        <v>Výroba domácích potřeb, hygienických a toaletních výrobků z papíru</v>
      </c>
      <c r="R449">
        <f>IF(ISNUMBER(SEARCH(#REF!,N449)),MAX($M$2:M448)+1,0)</f>
        <v>0.0</v>
      </c>
      <c r="S449" s="93" t="s">
        <v>2067</v>
      </c>
      <c r="T449" t="str">
        <f>IFERROR(VLOOKUP(ROWS($T$3:T449),$R$3:$S$992,2,0),"")</f>
        <v/>
      </c>
      <c r="U449">
        <f>IF(ISNUMBER(SEARCH(#REF!,N449)),MAX($M$2:M448)+1,0)</f>
        <v>0.0</v>
      </c>
      <c r="V449" s="93" t="s">
        <v>2067</v>
      </c>
      <c r="W449" t="str">
        <f>IFERROR(VLOOKUP(ROWS($W$3:W449),$U$3:$V$992,2,0),"")</f>
        <v/>
      </c>
      <c r="X449">
        <f>IF(ISNUMBER(SEARCH(#REF!,N449)),MAX($M$2:M448)+1,0)</f>
        <v>0.0</v>
      </c>
      <c r="Y449" s="93" t="s">
        <v>2067</v>
      </c>
      <c r="Z449" t="str">
        <f>IFERROR(VLOOKUP(ROWS($Z$3:Z449),$X$3:$Y$992,2,0),"")</f>
        <v/>
      </c>
    </row>
    <row r="450" spans="13:26" ht="12.75">
      <c r="M450" s="92">
        <f>IF(ISNUMBER(SEARCH(ZAKL_DATA!$B$29,N450)),MAX($M$2:M449)+1,0)</f>
        <v>448.0</v>
      </c>
      <c r="N450" s="93" t="s">
        <v>2069</v>
      </c>
      <c r="O450" s="108" t="s">
        <v>2070</v>
      </c>
      <c r="Q450" s="95" t="str">
        <f>IFERROR(VLOOKUP(ROWS($Q$3:Q450),$M$3:$N$992,2,0),"")</f>
        <v>Výroba kancelářských potřeb z papíru</v>
      </c>
      <c r="R450">
        <f>IF(ISNUMBER(SEARCH(#REF!,N450)),MAX($M$2:M449)+1,0)</f>
        <v>0.0</v>
      </c>
      <c r="S450" s="93" t="s">
        <v>2069</v>
      </c>
      <c r="T450" t="str">
        <f>IFERROR(VLOOKUP(ROWS($T$3:T450),$R$3:$S$992,2,0),"")</f>
        <v/>
      </c>
      <c r="U450">
        <f>IF(ISNUMBER(SEARCH(#REF!,N450)),MAX($M$2:M449)+1,0)</f>
        <v>0.0</v>
      </c>
      <c r="V450" s="93" t="s">
        <v>2069</v>
      </c>
      <c r="W450" t="str">
        <f>IFERROR(VLOOKUP(ROWS($W$3:W450),$U$3:$V$992,2,0),"")</f>
        <v/>
      </c>
      <c r="X450">
        <f>IF(ISNUMBER(SEARCH(#REF!,N450)),MAX($M$2:M449)+1,0)</f>
        <v>0.0</v>
      </c>
      <c r="Y450" s="93" t="s">
        <v>2069</v>
      </c>
      <c r="Z450" t="str">
        <f>IFERROR(VLOOKUP(ROWS($Z$3:Z450),$X$3:$Y$992,2,0),"")</f>
        <v/>
      </c>
    </row>
    <row r="451" spans="13:26" ht="12.75">
      <c r="M451" s="92">
        <f>IF(ISNUMBER(SEARCH(ZAKL_DATA!$B$29,N451)),MAX($M$2:M450)+1,0)</f>
        <v>449.0</v>
      </c>
      <c r="N451" s="93" t="s">
        <v>2071</v>
      </c>
      <c r="O451" s="108" t="s">
        <v>2072</v>
      </c>
      <c r="Q451" s="95" t="str">
        <f>IFERROR(VLOOKUP(ROWS($Q$3:Q451),$M$3:$N$992,2,0),"")</f>
        <v>Výroba tapet</v>
      </c>
      <c r="R451">
        <f>IF(ISNUMBER(SEARCH(#REF!,N451)),MAX($M$2:M450)+1,0)</f>
        <v>0.0</v>
      </c>
      <c r="S451" s="93" t="s">
        <v>2071</v>
      </c>
      <c r="T451" t="str">
        <f>IFERROR(VLOOKUP(ROWS($T$3:T451),$R$3:$S$992,2,0),"")</f>
        <v/>
      </c>
      <c r="U451">
        <f>IF(ISNUMBER(SEARCH(#REF!,N451)),MAX($M$2:M450)+1,0)</f>
        <v>0.0</v>
      </c>
      <c r="V451" s="93" t="s">
        <v>2071</v>
      </c>
      <c r="W451" t="str">
        <f>IFERROR(VLOOKUP(ROWS($W$3:W451),$U$3:$V$992,2,0),"")</f>
        <v/>
      </c>
      <c r="X451">
        <f>IF(ISNUMBER(SEARCH(#REF!,N451)),MAX($M$2:M450)+1,0)</f>
        <v>0.0</v>
      </c>
      <c r="Y451" s="93" t="s">
        <v>2071</v>
      </c>
      <c r="Z451" t="str">
        <f>IFERROR(VLOOKUP(ROWS($Z$3:Z451),$X$3:$Y$992,2,0),"")</f>
        <v/>
      </c>
    </row>
    <row r="452" spans="13:26" ht="12.75">
      <c r="M452" s="92">
        <f>IF(ISNUMBER(SEARCH(ZAKL_DATA!$B$29,N452)),MAX($M$2:M451)+1,0)</f>
        <v>450.0</v>
      </c>
      <c r="N452" s="93" t="s">
        <v>2073</v>
      </c>
      <c r="O452" s="108" t="s">
        <v>2074</v>
      </c>
      <c r="Q452" s="95" t="str">
        <f>IFERROR(VLOOKUP(ROWS($Q$3:Q452),$M$3:$N$992,2,0),"")</f>
        <v>Výroba ostatních výrobků z papíru a lepenky</v>
      </c>
      <c r="R452">
        <f>IF(ISNUMBER(SEARCH(#REF!,N452)),MAX($M$2:M451)+1,0)</f>
        <v>0.0</v>
      </c>
      <c r="S452" s="93" t="s">
        <v>2073</v>
      </c>
      <c r="T452" t="str">
        <f>IFERROR(VLOOKUP(ROWS($T$3:T452),$R$3:$S$992,2,0),"")</f>
        <v/>
      </c>
      <c r="U452">
        <f>IF(ISNUMBER(SEARCH(#REF!,N452)),MAX($M$2:M451)+1,0)</f>
        <v>0.0</v>
      </c>
      <c r="V452" s="93" t="s">
        <v>2073</v>
      </c>
      <c r="W452" t="str">
        <f>IFERROR(VLOOKUP(ROWS($W$3:W452),$U$3:$V$992,2,0),"")</f>
        <v/>
      </c>
      <c r="X452">
        <f>IF(ISNUMBER(SEARCH(#REF!,N452)),MAX($M$2:M451)+1,0)</f>
        <v>0.0</v>
      </c>
      <c r="Y452" s="93" t="s">
        <v>2073</v>
      </c>
      <c r="Z452" t="str">
        <f>IFERROR(VLOOKUP(ROWS($Z$3:Z452),$X$3:$Y$992,2,0),"")</f>
        <v/>
      </c>
    </row>
    <row r="453" spans="13:26" ht="12.75">
      <c r="M453" s="92">
        <f>IF(ISNUMBER(SEARCH(ZAKL_DATA!$B$29,N453)),MAX($M$2:M452)+1,0)</f>
        <v>451.0</v>
      </c>
      <c r="N453" s="93" t="s">
        <v>2075</v>
      </c>
      <c r="O453" s="108" t="s">
        <v>2076</v>
      </c>
      <c r="Q453" s="95" t="str">
        <f>IFERROR(VLOOKUP(ROWS($Q$3:Q453),$M$3:$N$992,2,0),"")</f>
        <v>Tisk novin</v>
      </c>
      <c r="R453">
        <f>IF(ISNUMBER(SEARCH(#REF!,N453)),MAX($M$2:M452)+1,0)</f>
        <v>0.0</v>
      </c>
      <c r="S453" s="93" t="s">
        <v>2075</v>
      </c>
      <c r="T453" t="str">
        <f>IFERROR(VLOOKUP(ROWS($T$3:T453),$R$3:$S$992,2,0),"")</f>
        <v/>
      </c>
      <c r="U453">
        <f>IF(ISNUMBER(SEARCH(#REF!,N453)),MAX($M$2:M452)+1,0)</f>
        <v>0.0</v>
      </c>
      <c r="V453" s="93" t="s">
        <v>2075</v>
      </c>
      <c r="W453" t="str">
        <f>IFERROR(VLOOKUP(ROWS($W$3:W453),$U$3:$V$992,2,0),"")</f>
        <v/>
      </c>
      <c r="X453">
        <f>IF(ISNUMBER(SEARCH(#REF!,N453)),MAX($M$2:M452)+1,0)</f>
        <v>0.0</v>
      </c>
      <c r="Y453" s="93" t="s">
        <v>2075</v>
      </c>
      <c r="Z453" t="str">
        <f>IFERROR(VLOOKUP(ROWS($Z$3:Z453),$X$3:$Y$992,2,0),"")</f>
        <v/>
      </c>
    </row>
    <row r="454" spans="13:26" ht="12.75">
      <c r="M454" s="92">
        <f>IF(ISNUMBER(SEARCH(ZAKL_DATA!$B$29,N454)),MAX($M$2:M453)+1,0)</f>
        <v>452.0</v>
      </c>
      <c r="N454" s="93" t="s">
        <v>2077</v>
      </c>
      <c r="O454" s="108" t="s">
        <v>2078</v>
      </c>
      <c r="Q454" s="95" t="str">
        <f>IFERROR(VLOOKUP(ROWS($Q$3:Q454),$M$3:$N$992,2,0),"")</f>
        <v>Tisk ostatní, kromě novin</v>
      </c>
      <c r="R454">
        <f>IF(ISNUMBER(SEARCH(#REF!,N454)),MAX($M$2:M453)+1,0)</f>
        <v>0.0</v>
      </c>
      <c r="S454" s="93" t="s">
        <v>2077</v>
      </c>
      <c r="T454" t="str">
        <f>IFERROR(VLOOKUP(ROWS($T$3:T454),$R$3:$S$992,2,0),"")</f>
        <v/>
      </c>
      <c r="U454">
        <f>IF(ISNUMBER(SEARCH(#REF!,N454)),MAX($M$2:M453)+1,0)</f>
        <v>0.0</v>
      </c>
      <c r="V454" s="93" t="s">
        <v>2077</v>
      </c>
      <c r="W454" t="str">
        <f>IFERROR(VLOOKUP(ROWS($W$3:W454),$U$3:$V$992,2,0),"")</f>
        <v/>
      </c>
      <c r="X454">
        <f>IF(ISNUMBER(SEARCH(#REF!,N454)),MAX($M$2:M453)+1,0)</f>
        <v>0.0</v>
      </c>
      <c r="Y454" s="93" t="s">
        <v>2077</v>
      </c>
      <c r="Z454" t="str">
        <f>IFERROR(VLOOKUP(ROWS($Z$3:Z454),$X$3:$Y$992,2,0),"")</f>
        <v/>
      </c>
    </row>
    <row r="455" spans="13:26" ht="12.75">
      <c r="M455" s="92">
        <f>IF(ISNUMBER(SEARCH(ZAKL_DATA!$B$29,N455)),MAX($M$2:M454)+1,0)</f>
        <v>453.0</v>
      </c>
      <c r="N455" s="93" t="s">
        <v>2079</v>
      </c>
      <c r="O455" s="108" t="s">
        <v>2080</v>
      </c>
      <c r="Q455" s="95" t="str">
        <f>IFERROR(VLOOKUP(ROWS($Q$3:Q455),$M$3:$N$992,2,0),"")</f>
        <v>Příprava tisku a digitálních dat</v>
      </c>
      <c r="R455">
        <f>IF(ISNUMBER(SEARCH(#REF!,N455)),MAX($M$2:M454)+1,0)</f>
        <v>0.0</v>
      </c>
      <c r="S455" s="93" t="s">
        <v>2079</v>
      </c>
      <c r="T455" t="str">
        <f>IFERROR(VLOOKUP(ROWS($T$3:T455),$R$3:$S$992,2,0),"")</f>
        <v/>
      </c>
      <c r="U455">
        <f>IF(ISNUMBER(SEARCH(#REF!,N455)),MAX($M$2:M454)+1,0)</f>
        <v>0.0</v>
      </c>
      <c r="V455" s="93" t="s">
        <v>2079</v>
      </c>
      <c r="W455" t="str">
        <f>IFERROR(VLOOKUP(ROWS($W$3:W455),$U$3:$V$992,2,0),"")</f>
        <v/>
      </c>
      <c r="X455">
        <f>IF(ISNUMBER(SEARCH(#REF!,N455)),MAX($M$2:M454)+1,0)</f>
        <v>0.0</v>
      </c>
      <c r="Y455" s="93" t="s">
        <v>2079</v>
      </c>
      <c r="Z455" t="str">
        <f>IFERROR(VLOOKUP(ROWS($Z$3:Z455),$X$3:$Y$992,2,0),"")</f>
        <v/>
      </c>
    </row>
    <row r="456" spans="13:26" ht="12.75">
      <c r="M456" s="92">
        <f>IF(ISNUMBER(SEARCH(ZAKL_DATA!$B$29,N456)),MAX($M$2:M455)+1,0)</f>
        <v>454.0</v>
      </c>
      <c r="N456" s="93" t="s">
        <v>2081</v>
      </c>
      <c r="O456" s="108" t="s">
        <v>2082</v>
      </c>
      <c r="Q456" s="95" t="str">
        <f>IFERROR(VLOOKUP(ROWS($Q$3:Q456),$M$3:$N$992,2,0),"")</f>
        <v>Vázání a související činnosti</v>
      </c>
      <c r="R456">
        <f>IF(ISNUMBER(SEARCH(#REF!,N456)),MAX($M$2:M455)+1,0)</f>
        <v>0.0</v>
      </c>
      <c r="S456" s="93" t="s">
        <v>2081</v>
      </c>
      <c r="T456" t="str">
        <f>IFERROR(VLOOKUP(ROWS($T$3:T456),$R$3:$S$992,2,0),"")</f>
        <v/>
      </c>
      <c r="U456">
        <f>IF(ISNUMBER(SEARCH(#REF!,N456)),MAX($M$2:M455)+1,0)</f>
        <v>0.0</v>
      </c>
      <c r="V456" s="93" t="s">
        <v>2081</v>
      </c>
      <c r="W456" t="str">
        <f>IFERROR(VLOOKUP(ROWS($W$3:W456),$U$3:$V$992,2,0),"")</f>
        <v/>
      </c>
      <c r="X456">
        <f>IF(ISNUMBER(SEARCH(#REF!,N456)),MAX($M$2:M455)+1,0)</f>
        <v>0.0</v>
      </c>
      <c r="Y456" s="93" t="s">
        <v>2081</v>
      </c>
      <c r="Z456" t="str">
        <f>IFERROR(VLOOKUP(ROWS($Z$3:Z456),$X$3:$Y$992,2,0),"")</f>
        <v/>
      </c>
    </row>
    <row r="457" spans="13:26" ht="12.75">
      <c r="M457" s="92">
        <f>IF(ISNUMBER(SEARCH(ZAKL_DATA!$B$29,N457)),MAX($M$2:M456)+1,0)</f>
        <v>455.0</v>
      </c>
      <c r="N457" s="93" t="s">
        <v>2083</v>
      </c>
      <c r="O457" s="108" t="s">
        <v>2084</v>
      </c>
      <c r="Q457" s="95" t="str">
        <f>IFERROR(VLOOKUP(ROWS($Q$3:Q457),$M$3:$N$992,2,0),"")</f>
        <v>Výroba technických plynů</v>
      </c>
      <c r="R457">
        <f>IF(ISNUMBER(SEARCH(#REF!,N457)),MAX($M$2:M456)+1,0)</f>
        <v>0.0</v>
      </c>
      <c r="S457" s="93" t="s">
        <v>2083</v>
      </c>
      <c r="T457" t="str">
        <f>IFERROR(VLOOKUP(ROWS($T$3:T457),$R$3:$S$992,2,0),"")</f>
        <v/>
      </c>
      <c r="U457">
        <f>IF(ISNUMBER(SEARCH(#REF!,N457)),MAX($M$2:M456)+1,0)</f>
        <v>0.0</v>
      </c>
      <c r="V457" s="93" t="s">
        <v>2083</v>
      </c>
      <c r="W457" t="str">
        <f>IFERROR(VLOOKUP(ROWS($W$3:W457),$U$3:$V$992,2,0),"")</f>
        <v/>
      </c>
      <c r="X457">
        <f>IF(ISNUMBER(SEARCH(#REF!,N457)),MAX($M$2:M456)+1,0)</f>
        <v>0.0</v>
      </c>
      <c r="Y457" s="93" t="s">
        <v>2083</v>
      </c>
      <c r="Z457" t="str">
        <f>IFERROR(VLOOKUP(ROWS($Z$3:Z457),$X$3:$Y$992,2,0),"")</f>
        <v/>
      </c>
    </row>
    <row r="458" spans="13:26" ht="12.75">
      <c r="M458" s="92">
        <f>IF(ISNUMBER(SEARCH(ZAKL_DATA!$B$29,N458)),MAX($M$2:M457)+1,0)</f>
        <v>456.0</v>
      </c>
      <c r="N458" s="93" t="s">
        <v>2085</v>
      </c>
      <c r="O458" s="108" t="s">
        <v>2086</v>
      </c>
      <c r="Q458" s="95" t="str">
        <f>IFERROR(VLOOKUP(ROWS($Q$3:Q458),$M$3:$N$992,2,0),"")</f>
        <v>Výroba barviv a pigmentů</v>
      </c>
      <c r="R458">
        <f>IF(ISNUMBER(SEARCH(#REF!,N458)),MAX($M$2:M457)+1,0)</f>
        <v>0.0</v>
      </c>
      <c r="S458" s="93" t="s">
        <v>2085</v>
      </c>
      <c r="T458" t="str">
        <f>IFERROR(VLOOKUP(ROWS($T$3:T458),$R$3:$S$992,2,0),"")</f>
        <v/>
      </c>
      <c r="U458">
        <f>IF(ISNUMBER(SEARCH(#REF!,N458)),MAX($M$2:M457)+1,0)</f>
        <v>0.0</v>
      </c>
      <c r="V458" s="93" t="s">
        <v>2085</v>
      </c>
      <c r="W458" t="str">
        <f>IFERROR(VLOOKUP(ROWS($W$3:W458),$U$3:$V$992,2,0),"")</f>
        <v/>
      </c>
      <c r="X458">
        <f>IF(ISNUMBER(SEARCH(#REF!,N458)),MAX($M$2:M457)+1,0)</f>
        <v>0.0</v>
      </c>
      <c r="Y458" s="93" t="s">
        <v>2085</v>
      </c>
      <c r="Z458" t="str">
        <f>IFERROR(VLOOKUP(ROWS($Z$3:Z458),$X$3:$Y$992,2,0),"")</f>
        <v/>
      </c>
    </row>
    <row r="459" spans="13:26" ht="12.75">
      <c r="M459" s="92">
        <f>IF(ISNUMBER(SEARCH(ZAKL_DATA!$B$29,N459)),MAX($M$2:M458)+1,0)</f>
        <v>457.0</v>
      </c>
      <c r="N459" s="93" t="s">
        <v>2087</v>
      </c>
      <c r="O459" s="108" t="s">
        <v>2088</v>
      </c>
      <c r="Q459" s="95" t="str">
        <f>IFERROR(VLOOKUP(ROWS($Q$3:Q459),$M$3:$N$992,2,0),"")</f>
        <v>Výroba jiných základních anorganických chemických látek</v>
      </c>
      <c r="R459">
        <f>IF(ISNUMBER(SEARCH(#REF!,N459)),MAX($M$2:M458)+1,0)</f>
        <v>0.0</v>
      </c>
      <c r="S459" s="93" t="s">
        <v>2087</v>
      </c>
      <c r="T459" t="str">
        <f>IFERROR(VLOOKUP(ROWS($T$3:T459),$R$3:$S$992,2,0),"")</f>
        <v/>
      </c>
      <c r="U459">
        <f>IF(ISNUMBER(SEARCH(#REF!,N459)),MAX($M$2:M458)+1,0)</f>
        <v>0.0</v>
      </c>
      <c r="V459" s="93" t="s">
        <v>2087</v>
      </c>
      <c r="W459" t="str">
        <f>IFERROR(VLOOKUP(ROWS($W$3:W459),$U$3:$V$992,2,0),"")</f>
        <v/>
      </c>
      <c r="X459">
        <f>IF(ISNUMBER(SEARCH(#REF!,N459)),MAX($M$2:M458)+1,0)</f>
        <v>0.0</v>
      </c>
      <c r="Y459" s="93" t="s">
        <v>2087</v>
      </c>
      <c r="Z459" t="str">
        <f>IFERROR(VLOOKUP(ROWS($Z$3:Z459),$X$3:$Y$992,2,0),"")</f>
        <v/>
      </c>
    </row>
    <row r="460" spans="13:26" ht="12.75">
      <c r="M460" s="92">
        <f>IF(ISNUMBER(SEARCH(ZAKL_DATA!$B$29,N460)),MAX($M$2:M459)+1,0)</f>
        <v>458.0</v>
      </c>
      <c r="N460" s="93" t="s">
        <v>2089</v>
      </c>
      <c r="O460" s="108" t="s">
        <v>2090</v>
      </c>
      <c r="Q460" s="95" t="str">
        <f>IFERROR(VLOOKUP(ROWS($Q$3:Q460),$M$3:$N$992,2,0),"")</f>
        <v>Výroba jiných základních organických chemických látek</v>
      </c>
      <c r="R460">
        <f>IF(ISNUMBER(SEARCH(#REF!,N460)),MAX($M$2:M459)+1,0)</f>
        <v>0.0</v>
      </c>
      <c r="S460" s="93" t="s">
        <v>2089</v>
      </c>
      <c r="T460" t="str">
        <f>IFERROR(VLOOKUP(ROWS($T$3:T460),$R$3:$S$992,2,0),"")</f>
        <v/>
      </c>
      <c r="U460">
        <f>IF(ISNUMBER(SEARCH(#REF!,N460)),MAX($M$2:M459)+1,0)</f>
        <v>0.0</v>
      </c>
      <c r="V460" s="93" t="s">
        <v>2089</v>
      </c>
      <c r="W460" t="str">
        <f>IFERROR(VLOOKUP(ROWS($W$3:W460),$U$3:$V$992,2,0),"")</f>
        <v/>
      </c>
      <c r="X460">
        <f>IF(ISNUMBER(SEARCH(#REF!,N460)),MAX($M$2:M459)+1,0)</f>
        <v>0.0</v>
      </c>
      <c r="Y460" s="93" t="s">
        <v>2089</v>
      </c>
      <c r="Z460" t="str">
        <f>IFERROR(VLOOKUP(ROWS($Z$3:Z460),$X$3:$Y$992,2,0),"")</f>
        <v/>
      </c>
    </row>
    <row r="461" spans="13:26" ht="12.75">
      <c r="M461" s="92">
        <f>IF(ISNUMBER(SEARCH(ZAKL_DATA!$B$29,N461)),MAX($M$2:M460)+1,0)</f>
        <v>459.0</v>
      </c>
      <c r="N461" s="93" t="s">
        <v>2091</v>
      </c>
      <c r="O461" s="108" t="s">
        <v>2092</v>
      </c>
      <c r="Q461" s="95" t="str">
        <f>IFERROR(VLOOKUP(ROWS($Q$3:Q461),$M$3:$N$992,2,0),"")</f>
        <v>Výroba hnojiv a dusíkatých sloučenin</v>
      </c>
      <c r="R461">
        <f>IF(ISNUMBER(SEARCH(#REF!,N461)),MAX($M$2:M460)+1,0)</f>
        <v>0.0</v>
      </c>
      <c r="S461" s="93" t="s">
        <v>2091</v>
      </c>
      <c r="T461" t="str">
        <f>IFERROR(VLOOKUP(ROWS($T$3:T461),$R$3:$S$992,2,0),"")</f>
        <v/>
      </c>
      <c r="U461">
        <f>IF(ISNUMBER(SEARCH(#REF!,N461)),MAX($M$2:M460)+1,0)</f>
        <v>0.0</v>
      </c>
      <c r="V461" s="93" t="s">
        <v>2091</v>
      </c>
      <c r="W461" t="str">
        <f>IFERROR(VLOOKUP(ROWS($W$3:W461),$U$3:$V$992,2,0),"")</f>
        <v/>
      </c>
      <c r="X461">
        <f>IF(ISNUMBER(SEARCH(#REF!,N461)),MAX($M$2:M460)+1,0)</f>
        <v>0.0</v>
      </c>
      <c r="Y461" s="93" t="s">
        <v>2091</v>
      </c>
      <c r="Z461" t="str">
        <f>IFERROR(VLOOKUP(ROWS($Z$3:Z461),$X$3:$Y$992,2,0),"")</f>
        <v/>
      </c>
    </row>
    <row r="462" spans="13:26" ht="12.75">
      <c r="M462" s="92">
        <f>IF(ISNUMBER(SEARCH(ZAKL_DATA!$B$29,N462)),MAX($M$2:M461)+1,0)</f>
        <v>460.0</v>
      </c>
      <c r="N462" s="93" t="s">
        <v>2093</v>
      </c>
      <c r="O462" s="108" t="s">
        <v>2094</v>
      </c>
      <c r="Q462" s="95" t="str">
        <f>IFERROR(VLOOKUP(ROWS($Q$3:Q462),$M$3:$N$992,2,0),"")</f>
        <v>Výroba plastů v primárních formách</v>
      </c>
      <c r="R462">
        <f>IF(ISNUMBER(SEARCH(#REF!,N462)),MAX($M$2:M461)+1,0)</f>
        <v>0.0</v>
      </c>
      <c r="S462" s="93" t="s">
        <v>2093</v>
      </c>
      <c r="T462" t="str">
        <f>IFERROR(VLOOKUP(ROWS($T$3:T462),$R$3:$S$992,2,0),"")</f>
        <v/>
      </c>
      <c r="U462">
        <f>IF(ISNUMBER(SEARCH(#REF!,N462)),MAX($M$2:M461)+1,0)</f>
        <v>0.0</v>
      </c>
      <c r="V462" s="93" t="s">
        <v>2093</v>
      </c>
      <c r="W462" t="str">
        <f>IFERROR(VLOOKUP(ROWS($W$3:W462),$U$3:$V$992,2,0),"")</f>
        <v/>
      </c>
      <c r="X462">
        <f>IF(ISNUMBER(SEARCH(#REF!,N462)),MAX($M$2:M461)+1,0)</f>
        <v>0.0</v>
      </c>
      <c r="Y462" s="93" t="s">
        <v>2093</v>
      </c>
      <c r="Z462" t="str">
        <f>IFERROR(VLOOKUP(ROWS($Z$3:Z462),$X$3:$Y$992,2,0),"")</f>
        <v/>
      </c>
    </row>
    <row r="463" spans="13:26" ht="12.75">
      <c r="M463" s="92">
        <f>IF(ISNUMBER(SEARCH(ZAKL_DATA!$B$29,N463)),MAX($M$2:M462)+1,0)</f>
        <v>461.0</v>
      </c>
      <c r="N463" s="93" t="s">
        <v>2095</v>
      </c>
      <c r="O463" s="108" t="s">
        <v>2096</v>
      </c>
      <c r="Q463" s="95" t="str">
        <f>IFERROR(VLOOKUP(ROWS($Q$3:Q463),$M$3:$N$992,2,0),"")</f>
        <v>Výroba syntetického kaučuku v primárních formách</v>
      </c>
      <c r="R463">
        <f>IF(ISNUMBER(SEARCH(#REF!,N463)),MAX($M$2:M462)+1,0)</f>
        <v>0.0</v>
      </c>
      <c r="S463" s="93" t="s">
        <v>2095</v>
      </c>
      <c r="T463" t="str">
        <f>IFERROR(VLOOKUP(ROWS($T$3:T463),$R$3:$S$992,2,0),"")</f>
        <v/>
      </c>
      <c r="U463">
        <f>IF(ISNUMBER(SEARCH(#REF!,N463)),MAX($M$2:M462)+1,0)</f>
        <v>0.0</v>
      </c>
      <c r="V463" s="93" t="s">
        <v>2095</v>
      </c>
      <c r="W463" t="str">
        <f>IFERROR(VLOOKUP(ROWS($W$3:W463),$U$3:$V$992,2,0),"")</f>
        <v/>
      </c>
      <c r="X463">
        <f>IF(ISNUMBER(SEARCH(#REF!,N463)),MAX($M$2:M462)+1,0)</f>
        <v>0.0</v>
      </c>
      <c r="Y463" s="93" t="s">
        <v>2095</v>
      </c>
      <c r="Z463" t="str">
        <f>IFERROR(VLOOKUP(ROWS($Z$3:Z463),$X$3:$Y$992,2,0),"")</f>
        <v/>
      </c>
    </row>
    <row r="464" spans="13:26" ht="12.75">
      <c r="M464" s="92">
        <f>IF(ISNUMBER(SEARCH(ZAKL_DATA!$B$29,N464)),MAX($M$2:M463)+1,0)</f>
        <v>462.0</v>
      </c>
      <c r="N464" s="93" t="s">
        <v>2097</v>
      </c>
      <c r="O464" s="108" t="s">
        <v>2098</v>
      </c>
      <c r="Q464" s="95" t="str">
        <f>IFERROR(VLOOKUP(ROWS($Q$3:Q464),$M$3:$N$992,2,0),"")</f>
        <v>Výroba mýdel a detergentů, čisticích a lešticích prostředků</v>
      </c>
      <c r="R464">
        <f>IF(ISNUMBER(SEARCH(#REF!,N464)),MAX($M$2:M463)+1,0)</f>
        <v>0.0</v>
      </c>
      <c r="S464" s="93" t="s">
        <v>2097</v>
      </c>
      <c r="T464" t="str">
        <f>IFERROR(VLOOKUP(ROWS($T$3:T464),$R$3:$S$992,2,0),"")</f>
        <v/>
      </c>
      <c r="U464">
        <f>IF(ISNUMBER(SEARCH(#REF!,N464)),MAX($M$2:M463)+1,0)</f>
        <v>0.0</v>
      </c>
      <c r="V464" s="93" t="s">
        <v>2097</v>
      </c>
      <c r="W464" t="str">
        <f>IFERROR(VLOOKUP(ROWS($W$3:W464),$U$3:$V$992,2,0),"")</f>
        <v/>
      </c>
      <c r="X464">
        <f>IF(ISNUMBER(SEARCH(#REF!,N464)),MAX($M$2:M463)+1,0)</f>
        <v>0.0</v>
      </c>
      <c r="Y464" s="93" t="s">
        <v>2097</v>
      </c>
      <c r="Z464" t="str">
        <f>IFERROR(VLOOKUP(ROWS($Z$3:Z464),$X$3:$Y$992,2,0),"")</f>
        <v/>
      </c>
    </row>
    <row r="465" spans="13:26" ht="12.75">
      <c r="M465" s="92">
        <f>IF(ISNUMBER(SEARCH(ZAKL_DATA!$B$29,N465)),MAX($M$2:M464)+1,0)</f>
        <v>463.0</v>
      </c>
      <c r="N465" s="93" t="s">
        <v>2099</v>
      </c>
      <c r="O465" s="108" t="s">
        <v>2100</v>
      </c>
      <c r="Q465" s="95" t="str">
        <f>IFERROR(VLOOKUP(ROWS($Q$3:Q465),$M$3:$N$992,2,0),"")</f>
        <v>Výroba parfémů a toaletních přípravků</v>
      </c>
      <c r="R465">
        <f>IF(ISNUMBER(SEARCH(#REF!,N465)),MAX($M$2:M464)+1,0)</f>
        <v>0.0</v>
      </c>
      <c r="S465" s="93" t="s">
        <v>2099</v>
      </c>
      <c r="T465" t="str">
        <f>IFERROR(VLOOKUP(ROWS($T$3:T465),$R$3:$S$992,2,0),"")</f>
        <v/>
      </c>
      <c r="U465">
        <f>IF(ISNUMBER(SEARCH(#REF!,N465)),MAX($M$2:M464)+1,0)</f>
        <v>0.0</v>
      </c>
      <c r="V465" s="93" t="s">
        <v>2099</v>
      </c>
      <c r="W465" t="str">
        <f>IFERROR(VLOOKUP(ROWS($W$3:W465),$U$3:$V$992,2,0),"")</f>
        <v/>
      </c>
      <c r="X465">
        <f>IF(ISNUMBER(SEARCH(#REF!,N465)),MAX($M$2:M464)+1,0)</f>
        <v>0.0</v>
      </c>
      <c r="Y465" s="93" t="s">
        <v>2099</v>
      </c>
      <c r="Z465" t="str">
        <f>IFERROR(VLOOKUP(ROWS($Z$3:Z465),$X$3:$Y$992,2,0),"")</f>
        <v/>
      </c>
    </row>
    <row r="466" spans="13:26" ht="12.75">
      <c r="M466" s="92">
        <f>IF(ISNUMBER(SEARCH(ZAKL_DATA!$B$29,N466)),MAX($M$2:M465)+1,0)</f>
        <v>464.0</v>
      </c>
      <c r="N466" s="93" t="s">
        <v>2101</v>
      </c>
      <c r="O466" s="108" t="s">
        <v>2102</v>
      </c>
      <c r="Q466" s="95" t="str">
        <f>IFERROR(VLOOKUP(ROWS($Q$3:Q466),$M$3:$N$992,2,0),"")</f>
        <v>Výroba výbušnin</v>
      </c>
      <c r="R466">
        <f>IF(ISNUMBER(SEARCH(#REF!,N466)),MAX($M$2:M465)+1,0)</f>
        <v>0.0</v>
      </c>
      <c r="S466" s="93" t="s">
        <v>2101</v>
      </c>
      <c r="T466" t="str">
        <f>IFERROR(VLOOKUP(ROWS($T$3:T466),$R$3:$S$992,2,0),"")</f>
        <v/>
      </c>
      <c r="U466">
        <f>IF(ISNUMBER(SEARCH(#REF!,N466)),MAX($M$2:M465)+1,0)</f>
        <v>0.0</v>
      </c>
      <c r="V466" s="93" t="s">
        <v>2101</v>
      </c>
      <c r="W466" t="str">
        <f>IFERROR(VLOOKUP(ROWS($W$3:W466),$U$3:$V$992,2,0),"")</f>
        <v/>
      </c>
      <c r="X466">
        <f>IF(ISNUMBER(SEARCH(#REF!,N466)),MAX($M$2:M465)+1,0)</f>
        <v>0.0</v>
      </c>
      <c r="Y466" s="93" t="s">
        <v>2101</v>
      </c>
      <c r="Z466" t="str">
        <f>IFERROR(VLOOKUP(ROWS($Z$3:Z466),$X$3:$Y$992,2,0),"")</f>
        <v/>
      </c>
    </row>
    <row r="467" spans="13:26" ht="12.75">
      <c r="M467" s="92">
        <f>IF(ISNUMBER(SEARCH(ZAKL_DATA!$B$29,N467)),MAX($M$2:M466)+1,0)</f>
        <v>465.0</v>
      </c>
      <c r="N467" s="93" t="s">
        <v>2103</v>
      </c>
      <c r="O467" s="108" t="s">
        <v>2104</v>
      </c>
      <c r="Q467" s="95" t="str">
        <f>IFERROR(VLOOKUP(ROWS($Q$3:Q467),$M$3:$N$992,2,0),"")</f>
        <v>Výroba klihů</v>
      </c>
      <c r="R467">
        <f>IF(ISNUMBER(SEARCH(#REF!,N467)),MAX($M$2:M466)+1,0)</f>
        <v>0.0</v>
      </c>
      <c r="S467" s="93" t="s">
        <v>2103</v>
      </c>
      <c r="T467" t="str">
        <f>IFERROR(VLOOKUP(ROWS($T$3:T467),$R$3:$S$992,2,0),"")</f>
        <v/>
      </c>
      <c r="U467">
        <f>IF(ISNUMBER(SEARCH(#REF!,N467)),MAX($M$2:M466)+1,0)</f>
        <v>0.0</v>
      </c>
      <c r="V467" s="93" t="s">
        <v>2103</v>
      </c>
      <c r="W467" t="str">
        <f>IFERROR(VLOOKUP(ROWS($W$3:W467),$U$3:$V$992,2,0),"")</f>
        <v/>
      </c>
      <c r="X467">
        <f>IF(ISNUMBER(SEARCH(#REF!,N467)),MAX($M$2:M466)+1,0)</f>
        <v>0.0</v>
      </c>
      <c r="Y467" s="93" t="s">
        <v>2103</v>
      </c>
      <c r="Z467" t="str">
        <f>IFERROR(VLOOKUP(ROWS($Z$3:Z467),$X$3:$Y$992,2,0),"")</f>
        <v/>
      </c>
    </row>
    <row r="468" spans="13:26" ht="12.75">
      <c r="M468" s="92">
        <f>IF(ISNUMBER(SEARCH(ZAKL_DATA!$B$29,N468)),MAX($M$2:M467)+1,0)</f>
        <v>466.0</v>
      </c>
      <c r="N468" s="93" t="s">
        <v>2105</v>
      </c>
      <c r="O468" s="108" t="s">
        <v>2106</v>
      </c>
      <c r="Q468" s="95" t="str">
        <f>IFERROR(VLOOKUP(ROWS($Q$3:Q468),$M$3:$N$992,2,0),"")</f>
        <v>Výroba vonných silic</v>
      </c>
      <c r="R468">
        <f>IF(ISNUMBER(SEARCH(#REF!,N468)),MAX($M$2:M467)+1,0)</f>
        <v>0.0</v>
      </c>
      <c r="S468" s="93" t="s">
        <v>2105</v>
      </c>
      <c r="T468" t="str">
        <f>IFERROR(VLOOKUP(ROWS($T$3:T468),$R$3:$S$992,2,0),"")</f>
        <v/>
      </c>
      <c r="U468">
        <f>IF(ISNUMBER(SEARCH(#REF!,N468)),MAX($M$2:M467)+1,0)</f>
        <v>0.0</v>
      </c>
      <c r="V468" s="93" t="s">
        <v>2105</v>
      </c>
      <c r="W468" t="str">
        <f>IFERROR(VLOOKUP(ROWS($W$3:W468),$U$3:$V$992,2,0),"")</f>
        <v/>
      </c>
      <c r="X468">
        <f>IF(ISNUMBER(SEARCH(#REF!,N468)),MAX($M$2:M467)+1,0)</f>
        <v>0.0</v>
      </c>
      <c r="Y468" s="93" t="s">
        <v>2105</v>
      </c>
      <c r="Z468" t="str">
        <f>IFERROR(VLOOKUP(ROWS($Z$3:Z468),$X$3:$Y$992,2,0),"")</f>
        <v/>
      </c>
    </row>
    <row r="469" spans="13:26" ht="12.75">
      <c r="M469" s="92">
        <f>IF(ISNUMBER(SEARCH(ZAKL_DATA!$B$29,N469)),MAX($M$2:M468)+1,0)</f>
        <v>467.0</v>
      </c>
      <c r="N469" s="93" t="s">
        <v>2107</v>
      </c>
      <c r="O469" s="108" t="s">
        <v>2108</v>
      </c>
      <c r="Q469" s="95" t="str">
        <f>IFERROR(VLOOKUP(ROWS($Q$3:Q469),$M$3:$N$992,2,0),"")</f>
        <v>Výroba ostatních chemických výrobků j. n.</v>
      </c>
      <c r="R469">
        <f>IF(ISNUMBER(SEARCH(#REF!,N469)),MAX($M$2:M468)+1,0)</f>
        <v>0.0</v>
      </c>
      <c r="S469" s="93" t="s">
        <v>2107</v>
      </c>
      <c r="T469" t="str">
        <f>IFERROR(VLOOKUP(ROWS($T$3:T469),$R$3:$S$992,2,0),"")</f>
        <v/>
      </c>
      <c r="U469">
        <f>IF(ISNUMBER(SEARCH(#REF!,N469)),MAX($M$2:M468)+1,0)</f>
        <v>0.0</v>
      </c>
      <c r="V469" s="93" t="s">
        <v>2107</v>
      </c>
      <c r="W469" t="str">
        <f>IFERROR(VLOOKUP(ROWS($W$3:W469),$U$3:$V$992,2,0),"")</f>
        <v/>
      </c>
      <c r="X469">
        <f>IF(ISNUMBER(SEARCH(#REF!,N469)),MAX($M$2:M468)+1,0)</f>
        <v>0.0</v>
      </c>
      <c r="Y469" s="93" t="s">
        <v>2107</v>
      </c>
      <c r="Z469" t="str">
        <f>IFERROR(VLOOKUP(ROWS($Z$3:Z469),$X$3:$Y$992,2,0),"")</f>
        <v/>
      </c>
    </row>
    <row r="470" spans="13:26" ht="12.75">
      <c r="M470" s="92">
        <f>IF(ISNUMBER(SEARCH(ZAKL_DATA!$B$29,N470)),MAX($M$2:M469)+1,0)</f>
        <v>468.0</v>
      </c>
      <c r="N470" s="93" t="s">
        <v>2109</v>
      </c>
      <c r="O470" s="108" t="s">
        <v>2110</v>
      </c>
      <c r="Q470" s="95" t="str">
        <f>IFERROR(VLOOKUP(ROWS($Q$3:Q470),$M$3:$N$992,2,0),"")</f>
        <v>Výroba pryžových plášťů a duší; protektorování pneumatik</v>
      </c>
      <c r="R470">
        <f>IF(ISNUMBER(SEARCH(#REF!,N470)),MAX($M$2:M469)+1,0)</f>
        <v>0.0</v>
      </c>
      <c r="S470" s="93" t="s">
        <v>2109</v>
      </c>
      <c r="T470" t="str">
        <f>IFERROR(VLOOKUP(ROWS($T$3:T470),$R$3:$S$992,2,0),"")</f>
        <v/>
      </c>
      <c r="U470">
        <f>IF(ISNUMBER(SEARCH(#REF!,N470)),MAX($M$2:M469)+1,0)</f>
        <v>0.0</v>
      </c>
      <c r="V470" s="93" t="s">
        <v>2109</v>
      </c>
      <c r="W470" t="str">
        <f>IFERROR(VLOOKUP(ROWS($W$3:W470),$U$3:$V$992,2,0),"")</f>
        <v/>
      </c>
      <c r="X470">
        <f>IF(ISNUMBER(SEARCH(#REF!,N470)),MAX($M$2:M469)+1,0)</f>
        <v>0.0</v>
      </c>
      <c r="Y470" s="93" t="s">
        <v>2109</v>
      </c>
      <c r="Z470" t="str">
        <f>IFERROR(VLOOKUP(ROWS($Z$3:Z470),$X$3:$Y$992,2,0),"")</f>
        <v/>
      </c>
    </row>
    <row r="471" spans="13:26" ht="12.75">
      <c r="M471" s="92">
        <f>IF(ISNUMBER(SEARCH(ZAKL_DATA!$B$29,N471)),MAX($M$2:M470)+1,0)</f>
        <v>469.0</v>
      </c>
      <c r="N471" s="93" t="s">
        <v>2111</v>
      </c>
      <c r="O471" s="108" t="s">
        <v>2112</v>
      </c>
      <c r="Q471" s="95" t="str">
        <f>IFERROR(VLOOKUP(ROWS($Q$3:Q471),$M$3:$N$992,2,0),"")</f>
        <v>Výroba ostatních pryžových výrobků</v>
      </c>
      <c r="R471">
        <f>IF(ISNUMBER(SEARCH(#REF!,N471)),MAX($M$2:M470)+1,0)</f>
        <v>0.0</v>
      </c>
      <c r="S471" s="93" t="s">
        <v>2111</v>
      </c>
      <c r="T471" t="str">
        <f>IFERROR(VLOOKUP(ROWS($T$3:T471),$R$3:$S$992,2,0),"")</f>
        <v/>
      </c>
      <c r="U471">
        <f>IF(ISNUMBER(SEARCH(#REF!,N471)),MAX($M$2:M470)+1,0)</f>
        <v>0.0</v>
      </c>
      <c r="V471" s="93" t="s">
        <v>2111</v>
      </c>
      <c r="W471" t="str">
        <f>IFERROR(VLOOKUP(ROWS($W$3:W471),$U$3:$V$992,2,0),"")</f>
        <v/>
      </c>
      <c r="X471">
        <f>IF(ISNUMBER(SEARCH(#REF!,N471)),MAX($M$2:M470)+1,0)</f>
        <v>0.0</v>
      </c>
      <c r="Y471" s="93" t="s">
        <v>2111</v>
      </c>
      <c r="Z471" t="str">
        <f>IFERROR(VLOOKUP(ROWS($Z$3:Z471),$X$3:$Y$992,2,0),"")</f>
        <v/>
      </c>
    </row>
    <row r="472" spans="13:26" ht="12.75">
      <c r="M472" s="92">
        <f>IF(ISNUMBER(SEARCH(ZAKL_DATA!$B$29,N472)),MAX($M$2:M471)+1,0)</f>
        <v>470.0</v>
      </c>
      <c r="N472" s="93" t="s">
        <v>2113</v>
      </c>
      <c r="O472" s="108" t="s">
        <v>2114</v>
      </c>
      <c r="Q472" s="95" t="str">
        <f>IFERROR(VLOOKUP(ROWS($Q$3:Q472),$M$3:$N$992,2,0),"")</f>
        <v>Výroba plastových desek, fólií, hadic, trubek a profilů</v>
      </c>
      <c r="R472">
        <f>IF(ISNUMBER(SEARCH(#REF!,N472)),MAX($M$2:M471)+1,0)</f>
        <v>0.0</v>
      </c>
      <c r="S472" s="93" t="s">
        <v>2113</v>
      </c>
      <c r="T472" t="str">
        <f>IFERROR(VLOOKUP(ROWS($T$3:T472),$R$3:$S$992,2,0),"")</f>
        <v/>
      </c>
      <c r="U472">
        <f>IF(ISNUMBER(SEARCH(#REF!,N472)),MAX($M$2:M471)+1,0)</f>
        <v>0.0</v>
      </c>
      <c r="V472" s="93" t="s">
        <v>2113</v>
      </c>
      <c r="W472" t="str">
        <f>IFERROR(VLOOKUP(ROWS($W$3:W472),$U$3:$V$992,2,0),"")</f>
        <v/>
      </c>
      <c r="X472">
        <f>IF(ISNUMBER(SEARCH(#REF!,N472)),MAX($M$2:M471)+1,0)</f>
        <v>0.0</v>
      </c>
      <c r="Y472" s="93" t="s">
        <v>2113</v>
      </c>
      <c r="Z472" t="str">
        <f>IFERROR(VLOOKUP(ROWS($Z$3:Z472),$X$3:$Y$992,2,0),"")</f>
        <v/>
      </c>
    </row>
    <row r="473" spans="13:26" ht="12.75">
      <c r="M473" s="92">
        <f>IF(ISNUMBER(SEARCH(ZAKL_DATA!$B$29,N473)),MAX($M$2:M472)+1,0)</f>
        <v>471.0</v>
      </c>
      <c r="N473" s="93" t="s">
        <v>2115</v>
      </c>
      <c r="O473" s="108" t="s">
        <v>2116</v>
      </c>
      <c r="Q473" s="95" t="str">
        <f>IFERROR(VLOOKUP(ROWS($Q$3:Q473),$M$3:$N$992,2,0),"")</f>
        <v>Výroba plastových obalů</v>
      </c>
      <c r="R473">
        <f>IF(ISNUMBER(SEARCH(#REF!,N473)),MAX($M$2:M472)+1,0)</f>
        <v>0.0</v>
      </c>
      <c r="S473" s="93" t="s">
        <v>2115</v>
      </c>
      <c r="T473" t="str">
        <f>IFERROR(VLOOKUP(ROWS($T$3:T473),$R$3:$S$992,2,0),"")</f>
        <v/>
      </c>
      <c r="U473">
        <f>IF(ISNUMBER(SEARCH(#REF!,N473)),MAX($M$2:M472)+1,0)</f>
        <v>0.0</v>
      </c>
      <c r="V473" s="93" t="s">
        <v>2115</v>
      </c>
      <c r="W473" t="str">
        <f>IFERROR(VLOOKUP(ROWS($W$3:W473),$U$3:$V$992,2,0),"")</f>
        <v/>
      </c>
      <c r="X473">
        <f>IF(ISNUMBER(SEARCH(#REF!,N473)),MAX($M$2:M472)+1,0)</f>
        <v>0.0</v>
      </c>
      <c r="Y473" s="93" t="s">
        <v>2115</v>
      </c>
      <c r="Z473" t="str">
        <f>IFERROR(VLOOKUP(ROWS($Z$3:Z473),$X$3:$Y$992,2,0),"")</f>
        <v/>
      </c>
    </row>
    <row r="474" spans="13:26" ht="12.75">
      <c r="M474" s="92">
        <f>IF(ISNUMBER(SEARCH(ZAKL_DATA!$B$29,N474)),MAX($M$2:M473)+1,0)</f>
        <v>472.0</v>
      </c>
      <c r="N474" s="93" t="s">
        <v>2117</v>
      </c>
      <c r="O474" s="108" t="s">
        <v>2118</v>
      </c>
      <c r="Q474" s="95" t="str">
        <f>IFERROR(VLOOKUP(ROWS($Q$3:Q474),$M$3:$N$992,2,0),"")</f>
        <v>Výroba plastových výrobků pro stavebnictví</v>
      </c>
      <c r="R474">
        <f>IF(ISNUMBER(SEARCH(#REF!,N474)),MAX($M$2:M473)+1,0)</f>
        <v>0.0</v>
      </c>
      <c r="S474" s="93" t="s">
        <v>2117</v>
      </c>
      <c r="T474" t="str">
        <f>IFERROR(VLOOKUP(ROWS($T$3:T474),$R$3:$S$992,2,0),"")</f>
        <v/>
      </c>
      <c r="U474">
        <f>IF(ISNUMBER(SEARCH(#REF!,N474)),MAX($M$2:M473)+1,0)</f>
        <v>0.0</v>
      </c>
      <c r="V474" s="93" t="s">
        <v>2117</v>
      </c>
      <c r="W474" t="str">
        <f>IFERROR(VLOOKUP(ROWS($W$3:W474),$U$3:$V$992,2,0),"")</f>
        <v/>
      </c>
      <c r="X474">
        <f>IF(ISNUMBER(SEARCH(#REF!,N474)),MAX($M$2:M473)+1,0)</f>
        <v>0.0</v>
      </c>
      <c r="Y474" s="93" t="s">
        <v>2117</v>
      </c>
      <c r="Z474" t="str">
        <f>IFERROR(VLOOKUP(ROWS($Z$3:Z474),$X$3:$Y$992,2,0),"")</f>
        <v/>
      </c>
    </row>
    <row r="475" spans="13:26" ht="12.75">
      <c r="M475" s="92">
        <f>IF(ISNUMBER(SEARCH(ZAKL_DATA!$B$29,N475)),MAX($M$2:M474)+1,0)</f>
        <v>473.0</v>
      </c>
      <c r="N475" s="93" t="s">
        <v>2119</v>
      </c>
      <c r="O475" s="108" t="s">
        <v>2120</v>
      </c>
      <c r="Q475" s="95" t="str">
        <f>IFERROR(VLOOKUP(ROWS($Q$3:Q475),$M$3:$N$992,2,0),"")</f>
        <v>Výroba ostatních plastových výrobků</v>
      </c>
      <c r="R475">
        <f>IF(ISNUMBER(SEARCH(#REF!,N475)),MAX($M$2:M474)+1,0)</f>
        <v>0.0</v>
      </c>
      <c r="S475" s="93" t="s">
        <v>2119</v>
      </c>
      <c r="T475" t="str">
        <f>IFERROR(VLOOKUP(ROWS($T$3:T475),$R$3:$S$992,2,0),"")</f>
        <v/>
      </c>
      <c r="U475">
        <f>IF(ISNUMBER(SEARCH(#REF!,N475)),MAX($M$2:M474)+1,0)</f>
        <v>0.0</v>
      </c>
      <c r="V475" s="93" t="s">
        <v>2119</v>
      </c>
      <c r="W475" t="str">
        <f>IFERROR(VLOOKUP(ROWS($W$3:W475),$U$3:$V$992,2,0),"")</f>
        <v/>
      </c>
      <c r="X475">
        <f>IF(ISNUMBER(SEARCH(#REF!,N475)),MAX($M$2:M474)+1,0)</f>
        <v>0.0</v>
      </c>
      <c r="Y475" s="93" t="s">
        <v>2119</v>
      </c>
      <c r="Z475" t="str">
        <f>IFERROR(VLOOKUP(ROWS($Z$3:Z475),$X$3:$Y$992,2,0),"")</f>
        <v/>
      </c>
    </row>
    <row r="476" spans="13:26" ht="12.75">
      <c r="M476" s="92">
        <f>IF(ISNUMBER(SEARCH(ZAKL_DATA!$B$29,N476)),MAX($M$2:M475)+1,0)</f>
        <v>474.0</v>
      </c>
      <c r="N476" s="93" t="s">
        <v>2121</v>
      </c>
      <c r="O476" s="108" t="s">
        <v>2122</v>
      </c>
      <c r="Q476" s="95" t="str">
        <f>IFERROR(VLOOKUP(ROWS($Q$3:Q476),$M$3:$N$992,2,0),"")</f>
        <v>Výroba plochého skla</v>
      </c>
      <c r="R476">
        <f>IF(ISNUMBER(SEARCH(#REF!,N476)),MAX($M$2:M475)+1,0)</f>
        <v>0.0</v>
      </c>
      <c r="S476" s="93" t="s">
        <v>2121</v>
      </c>
      <c r="T476" t="str">
        <f>IFERROR(VLOOKUP(ROWS($T$3:T476),$R$3:$S$992,2,0),"")</f>
        <v/>
      </c>
      <c r="U476">
        <f>IF(ISNUMBER(SEARCH(#REF!,N476)),MAX($M$2:M475)+1,0)</f>
        <v>0.0</v>
      </c>
      <c r="V476" s="93" t="s">
        <v>2121</v>
      </c>
      <c r="W476" t="str">
        <f>IFERROR(VLOOKUP(ROWS($W$3:W476),$U$3:$V$992,2,0),"")</f>
        <v/>
      </c>
      <c r="X476">
        <f>IF(ISNUMBER(SEARCH(#REF!,N476)),MAX($M$2:M475)+1,0)</f>
        <v>0.0</v>
      </c>
      <c r="Y476" s="93" t="s">
        <v>2121</v>
      </c>
      <c r="Z476" t="str">
        <f>IFERROR(VLOOKUP(ROWS($Z$3:Z476),$X$3:$Y$992,2,0),"")</f>
        <v/>
      </c>
    </row>
    <row r="477" spans="13:26" ht="12.75">
      <c r="M477" s="92">
        <f>IF(ISNUMBER(SEARCH(ZAKL_DATA!$B$29,N477)),MAX($M$2:M476)+1,0)</f>
        <v>475.0</v>
      </c>
      <c r="N477" s="93" t="s">
        <v>2123</v>
      </c>
      <c r="O477" s="108" t="s">
        <v>2124</v>
      </c>
      <c r="Q477" s="95" t="str">
        <f>IFERROR(VLOOKUP(ROWS($Q$3:Q477),$M$3:$N$992,2,0),"")</f>
        <v>Tvarování a zpracování plochého skla</v>
      </c>
      <c r="R477">
        <f>IF(ISNUMBER(SEARCH(#REF!,N477)),MAX($M$2:M476)+1,0)</f>
        <v>0.0</v>
      </c>
      <c r="S477" s="93" t="s">
        <v>2123</v>
      </c>
      <c r="T477" t="str">
        <f>IFERROR(VLOOKUP(ROWS($T$3:T477),$R$3:$S$992,2,0),"")</f>
        <v/>
      </c>
      <c r="U477">
        <f>IF(ISNUMBER(SEARCH(#REF!,N477)),MAX($M$2:M476)+1,0)</f>
        <v>0.0</v>
      </c>
      <c r="V477" s="93" t="s">
        <v>2123</v>
      </c>
      <c r="W477" t="str">
        <f>IFERROR(VLOOKUP(ROWS($W$3:W477),$U$3:$V$992,2,0),"")</f>
        <v/>
      </c>
      <c r="X477">
        <f>IF(ISNUMBER(SEARCH(#REF!,N477)),MAX($M$2:M476)+1,0)</f>
        <v>0.0</v>
      </c>
      <c r="Y477" s="93" t="s">
        <v>2123</v>
      </c>
      <c r="Z477" t="str">
        <f>IFERROR(VLOOKUP(ROWS($Z$3:Z477),$X$3:$Y$992,2,0),"")</f>
        <v/>
      </c>
    </row>
    <row r="478" spans="13:26" ht="12.75">
      <c r="M478" s="92">
        <f>IF(ISNUMBER(SEARCH(ZAKL_DATA!$B$29,N478)),MAX($M$2:M477)+1,0)</f>
        <v>476.0</v>
      </c>
      <c r="N478" s="93" t="s">
        <v>2125</v>
      </c>
      <c r="O478" s="108" t="s">
        <v>2126</v>
      </c>
      <c r="Q478" s="95" t="str">
        <f>IFERROR(VLOOKUP(ROWS($Q$3:Q478),$M$3:$N$992,2,0),"")</f>
        <v>Výroba dutého skla</v>
      </c>
      <c r="R478">
        <f>IF(ISNUMBER(SEARCH(#REF!,N478)),MAX($M$2:M477)+1,0)</f>
        <v>0.0</v>
      </c>
      <c r="S478" s="93" t="s">
        <v>2125</v>
      </c>
      <c r="T478" t="str">
        <f>IFERROR(VLOOKUP(ROWS($T$3:T478),$R$3:$S$992,2,0),"")</f>
        <v/>
      </c>
      <c r="U478">
        <f>IF(ISNUMBER(SEARCH(#REF!,N478)),MAX($M$2:M477)+1,0)</f>
        <v>0.0</v>
      </c>
      <c r="V478" s="93" t="s">
        <v>2125</v>
      </c>
      <c r="W478" t="str">
        <f>IFERROR(VLOOKUP(ROWS($W$3:W478),$U$3:$V$992,2,0),"")</f>
        <v/>
      </c>
      <c r="X478">
        <f>IF(ISNUMBER(SEARCH(#REF!,N478)),MAX($M$2:M477)+1,0)</f>
        <v>0.0</v>
      </c>
      <c r="Y478" s="93" t="s">
        <v>2125</v>
      </c>
      <c r="Z478" t="str">
        <f>IFERROR(VLOOKUP(ROWS($Z$3:Z478),$X$3:$Y$992,2,0),"")</f>
        <v/>
      </c>
    </row>
    <row r="479" spans="13:26" ht="12.75">
      <c r="M479" s="92">
        <f>IF(ISNUMBER(SEARCH(ZAKL_DATA!$B$29,N479)),MAX($M$2:M478)+1,0)</f>
        <v>477.0</v>
      </c>
      <c r="N479" s="93" t="s">
        <v>2127</v>
      </c>
      <c r="O479" s="108" t="s">
        <v>2128</v>
      </c>
      <c r="Q479" s="95" t="str">
        <f>IFERROR(VLOOKUP(ROWS($Q$3:Q479),$M$3:$N$992,2,0),"")</f>
        <v>Výroba skleněných vláken</v>
      </c>
      <c r="R479">
        <f>IF(ISNUMBER(SEARCH(#REF!,N479)),MAX($M$2:M478)+1,0)</f>
        <v>0.0</v>
      </c>
      <c r="S479" s="93" t="s">
        <v>2127</v>
      </c>
      <c r="T479" t="str">
        <f>IFERROR(VLOOKUP(ROWS($T$3:T479),$R$3:$S$992,2,0),"")</f>
        <v/>
      </c>
      <c r="U479">
        <f>IF(ISNUMBER(SEARCH(#REF!,N479)),MAX($M$2:M478)+1,0)</f>
        <v>0.0</v>
      </c>
      <c r="V479" s="93" t="s">
        <v>2127</v>
      </c>
      <c r="W479" t="str">
        <f>IFERROR(VLOOKUP(ROWS($W$3:W479),$U$3:$V$992,2,0),"")</f>
        <v/>
      </c>
      <c r="X479">
        <f>IF(ISNUMBER(SEARCH(#REF!,N479)),MAX($M$2:M478)+1,0)</f>
        <v>0.0</v>
      </c>
      <c r="Y479" s="93" t="s">
        <v>2127</v>
      </c>
      <c r="Z479" t="str">
        <f>IFERROR(VLOOKUP(ROWS($Z$3:Z479),$X$3:$Y$992,2,0),"")</f>
        <v/>
      </c>
    </row>
    <row r="480" spans="13:26" ht="12.75">
      <c r="M480" s="92">
        <f>IF(ISNUMBER(SEARCH(ZAKL_DATA!$B$29,N480)),MAX($M$2:M479)+1,0)</f>
        <v>478.0</v>
      </c>
      <c r="N480" s="93" t="s">
        <v>2129</v>
      </c>
      <c r="O480" s="108" t="s">
        <v>2130</v>
      </c>
      <c r="Q480" s="95" t="str">
        <f>IFERROR(VLOOKUP(ROWS($Q$3:Q480),$M$3:$N$992,2,0),"")</f>
        <v>Výroba a zpracování ostatního skla vč. technického</v>
      </c>
      <c r="R480">
        <f>IF(ISNUMBER(SEARCH(#REF!,N480)),MAX($M$2:M479)+1,0)</f>
        <v>0.0</v>
      </c>
      <c r="S480" s="93" t="s">
        <v>2129</v>
      </c>
      <c r="T480" t="str">
        <f>IFERROR(VLOOKUP(ROWS($T$3:T480),$R$3:$S$992,2,0),"")</f>
        <v/>
      </c>
      <c r="U480">
        <f>IF(ISNUMBER(SEARCH(#REF!,N480)),MAX($M$2:M479)+1,0)</f>
        <v>0.0</v>
      </c>
      <c r="V480" s="93" t="s">
        <v>2129</v>
      </c>
      <c r="W480" t="str">
        <f>IFERROR(VLOOKUP(ROWS($W$3:W480),$U$3:$V$992,2,0),"")</f>
        <v/>
      </c>
      <c r="X480">
        <f>IF(ISNUMBER(SEARCH(#REF!,N480)),MAX($M$2:M479)+1,0)</f>
        <v>0.0</v>
      </c>
      <c r="Y480" s="93" t="s">
        <v>2129</v>
      </c>
      <c r="Z480" t="str">
        <f>IFERROR(VLOOKUP(ROWS($Z$3:Z480),$X$3:$Y$992,2,0),"")</f>
        <v/>
      </c>
    </row>
    <row r="481" spans="13:26" ht="12.75">
      <c r="M481" s="92">
        <f>IF(ISNUMBER(SEARCH(ZAKL_DATA!$B$29,N481)),MAX($M$2:M480)+1,0)</f>
        <v>479.0</v>
      </c>
      <c r="N481" s="93" t="s">
        <v>2131</v>
      </c>
      <c r="O481" s="108" t="s">
        <v>2132</v>
      </c>
      <c r="Q481" s="95" t="str">
        <f>IFERROR(VLOOKUP(ROWS($Q$3:Q481),$M$3:$N$992,2,0),"")</f>
        <v>Výroba keramických obkládaček a dlaždic</v>
      </c>
      <c r="R481">
        <f>IF(ISNUMBER(SEARCH(#REF!,N481)),MAX($M$2:M480)+1,0)</f>
        <v>0.0</v>
      </c>
      <c r="S481" s="93" t="s">
        <v>2131</v>
      </c>
      <c r="T481" t="str">
        <f>IFERROR(VLOOKUP(ROWS($T$3:T481),$R$3:$S$992,2,0),"")</f>
        <v/>
      </c>
      <c r="U481">
        <f>IF(ISNUMBER(SEARCH(#REF!,N481)),MAX($M$2:M480)+1,0)</f>
        <v>0.0</v>
      </c>
      <c r="V481" s="93" t="s">
        <v>2131</v>
      </c>
      <c r="W481" t="str">
        <f>IFERROR(VLOOKUP(ROWS($W$3:W481),$U$3:$V$992,2,0),"")</f>
        <v/>
      </c>
      <c r="X481">
        <f>IF(ISNUMBER(SEARCH(#REF!,N481)),MAX($M$2:M480)+1,0)</f>
        <v>0.0</v>
      </c>
      <c r="Y481" s="93" t="s">
        <v>2131</v>
      </c>
      <c r="Z481" t="str">
        <f>IFERROR(VLOOKUP(ROWS($Z$3:Z481),$X$3:$Y$992,2,0),"")</f>
        <v/>
      </c>
    </row>
    <row r="482" spans="13:26" ht="12.75">
      <c r="M482" s="92">
        <f>IF(ISNUMBER(SEARCH(ZAKL_DATA!$B$29,N482)),MAX($M$2:M481)+1,0)</f>
        <v>480.0</v>
      </c>
      <c r="N482" s="93" t="s">
        <v>2133</v>
      </c>
      <c r="O482" s="108" t="s">
        <v>2134</v>
      </c>
      <c r="Q482" s="95" t="str">
        <f>IFERROR(VLOOKUP(ROWS($Q$3:Q482),$M$3:$N$992,2,0),"")</f>
        <v>Výroba pálených zdicích materiálů, tašek, dlaždic a podobných výrobků</v>
      </c>
      <c r="R482">
        <f>IF(ISNUMBER(SEARCH(#REF!,N482)),MAX($M$2:M481)+1,0)</f>
        <v>0.0</v>
      </c>
      <c r="S482" s="93" t="s">
        <v>2133</v>
      </c>
      <c r="T482" t="str">
        <f>IFERROR(VLOOKUP(ROWS($T$3:T482),$R$3:$S$992,2,0),"")</f>
        <v/>
      </c>
      <c r="U482">
        <f>IF(ISNUMBER(SEARCH(#REF!,N482)),MAX($M$2:M481)+1,0)</f>
        <v>0.0</v>
      </c>
      <c r="V482" s="93" t="s">
        <v>2133</v>
      </c>
      <c r="W482" t="str">
        <f>IFERROR(VLOOKUP(ROWS($W$3:W482),$U$3:$V$992,2,0),"")</f>
        <v/>
      </c>
      <c r="X482">
        <f>IF(ISNUMBER(SEARCH(#REF!,N482)),MAX($M$2:M481)+1,0)</f>
        <v>0.0</v>
      </c>
      <c r="Y482" s="93" t="s">
        <v>2133</v>
      </c>
      <c r="Z482" t="str">
        <f>IFERROR(VLOOKUP(ROWS($Z$3:Z482),$X$3:$Y$992,2,0),"")</f>
        <v/>
      </c>
    </row>
    <row r="483" spans="13:26" ht="12.75">
      <c r="M483" s="92">
        <f>IF(ISNUMBER(SEARCH(ZAKL_DATA!$B$29,N483)),MAX($M$2:M482)+1,0)</f>
        <v>481.0</v>
      </c>
      <c r="N483" s="93" t="s">
        <v>2135</v>
      </c>
      <c r="O483" s="108" t="s">
        <v>2136</v>
      </c>
      <c r="Q483" s="95" t="str">
        <f>IFERROR(VLOOKUP(ROWS($Q$3:Q483),$M$3:$N$992,2,0),"")</f>
        <v>Výroba keram.a porcelán.výrobků převážně pro domácnost a ozdob.předmětů</v>
      </c>
      <c r="R483">
        <f>IF(ISNUMBER(SEARCH(#REF!,N483)),MAX($M$2:M482)+1,0)</f>
        <v>0.0</v>
      </c>
      <c r="S483" s="93" t="s">
        <v>2135</v>
      </c>
      <c r="T483" t="str">
        <f>IFERROR(VLOOKUP(ROWS($T$3:T483),$R$3:$S$992,2,0),"")</f>
        <v/>
      </c>
      <c r="U483">
        <f>IF(ISNUMBER(SEARCH(#REF!,N483)),MAX($M$2:M482)+1,0)</f>
        <v>0.0</v>
      </c>
      <c r="V483" s="93" t="s">
        <v>2135</v>
      </c>
      <c r="W483" t="str">
        <f>IFERROR(VLOOKUP(ROWS($W$3:W483),$U$3:$V$992,2,0),"")</f>
        <v/>
      </c>
      <c r="X483">
        <f>IF(ISNUMBER(SEARCH(#REF!,N483)),MAX($M$2:M482)+1,0)</f>
        <v>0.0</v>
      </c>
      <c r="Y483" s="93" t="s">
        <v>2135</v>
      </c>
      <c r="Z483" t="str">
        <f>IFERROR(VLOOKUP(ROWS($Z$3:Z483),$X$3:$Y$992,2,0),"")</f>
        <v/>
      </c>
    </row>
    <row r="484" spans="13:26" ht="12.75">
      <c r="M484" s="92">
        <f>IF(ISNUMBER(SEARCH(ZAKL_DATA!$B$29,N484)),MAX($M$2:M483)+1,0)</f>
        <v>482.0</v>
      </c>
      <c r="N484" s="93" t="s">
        <v>2137</v>
      </c>
      <c r="O484" s="108" t="s">
        <v>2138</v>
      </c>
      <c r="Q484" s="95" t="str">
        <f>IFERROR(VLOOKUP(ROWS($Q$3:Q484),$M$3:$N$992,2,0),"")</f>
        <v>Výroba keramických sanitárních výrobků</v>
      </c>
      <c r="R484">
        <f>IF(ISNUMBER(SEARCH(#REF!,N484)),MAX($M$2:M483)+1,0)</f>
        <v>0.0</v>
      </c>
      <c r="S484" s="93" t="s">
        <v>2137</v>
      </c>
      <c r="T484" t="str">
        <f>IFERROR(VLOOKUP(ROWS($T$3:T484),$R$3:$S$992,2,0),"")</f>
        <v/>
      </c>
      <c r="U484">
        <f>IF(ISNUMBER(SEARCH(#REF!,N484)),MAX($M$2:M483)+1,0)</f>
        <v>0.0</v>
      </c>
      <c r="V484" s="93" t="s">
        <v>2137</v>
      </c>
      <c r="W484" t="str">
        <f>IFERROR(VLOOKUP(ROWS($W$3:W484),$U$3:$V$992,2,0),"")</f>
        <v/>
      </c>
      <c r="X484">
        <f>IF(ISNUMBER(SEARCH(#REF!,N484)),MAX($M$2:M483)+1,0)</f>
        <v>0.0</v>
      </c>
      <c r="Y484" s="93" t="s">
        <v>2137</v>
      </c>
      <c r="Z484" t="str">
        <f>IFERROR(VLOOKUP(ROWS($Z$3:Z484),$X$3:$Y$992,2,0),"")</f>
        <v/>
      </c>
    </row>
    <row r="485" spans="13:26" ht="12.75">
      <c r="M485" s="92">
        <f>IF(ISNUMBER(SEARCH(ZAKL_DATA!$B$29,N485)),MAX($M$2:M484)+1,0)</f>
        <v>483.0</v>
      </c>
      <c r="N485" s="93" t="s">
        <v>2139</v>
      </c>
      <c r="O485" s="108" t="s">
        <v>2140</v>
      </c>
      <c r="Q485" s="95" t="str">
        <f>IFERROR(VLOOKUP(ROWS($Q$3:Q485),$M$3:$N$992,2,0),"")</f>
        <v>Výroba keramických izolátorů a izolačního příslušenství</v>
      </c>
      <c r="R485">
        <f>IF(ISNUMBER(SEARCH(#REF!,N485)),MAX($M$2:M484)+1,0)</f>
        <v>0.0</v>
      </c>
      <c r="S485" s="93" t="s">
        <v>2139</v>
      </c>
      <c r="T485" t="str">
        <f>IFERROR(VLOOKUP(ROWS($T$3:T485),$R$3:$S$992,2,0),"")</f>
        <v/>
      </c>
      <c r="U485">
        <f>IF(ISNUMBER(SEARCH(#REF!,N485)),MAX($M$2:M484)+1,0)</f>
        <v>0.0</v>
      </c>
      <c r="V485" s="93" t="s">
        <v>2139</v>
      </c>
      <c r="W485" t="str">
        <f>IFERROR(VLOOKUP(ROWS($W$3:W485),$U$3:$V$992,2,0),"")</f>
        <v/>
      </c>
      <c r="X485">
        <f>IF(ISNUMBER(SEARCH(#REF!,N485)),MAX($M$2:M484)+1,0)</f>
        <v>0.0</v>
      </c>
      <c r="Y485" s="93" t="s">
        <v>2139</v>
      </c>
      <c r="Z485" t="str">
        <f>IFERROR(VLOOKUP(ROWS($Z$3:Z485),$X$3:$Y$992,2,0),"")</f>
        <v/>
      </c>
    </row>
    <row r="486" spans="13:26" ht="12.75">
      <c r="M486" s="92">
        <f>IF(ISNUMBER(SEARCH(ZAKL_DATA!$B$29,N486)),MAX($M$2:M485)+1,0)</f>
        <v>484.0</v>
      </c>
      <c r="N486" s="93" t="s">
        <v>2141</v>
      </c>
      <c r="O486" s="108" t="s">
        <v>2142</v>
      </c>
      <c r="Q486" s="95" t="str">
        <f>IFERROR(VLOOKUP(ROWS($Q$3:Q486),$M$3:$N$992,2,0),"")</f>
        <v>Výroba ostatních technických keramických výrobků</v>
      </c>
      <c r="R486">
        <f>IF(ISNUMBER(SEARCH(#REF!,N486)),MAX($M$2:M485)+1,0)</f>
        <v>0.0</v>
      </c>
      <c r="S486" s="93" t="s">
        <v>2141</v>
      </c>
      <c r="T486" t="str">
        <f>IFERROR(VLOOKUP(ROWS($T$3:T486),$R$3:$S$992,2,0),"")</f>
        <v/>
      </c>
      <c r="U486">
        <f>IF(ISNUMBER(SEARCH(#REF!,N486)),MAX($M$2:M485)+1,0)</f>
        <v>0.0</v>
      </c>
      <c r="V486" s="93" t="s">
        <v>2141</v>
      </c>
      <c r="W486" t="str">
        <f>IFERROR(VLOOKUP(ROWS($W$3:W486),$U$3:$V$992,2,0),"")</f>
        <v/>
      </c>
      <c r="X486">
        <f>IF(ISNUMBER(SEARCH(#REF!,N486)),MAX($M$2:M485)+1,0)</f>
        <v>0.0</v>
      </c>
      <c r="Y486" s="93" t="s">
        <v>2141</v>
      </c>
      <c r="Z486" t="str">
        <f>IFERROR(VLOOKUP(ROWS($Z$3:Z486),$X$3:$Y$992,2,0),"")</f>
        <v/>
      </c>
    </row>
    <row r="487" spans="13:26" ht="12.75">
      <c r="M487" s="92">
        <f>IF(ISNUMBER(SEARCH(ZAKL_DATA!$B$29,N487)),MAX($M$2:M486)+1,0)</f>
        <v>485.0</v>
      </c>
      <c r="N487" s="93" t="s">
        <v>2143</v>
      </c>
      <c r="O487" s="108" t="s">
        <v>2144</v>
      </c>
      <c r="Q487" s="95" t="str">
        <f>IFERROR(VLOOKUP(ROWS($Q$3:Q487),$M$3:$N$992,2,0),"")</f>
        <v>Výroba ostatních keramických výrobků</v>
      </c>
      <c r="R487">
        <f>IF(ISNUMBER(SEARCH(#REF!,N487)),MAX($M$2:M486)+1,0)</f>
        <v>0.0</v>
      </c>
      <c r="S487" s="93" t="s">
        <v>2143</v>
      </c>
      <c r="T487" t="str">
        <f>IFERROR(VLOOKUP(ROWS($T$3:T487),$R$3:$S$992,2,0),"")</f>
        <v/>
      </c>
      <c r="U487">
        <f>IF(ISNUMBER(SEARCH(#REF!,N487)),MAX($M$2:M486)+1,0)</f>
        <v>0.0</v>
      </c>
      <c r="V487" s="93" t="s">
        <v>2143</v>
      </c>
      <c r="W487" t="str">
        <f>IFERROR(VLOOKUP(ROWS($W$3:W487),$U$3:$V$992,2,0),"")</f>
        <v/>
      </c>
      <c r="X487">
        <f>IF(ISNUMBER(SEARCH(#REF!,N487)),MAX($M$2:M486)+1,0)</f>
        <v>0.0</v>
      </c>
      <c r="Y487" s="93" t="s">
        <v>2143</v>
      </c>
      <c r="Z487" t="str">
        <f>IFERROR(VLOOKUP(ROWS($Z$3:Z487),$X$3:$Y$992,2,0),"")</f>
        <v/>
      </c>
    </row>
    <row r="488" spans="13:26" ht="12.75">
      <c r="M488" s="92">
        <f>IF(ISNUMBER(SEARCH(ZAKL_DATA!$B$29,N488)),MAX($M$2:M487)+1,0)</f>
        <v>486.0</v>
      </c>
      <c r="N488" s="93" t="s">
        <v>2145</v>
      </c>
      <c r="O488" s="108" t="s">
        <v>2146</v>
      </c>
      <c r="Q488" s="95" t="str">
        <f>IFERROR(VLOOKUP(ROWS($Q$3:Q488),$M$3:$N$992,2,0),"")</f>
        <v>Výroba cementu</v>
      </c>
      <c r="R488">
        <f>IF(ISNUMBER(SEARCH(#REF!,N488)),MAX($M$2:M487)+1,0)</f>
        <v>0.0</v>
      </c>
      <c r="S488" s="93" t="s">
        <v>2145</v>
      </c>
      <c r="T488" t="str">
        <f>IFERROR(VLOOKUP(ROWS($T$3:T488),$R$3:$S$992,2,0),"")</f>
        <v/>
      </c>
      <c r="U488">
        <f>IF(ISNUMBER(SEARCH(#REF!,N488)),MAX($M$2:M487)+1,0)</f>
        <v>0.0</v>
      </c>
      <c r="V488" s="93" t="s">
        <v>2145</v>
      </c>
      <c r="W488" t="str">
        <f>IFERROR(VLOOKUP(ROWS($W$3:W488),$U$3:$V$992,2,0),"")</f>
        <v/>
      </c>
      <c r="X488">
        <f>IF(ISNUMBER(SEARCH(#REF!,N488)),MAX($M$2:M487)+1,0)</f>
        <v>0.0</v>
      </c>
      <c r="Y488" s="93" t="s">
        <v>2145</v>
      </c>
      <c r="Z488" t="str">
        <f>IFERROR(VLOOKUP(ROWS($Z$3:Z488),$X$3:$Y$992,2,0),"")</f>
        <v/>
      </c>
    </row>
    <row r="489" spans="13:26" ht="12.75">
      <c r="M489" s="92">
        <f>IF(ISNUMBER(SEARCH(ZAKL_DATA!$B$29,N489)),MAX($M$2:M488)+1,0)</f>
        <v>487.0</v>
      </c>
      <c r="N489" s="93" t="s">
        <v>2147</v>
      </c>
      <c r="O489" s="108" t="s">
        <v>2148</v>
      </c>
      <c r="Q489" s="95" t="str">
        <f>IFERROR(VLOOKUP(ROWS($Q$3:Q489),$M$3:$N$992,2,0),"")</f>
        <v>Výroba vápna a sádry</v>
      </c>
      <c r="R489">
        <f>IF(ISNUMBER(SEARCH(#REF!,N489)),MAX($M$2:M488)+1,0)</f>
        <v>0.0</v>
      </c>
      <c r="S489" s="93" t="s">
        <v>2147</v>
      </c>
      <c r="T489" t="str">
        <f>IFERROR(VLOOKUP(ROWS($T$3:T489),$R$3:$S$992,2,0),"")</f>
        <v/>
      </c>
      <c r="U489">
        <f>IF(ISNUMBER(SEARCH(#REF!,N489)),MAX($M$2:M488)+1,0)</f>
        <v>0.0</v>
      </c>
      <c r="V489" s="93" t="s">
        <v>2147</v>
      </c>
      <c r="W489" t="str">
        <f>IFERROR(VLOOKUP(ROWS($W$3:W489),$U$3:$V$992,2,0),"")</f>
        <v/>
      </c>
      <c r="X489">
        <f>IF(ISNUMBER(SEARCH(#REF!,N489)),MAX($M$2:M488)+1,0)</f>
        <v>0.0</v>
      </c>
      <c r="Y489" s="93" t="s">
        <v>2147</v>
      </c>
      <c r="Z489" t="str">
        <f>IFERROR(VLOOKUP(ROWS($Z$3:Z489),$X$3:$Y$992,2,0),"")</f>
        <v/>
      </c>
    </row>
    <row r="490" spans="13:26" ht="12.75">
      <c r="M490" s="92">
        <f>IF(ISNUMBER(SEARCH(ZAKL_DATA!$B$29,N490)),MAX($M$2:M489)+1,0)</f>
        <v>488.0</v>
      </c>
      <c r="N490" s="93" t="s">
        <v>2149</v>
      </c>
      <c r="O490" s="108" t="s">
        <v>2150</v>
      </c>
      <c r="Q490" s="95" t="str">
        <f>IFERROR(VLOOKUP(ROWS($Q$3:Q490),$M$3:$N$992,2,0),"")</f>
        <v>Výroba betonových výrobků pro stavební účely</v>
      </c>
      <c r="R490">
        <f>IF(ISNUMBER(SEARCH(#REF!,N490)),MAX($M$2:M489)+1,0)</f>
        <v>0.0</v>
      </c>
      <c r="S490" s="93" t="s">
        <v>2149</v>
      </c>
      <c r="T490" t="str">
        <f>IFERROR(VLOOKUP(ROWS($T$3:T490),$R$3:$S$992,2,0),"")</f>
        <v/>
      </c>
      <c r="U490">
        <f>IF(ISNUMBER(SEARCH(#REF!,N490)),MAX($M$2:M489)+1,0)</f>
        <v>0.0</v>
      </c>
      <c r="V490" s="93" t="s">
        <v>2149</v>
      </c>
      <c r="W490" t="str">
        <f>IFERROR(VLOOKUP(ROWS($W$3:W490),$U$3:$V$992,2,0),"")</f>
        <v/>
      </c>
      <c r="X490">
        <f>IF(ISNUMBER(SEARCH(#REF!,N490)),MAX($M$2:M489)+1,0)</f>
        <v>0.0</v>
      </c>
      <c r="Y490" s="93" t="s">
        <v>2149</v>
      </c>
      <c r="Z490" t="str">
        <f>IFERROR(VLOOKUP(ROWS($Z$3:Z490),$X$3:$Y$992,2,0),"")</f>
        <v/>
      </c>
    </row>
    <row r="491" spans="13:26" ht="12.75">
      <c r="M491" s="92">
        <f>IF(ISNUMBER(SEARCH(ZAKL_DATA!$B$29,N491)),MAX($M$2:M490)+1,0)</f>
        <v>489.0</v>
      </c>
      <c r="N491" s="93" t="s">
        <v>2151</v>
      </c>
      <c r="O491" s="108" t="s">
        <v>2152</v>
      </c>
      <c r="Q491" s="95" t="str">
        <f>IFERROR(VLOOKUP(ROWS($Q$3:Q491),$M$3:$N$992,2,0),"")</f>
        <v>Výroba sádrových výrobků pro stavební účely</v>
      </c>
      <c r="R491">
        <f>IF(ISNUMBER(SEARCH(#REF!,N491)),MAX($M$2:M490)+1,0)</f>
        <v>0.0</v>
      </c>
      <c r="S491" s="93" t="s">
        <v>2151</v>
      </c>
      <c r="T491" t="str">
        <f>IFERROR(VLOOKUP(ROWS($T$3:T491),$R$3:$S$992,2,0),"")</f>
        <v/>
      </c>
      <c r="U491">
        <f>IF(ISNUMBER(SEARCH(#REF!,N491)),MAX($M$2:M490)+1,0)</f>
        <v>0.0</v>
      </c>
      <c r="V491" s="93" t="s">
        <v>2151</v>
      </c>
      <c r="W491" t="str">
        <f>IFERROR(VLOOKUP(ROWS($W$3:W491),$U$3:$V$992,2,0),"")</f>
        <v/>
      </c>
      <c r="X491">
        <f>IF(ISNUMBER(SEARCH(#REF!,N491)),MAX($M$2:M490)+1,0)</f>
        <v>0.0</v>
      </c>
      <c r="Y491" s="93" t="s">
        <v>2151</v>
      </c>
      <c r="Z491" t="str">
        <f>IFERROR(VLOOKUP(ROWS($Z$3:Z491),$X$3:$Y$992,2,0),"")</f>
        <v/>
      </c>
    </row>
    <row r="492" spans="13:26" ht="12.75">
      <c r="M492" s="92">
        <f>IF(ISNUMBER(SEARCH(ZAKL_DATA!$B$29,N492)),MAX($M$2:M491)+1,0)</f>
        <v>490.0</v>
      </c>
      <c r="N492" s="93" t="s">
        <v>2153</v>
      </c>
      <c r="O492" s="108" t="s">
        <v>2154</v>
      </c>
      <c r="Q492" s="95" t="str">
        <f>IFERROR(VLOOKUP(ROWS($Q$3:Q492),$M$3:$N$992,2,0),"")</f>
        <v>Výroba betonu připraveného k lití</v>
      </c>
      <c r="R492">
        <f>IF(ISNUMBER(SEARCH(#REF!,N492)),MAX($M$2:M491)+1,0)</f>
        <v>0.0</v>
      </c>
      <c r="S492" s="93" t="s">
        <v>2153</v>
      </c>
      <c r="T492" t="str">
        <f>IFERROR(VLOOKUP(ROWS($T$3:T492),$R$3:$S$992,2,0),"")</f>
        <v/>
      </c>
      <c r="U492">
        <f>IF(ISNUMBER(SEARCH(#REF!,N492)),MAX($M$2:M491)+1,0)</f>
        <v>0.0</v>
      </c>
      <c r="V492" s="93" t="s">
        <v>2153</v>
      </c>
      <c r="W492" t="str">
        <f>IFERROR(VLOOKUP(ROWS($W$3:W492),$U$3:$V$992,2,0),"")</f>
        <v/>
      </c>
      <c r="X492">
        <f>IF(ISNUMBER(SEARCH(#REF!,N492)),MAX($M$2:M491)+1,0)</f>
        <v>0.0</v>
      </c>
      <c r="Y492" s="93" t="s">
        <v>2153</v>
      </c>
      <c r="Z492" t="str">
        <f>IFERROR(VLOOKUP(ROWS($Z$3:Z492),$X$3:$Y$992,2,0),"")</f>
        <v/>
      </c>
    </row>
    <row r="493" spans="13:26" ht="12.75">
      <c r="M493" s="92">
        <f>IF(ISNUMBER(SEARCH(ZAKL_DATA!$B$29,N493)),MAX($M$2:M492)+1,0)</f>
        <v>491.0</v>
      </c>
      <c r="N493" s="93" t="s">
        <v>2155</v>
      </c>
      <c r="O493" s="108" t="s">
        <v>2156</v>
      </c>
      <c r="Q493" s="95" t="str">
        <f>IFERROR(VLOOKUP(ROWS($Q$3:Q493),$M$3:$N$992,2,0),"")</f>
        <v>Výroba malt</v>
      </c>
      <c r="R493">
        <f>IF(ISNUMBER(SEARCH(#REF!,N493)),MAX($M$2:M492)+1,0)</f>
        <v>0.0</v>
      </c>
      <c r="S493" s="93" t="s">
        <v>2155</v>
      </c>
      <c r="T493" t="str">
        <f>IFERROR(VLOOKUP(ROWS($T$3:T493),$R$3:$S$992,2,0),"")</f>
        <v/>
      </c>
      <c r="U493">
        <f>IF(ISNUMBER(SEARCH(#REF!,N493)),MAX($M$2:M492)+1,0)</f>
        <v>0.0</v>
      </c>
      <c r="V493" s="93" t="s">
        <v>2155</v>
      </c>
      <c r="W493" t="str">
        <f>IFERROR(VLOOKUP(ROWS($W$3:W493),$U$3:$V$992,2,0),"")</f>
        <v/>
      </c>
      <c r="X493">
        <f>IF(ISNUMBER(SEARCH(#REF!,N493)),MAX($M$2:M492)+1,0)</f>
        <v>0.0</v>
      </c>
      <c r="Y493" s="93" t="s">
        <v>2155</v>
      </c>
      <c r="Z493" t="str">
        <f>IFERROR(VLOOKUP(ROWS($Z$3:Z493),$X$3:$Y$992,2,0),"")</f>
        <v/>
      </c>
    </row>
    <row r="494" spans="13:26" ht="12.75">
      <c r="M494" s="92">
        <f>IF(ISNUMBER(SEARCH(ZAKL_DATA!$B$29,N494)),MAX($M$2:M493)+1,0)</f>
        <v>492.0</v>
      </c>
      <c r="N494" s="93" t="s">
        <v>2157</v>
      </c>
      <c r="O494" s="108" t="s">
        <v>2158</v>
      </c>
      <c r="Q494" s="95" t="str">
        <f>IFERROR(VLOOKUP(ROWS($Q$3:Q494),$M$3:$N$992,2,0),"")</f>
        <v>Výroba vláknitých cementů</v>
      </c>
      <c r="R494">
        <f>IF(ISNUMBER(SEARCH(#REF!,N494)),MAX($M$2:M493)+1,0)</f>
        <v>0.0</v>
      </c>
      <c r="S494" s="93" t="s">
        <v>2157</v>
      </c>
      <c r="T494" t="str">
        <f>IFERROR(VLOOKUP(ROWS($T$3:T494),$R$3:$S$992,2,0),"")</f>
        <v/>
      </c>
      <c r="U494">
        <f>IF(ISNUMBER(SEARCH(#REF!,N494)),MAX($M$2:M493)+1,0)</f>
        <v>0.0</v>
      </c>
      <c r="V494" s="93" t="s">
        <v>2157</v>
      </c>
      <c r="W494" t="str">
        <f>IFERROR(VLOOKUP(ROWS($W$3:W494),$U$3:$V$992,2,0),"")</f>
        <v/>
      </c>
      <c r="X494">
        <f>IF(ISNUMBER(SEARCH(#REF!,N494)),MAX($M$2:M493)+1,0)</f>
        <v>0.0</v>
      </c>
      <c r="Y494" s="93" t="s">
        <v>2157</v>
      </c>
      <c r="Z494" t="str">
        <f>IFERROR(VLOOKUP(ROWS($Z$3:Z494),$X$3:$Y$992,2,0),"")</f>
        <v/>
      </c>
    </row>
    <row r="495" spans="13:26" ht="12.75">
      <c r="M495" s="92">
        <f>IF(ISNUMBER(SEARCH(ZAKL_DATA!$B$29,N495)),MAX($M$2:M494)+1,0)</f>
        <v>493.0</v>
      </c>
      <c r="N495" s="93" t="s">
        <v>2159</v>
      </c>
      <c r="O495" s="108" t="s">
        <v>2160</v>
      </c>
      <c r="Q495" s="95" t="str">
        <f>IFERROR(VLOOKUP(ROWS($Q$3:Q495),$M$3:$N$992,2,0),"")</f>
        <v>Výroba ostatních betonových, cementových a sádrových výrobků</v>
      </c>
      <c r="R495">
        <f>IF(ISNUMBER(SEARCH(#REF!,N495)),MAX($M$2:M494)+1,0)</f>
        <v>0.0</v>
      </c>
      <c r="S495" s="93" t="s">
        <v>2159</v>
      </c>
      <c r="T495" t="str">
        <f>IFERROR(VLOOKUP(ROWS($T$3:T495),$R$3:$S$992,2,0),"")</f>
        <v/>
      </c>
      <c r="U495">
        <f>IF(ISNUMBER(SEARCH(#REF!,N495)),MAX($M$2:M494)+1,0)</f>
        <v>0.0</v>
      </c>
      <c r="V495" s="93" t="s">
        <v>2159</v>
      </c>
      <c r="W495" t="str">
        <f>IFERROR(VLOOKUP(ROWS($W$3:W495),$U$3:$V$992,2,0),"")</f>
        <v/>
      </c>
      <c r="X495">
        <f>IF(ISNUMBER(SEARCH(#REF!,N495)),MAX($M$2:M494)+1,0)</f>
        <v>0.0</v>
      </c>
      <c r="Y495" s="93" t="s">
        <v>2159</v>
      </c>
      <c r="Z495" t="str">
        <f>IFERROR(VLOOKUP(ROWS($Z$3:Z495),$X$3:$Y$992,2,0),"")</f>
        <v/>
      </c>
    </row>
    <row r="496" spans="13:26" ht="12.75">
      <c r="M496" s="92">
        <f>IF(ISNUMBER(SEARCH(ZAKL_DATA!$B$29,N496)),MAX($M$2:M495)+1,0)</f>
        <v>494.0</v>
      </c>
      <c r="N496" s="93" t="s">
        <v>2161</v>
      </c>
      <c r="O496" s="108" t="s">
        <v>2162</v>
      </c>
      <c r="Q496" s="95" t="str">
        <f>IFERROR(VLOOKUP(ROWS($Q$3:Q496),$M$3:$N$992,2,0),"")</f>
        <v>Výroba brusiv</v>
      </c>
      <c r="R496">
        <f>IF(ISNUMBER(SEARCH(#REF!,N496)),MAX($M$2:M495)+1,0)</f>
        <v>0.0</v>
      </c>
      <c r="S496" s="93" t="s">
        <v>2161</v>
      </c>
      <c r="T496" t="str">
        <f>IFERROR(VLOOKUP(ROWS($T$3:T496),$R$3:$S$992,2,0),"")</f>
        <v/>
      </c>
      <c r="U496">
        <f>IF(ISNUMBER(SEARCH(#REF!,N496)),MAX($M$2:M495)+1,0)</f>
        <v>0.0</v>
      </c>
      <c r="V496" s="93" t="s">
        <v>2161</v>
      </c>
      <c r="W496" t="str">
        <f>IFERROR(VLOOKUP(ROWS($W$3:W496),$U$3:$V$992,2,0),"")</f>
        <v/>
      </c>
      <c r="X496">
        <f>IF(ISNUMBER(SEARCH(#REF!,N496)),MAX($M$2:M495)+1,0)</f>
        <v>0.0</v>
      </c>
      <c r="Y496" s="93" t="s">
        <v>2161</v>
      </c>
      <c r="Z496" t="str">
        <f>IFERROR(VLOOKUP(ROWS($Z$3:Z496),$X$3:$Y$992,2,0),"")</f>
        <v/>
      </c>
    </row>
    <row r="497" spans="13:26" ht="12.75">
      <c r="M497" s="92">
        <f>IF(ISNUMBER(SEARCH(ZAKL_DATA!$B$29,N497)),MAX($M$2:M496)+1,0)</f>
        <v>495.0</v>
      </c>
      <c r="N497" s="93" t="s">
        <v>2163</v>
      </c>
      <c r="O497" s="108" t="s">
        <v>2164</v>
      </c>
      <c r="Q497" s="95" t="str">
        <f>IFERROR(VLOOKUP(ROWS($Q$3:Q497),$M$3:$N$992,2,0),"")</f>
        <v>Výroba ostatních nekovových minerálních výrobků j.n.</v>
      </c>
      <c r="R497">
        <f>IF(ISNUMBER(SEARCH(#REF!,N497)),MAX($M$2:M496)+1,0)</f>
        <v>0.0</v>
      </c>
      <c r="S497" s="93" t="s">
        <v>2163</v>
      </c>
      <c r="T497" t="str">
        <f>IFERROR(VLOOKUP(ROWS($T$3:T497),$R$3:$S$992,2,0),"")</f>
        <v/>
      </c>
      <c r="U497">
        <f>IF(ISNUMBER(SEARCH(#REF!,N497)),MAX($M$2:M496)+1,0)</f>
        <v>0.0</v>
      </c>
      <c r="V497" s="93" t="s">
        <v>2163</v>
      </c>
      <c r="W497" t="str">
        <f>IFERROR(VLOOKUP(ROWS($W$3:W497),$U$3:$V$992,2,0),"")</f>
        <v/>
      </c>
      <c r="X497">
        <f>IF(ISNUMBER(SEARCH(#REF!,N497)),MAX($M$2:M496)+1,0)</f>
        <v>0.0</v>
      </c>
      <c r="Y497" s="93" t="s">
        <v>2163</v>
      </c>
      <c r="Z497" t="str">
        <f>IFERROR(VLOOKUP(ROWS($Z$3:Z497),$X$3:$Y$992,2,0),"")</f>
        <v/>
      </c>
    </row>
    <row r="498" spans="13:26" ht="12.75">
      <c r="M498" s="92">
        <f>IF(ISNUMBER(SEARCH(ZAKL_DATA!$B$29,N498)),MAX($M$2:M497)+1,0)</f>
        <v>496.0</v>
      </c>
      <c r="N498" s="93" t="s">
        <v>2165</v>
      </c>
      <c r="O498" s="108" t="s">
        <v>2166</v>
      </c>
      <c r="Q498" s="95" t="str">
        <f>IFERROR(VLOOKUP(ROWS($Q$3:Q498),$M$3:$N$992,2,0),"")</f>
        <v>Tažení tyčí za studena</v>
      </c>
      <c r="R498">
        <f>IF(ISNUMBER(SEARCH(#REF!,N498)),MAX($M$2:M497)+1,0)</f>
        <v>0.0</v>
      </c>
      <c r="S498" s="93" t="s">
        <v>2165</v>
      </c>
      <c r="T498" t="str">
        <f>IFERROR(VLOOKUP(ROWS($T$3:T498),$R$3:$S$992,2,0),"")</f>
        <v/>
      </c>
      <c r="U498">
        <f>IF(ISNUMBER(SEARCH(#REF!,N498)),MAX($M$2:M497)+1,0)</f>
        <v>0.0</v>
      </c>
      <c r="V498" s="93" t="s">
        <v>2165</v>
      </c>
      <c r="W498" t="str">
        <f>IFERROR(VLOOKUP(ROWS($W$3:W498),$U$3:$V$992,2,0),"")</f>
        <v/>
      </c>
      <c r="X498">
        <f>IF(ISNUMBER(SEARCH(#REF!,N498)),MAX($M$2:M497)+1,0)</f>
        <v>0.0</v>
      </c>
      <c r="Y498" s="93" t="s">
        <v>2165</v>
      </c>
      <c r="Z498" t="str">
        <f>IFERROR(VLOOKUP(ROWS($Z$3:Z498),$X$3:$Y$992,2,0),"")</f>
        <v/>
      </c>
    </row>
    <row r="499" spans="13:26" ht="12.75">
      <c r="M499" s="92">
        <f>IF(ISNUMBER(SEARCH(ZAKL_DATA!$B$29,N499)),MAX($M$2:M498)+1,0)</f>
        <v>497.0</v>
      </c>
      <c r="N499" s="93" t="s">
        <v>2167</v>
      </c>
      <c r="O499" s="108" t="s">
        <v>2168</v>
      </c>
      <c r="Q499" s="95" t="str">
        <f>IFERROR(VLOOKUP(ROWS($Q$3:Q499),$M$3:$N$992,2,0),"")</f>
        <v>Válcování ocelových úzkých pásů za studena</v>
      </c>
      <c r="R499">
        <f>IF(ISNUMBER(SEARCH(#REF!,N499)),MAX($M$2:M498)+1,0)</f>
        <v>0.0</v>
      </c>
      <c r="S499" s="93" t="s">
        <v>2167</v>
      </c>
      <c r="T499" t="str">
        <f>IFERROR(VLOOKUP(ROWS($T$3:T499),$R$3:$S$992,2,0),"")</f>
        <v/>
      </c>
      <c r="U499">
        <f>IF(ISNUMBER(SEARCH(#REF!,N499)),MAX($M$2:M498)+1,0)</f>
        <v>0.0</v>
      </c>
      <c r="V499" s="93" t="s">
        <v>2167</v>
      </c>
      <c r="W499" t="str">
        <f>IFERROR(VLOOKUP(ROWS($W$3:W499),$U$3:$V$992,2,0),"")</f>
        <v/>
      </c>
      <c r="X499">
        <f>IF(ISNUMBER(SEARCH(#REF!,N499)),MAX($M$2:M498)+1,0)</f>
        <v>0.0</v>
      </c>
      <c r="Y499" s="93" t="s">
        <v>2167</v>
      </c>
      <c r="Z499" t="str">
        <f>IFERROR(VLOOKUP(ROWS($Z$3:Z499),$X$3:$Y$992,2,0),"")</f>
        <v/>
      </c>
    </row>
    <row r="500" spans="13:26" ht="12.75">
      <c r="M500" s="92">
        <f>IF(ISNUMBER(SEARCH(ZAKL_DATA!$B$29,N500)),MAX($M$2:M499)+1,0)</f>
        <v>498.0</v>
      </c>
      <c r="N500" s="93" t="s">
        <v>2169</v>
      </c>
      <c r="O500" s="108" t="s">
        <v>2170</v>
      </c>
      <c r="Q500" s="95" t="str">
        <f>IFERROR(VLOOKUP(ROWS($Q$3:Q500),$M$3:$N$992,2,0),"")</f>
        <v>Tváření ocelových profilů za studena</v>
      </c>
      <c r="R500">
        <f>IF(ISNUMBER(SEARCH(#REF!,N500)),MAX($M$2:M499)+1,0)</f>
        <v>0.0</v>
      </c>
      <c r="S500" s="93" t="s">
        <v>2169</v>
      </c>
      <c r="T500" t="str">
        <f>IFERROR(VLOOKUP(ROWS($T$3:T500),$R$3:$S$992,2,0),"")</f>
        <v/>
      </c>
      <c r="U500">
        <f>IF(ISNUMBER(SEARCH(#REF!,N500)),MAX($M$2:M499)+1,0)</f>
        <v>0.0</v>
      </c>
      <c r="V500" s="93" t="s">
        <v>2169</v>
      </c>
      <c r="W500" t="str">
        <f>IFERROR(VLOOKUP(ROWS($W$3:W500),$U$3:$V$992,2,0),"")</f>
        <v/>
      </c>
      <c r="X500">
        <f>IF(ISNUMBER(SEARCH(#REF!,N500)),MAX($M$2:M499)+1,0)</f>
        <v>0.0</v>
      </c>
      <c r="Y500" s="93" t="s">
        <v>2169</v>
      </c>
      <c r="Z500" t="str">
        <f>IFERROR(VLOOKUP(ROWS($Z$3:Z500),$X$3:$Y$992,2,0),"")</f>
        <v/>
      </c>
    </row>
    <row r="501" spans="13:26" ht="12.75">
      <c r="M501" s="92">
        <f>IF(ISNUMBER(SEARCH(ZAKL_DATA!$B$29,N501)),MAX($M$2:M500)+1,0)</f>
        <v>499.0</v>
      </c>
      <c r="N501" s="93" t="s">
        <v>2171</v>
      </c>
      <c r="O501" s="108" t="s">
        <v>2172</v>
      </c>
      <c r="Q501" s="95" t="str">
        <f>IFERROR(VLOOKUP(ROWS($Q$3:Q501),$M$3:$N$992,2,0),"")</f>
        <v>Tažení ocelového drátu za studena</v>
      </c>
      <c r="R501">
        <f>IF(ISNUMBER(SEARCH(#REF!,N501)),MAX($M$2:M500)+1,0)</f>
        <v>0.0</v>
      </c>
      <c r="S501" s="93" t="s">
        <v>2171</v>
      </c>
      <c r="T501" t="str">
        <f>IFERROR(VLOOKUP(ROWS($T$3:T501),$R$3:$S$992,2,0),"")</f>
        <v/>
      </c>
      <c r="U501">
        <f>IF(ISNUMBER(SEARCH(#REF!,N501)),MAX($M$2:M500)+1,0)</f>
        <v>0.0</v>
      </c>
      <c r="V501" s="93" t="s">
        <v>2171</v>
      </c>
      <c r="W501" t="str">
        <f>IFERROR(VLOOKUP(ROWS($W$3:W501),$U$3:$V$992,2,0),"")</f>
        <v/>
      </c>
      <c r="X501">
        <f>IF(ISNUMBER(SEARCH(#REF!,N501)),MAX($M$2:M500)+1,0)</f>
        <v>0.0</v>
      </c>
      <c r="Y501" s="93" t="s">
        <v>2171</v>
      </c>
      <c r="Z501" t="str">
        <f>IFERROR(VLOOKUP(ROWS($Z$3:Z501),$X$3:$Y$992,2,0),"")</f>
        <v/>
      </c>
    </row>
    <row r="502" spans="13:26" ht="12.75">
      <c r="M502" s="92">
        <f>IF(ISNUMBER(SEARCH(ZAKL_DATA!$B$29,N502)),MAX($M$2:M501)+1,0)</f>
        <v>500.0</v>
      </c>
      <c r="N502" s="93" t="s">
        <v>2173</v>
      </c>
      <c r="O502" s="108" t="s">
        <v>2174</v>
      </c>
      <c r="Q502" s="95" t="str">
        <f>IFERROR(VLOOKUP(ROWS($Q$3:Q502),$M$3:$N$992,2,0),"")</f>
        <v>Výroba a hutní zpracování drahých kovů</v>
      </c>
      <c r="R502">
        <f>IF(ISNUMBER(SEARCH(#REF!,N502)),MAX($M$2:M501)+1,0)</f>
        <v>0.0</v>
      </c>
      <c r="S502" s="93" t="s">
        <v>2173</v>
      </c>
      <c r="T502" t="str">
        <f>IFERROR(VLOOKUP(ROWS($T$3:T502),$R$3:$S$992,2,0),"")</f>
        <v/>
      </c>
      <c r="U502">
        <f>IF(ISNUMBER(SEARCH(#REF!,N502)),MAX($M$2:M501)+1,0)</f>
        <v>0.0</v>
      </c>
      <c r="V502" s="93" t="s">
        <v>2173</v>
      </c>
      <c r="W502" t="str">
        <f>IFERROR(VLOOKUP(ROWS($W$3:W502),$U$3:$V$992,2,0),"")</f>
        <v/>
      </c>
      <c r="X502">
        <f>IF(ISNUMBER(SEARCH(#REF!,N502)),MAX($M$2:M501)+1,0)</f>
        <v>0.0</v>
      </c>
      <c r="Y502" s="93" t="s">
        <v>2173</v>
      </c>
      <c r="Z502" t="str">
        <f>IFERROR(VLOOKUP(ROWS($Z$3:Z502),$X$3:$Y$992,2,0),"")</f>
        <v/>
      </c>
    </row>
    <row r="503" spans="13:26" ht="12.75">
      <c r="M503" s="92">
        <f>IF(ISNUMBER(SEARCH(ZAKL_DATA!$B$29,N503)),MAX($M$2:M502)+1,0)</f>
        <v>501.0</v>
      </c>
      <c r="N503" s="93" t="s">
        <v>2175</v>
      </c>
      <c r="O503" s="108" t="s">
        <v>2176</v>
      </c>
      <c r="Q503" s="95" t="str">
        <f>IFERROR(VLOOKUP(ROWS($Q$3:Q503),$M$3:$N$992,2,0),"")</f>
        <v>Výroba a hutní zpracování hliníku</v>
      </c>
      <c r="R503">
        <f>IF(ISNUMBER(SEARCH(#REF!,N503)),MAX($M$2:M502)+1,0)</f>
        <v>0.0</v>
      </c>
      <c r="S503" s="93" t="s">
        <v>2175</v>
      </c>
      <c r="T503" t="str">
        <f>IFERROR(VLOOKUP(ROWS($T$3:T503),$R$3:$S$992,2,0),"")</f>
        <v/>
      </c>
      <c r="U503">
        <f>IF(ISNUMBER(SEARCH(#REF!,N503)),MAX($M$2:M502)+1,0)</f>
        <v>0.0</v>
      </c>
      <c r="V503" s="93" t="s">
        <v>2175</v>
      </c>
      <c r="W503" t="str">
        <f>IFERROR(VLOOKUP(ROWS($W$3:W503),$U$3:$V$992,2,0),"")</f>
        <v/>
      </c>
      <c r="X503">
        <f>IF(ISNUMBER(SEARCH(#REF!,N503)),MAX($M$2:M502)+1,0)</f>
        <v>0.0</v>
      </c>
      <c r="Y503" s="93" t="s">
        <v>2175</v>
      </c>
      <c r="Z503" t="str">
        <f>IFERROR(VLOOKUP(ROWS($Z$3:Z503),$X$3:$Y$992,2,0),"")</f>
        <v/>
      </c>
    </row>
    <row r="504" spans="13:26" ht="12.75">
      <c r="M504" s="92">
        <f>IF(ISNUMBER(SEARCH(ZAKL_DATA!$B$29,N504)),MAX($M$2:M503)+1,0)</f>
        <v>502.0</v>
      </c>
      <c r="N504" s="93" t="s">
        <v>2177</v>
      </c>
      <c r="O504" s="108" t="s">
        <v>2178</v>
      </c>
      <c r="Q504" s="95" t="str">
        <f>IFERROR(VLOOKUP(ROWS($Q$3:Q504),$M$3:$N$992,2,0),"")</f>
        <v>Výroba a hutní zpracování olova, zinku a cínu</v>
      </c>
      <c r="R504">
        <f>IF(ISNUMBER(SEARCH(#REF!,N504)),MAX($M$2:M503)+1,0)</f>
        <v>0.0</v>
      </c>
      <c r="S504" s="93" t="s">
        <v>2177</v>
      </c>
      <c r="T504" t="str">
        <f>IFERROR(VLOOKUP(ROWS($T$3:T504),$R$3:$S$992,2,0),"")</f>
        <v/>
      </c>
      <c r="U504">
        <f>IF(ISNUMBER(SEARCH(#REF!,N504)),MAX($M$2:M503)+1,0)</f>
        <v>0.0</v>
      </c>
      <c r="V504" s="93" t="s">
        <v>2177</v>
      </c>
      <c r="W504" t="str">
        <f>IFERROR(VLOOKUP(ROWS($W$3:W504),$U$3:$V$992,2,0),"")</f>
        <v/>
      </c>
      <c r="X504">
        <f>IF(ISNUMBER(SEARCH(#REF!,N504)),MAX($M$2:M503)+1,0)</f>
        <v>0.0</v>
      </c>
      <c r="Y504" s="93" t="s">
        <v>2177</v>
      </c>
      <c r="Z504" t="str">
        <f>IFERROR(VLOOKUP(ROWS($Z$3:Z504),$X$3:$Y$992,2,0),"")</f>
        <v/>
      </c>
    </row>
    <row r="505" spans="13:26" ht="12.75">
      <c r="M505" s="92">
        <f>IF(ISNUMBER(SEARCH(ZAKL_DATA!$B$29,N505)),MAX($M$2:M504)+1,0)</f>
        <v>503.0</v>
      </c>
      <c r="N505" s="93" t="s">
        <v>2179</v>
      </c>
      <c r="O505" s="108" t="s">
        <v>2180</v>
      </c>
      <c r="Q505" s="95" t="str">
        <f>IFERROR(VLOOKUP(ROWS($Q$3:Q505),$M$3:$N$992,2,0),"")</f>
        <v>Výroba a hutní zpracování mědi</v>
      </c>
      <c r="R505">
        <f>IF(ISNUMBER(SEARCH(#REF!,N505)),MAX($M$2:M504)+1,0)</f>
        <v>0.0</v>
      </c>
      <c r="S505" s="93" t="s">
        <v>2179</v>
      </c>
      <c r="T505" t="str">
        <f>IFERROR(VLOOKUP(ROWS($T$3:T505),$R$3:$S$992,2,0),"")</f>
        <v/>
      </c>
      <c r="U505">
        <f>IF(ISNUMBER(SEARCH(#REF!,N505)),MAX($M$2:M504)+1,0)</f>
        <v>0.0</v>
      </c>
      <c r="V505" s="93" t="s">
        <v>2179</v>
      </c>
      <c r="W505" t="str">
        <f>IFERROR(VLOOKUP(ROWS($W$3:W505),$U$3:$V$992,2,0),"")</f>
        <v/>
      </c>
      <c r="X505">
        <f>IF(ISNUMBER(SEARCH(#REF!,N505)),MAX($M$2:M504)+1,0)</f>
        <v>0.0</v>
      </c>
      <c r="Y505" s="93" t="s">
        <v>2179</v>
      </c>
      <c r="Z505" t="str">
        <f>IFERROR(VLOOKUP(ROWS($Z$3:Z505),$X$3:$Y$992,2,0),"")</f>
        <v/>
      </c>
    </row>
    <row r="506" spans="13:26" ht="12.75">
      <c r="M506" s="92">
        <f>IF(ISNUMBER(SEARCH(ZAKL_DATA!$B$29,N506)),MAX($M$2:M505)+1,0)</f>
        <v>504.0</v>
      </c>
      <c r="N506" s="93" t="s">
        <v>2181</v>
      </c>
      <c r="O506" s="108" t="s">
        <v>2182</v>
      </c>
      <c r="Q506" s="95" t="str">
        <f>IFERROR(VLOOKUP(ROWS($Q$3:Q506),$M$3:$N$992,2,0),"")</f>
        <v>Výroba a hutní zpracování ostatních neželezných kovů</v>
      </c>
      <c r="R506">
        <f>IF(ISNUMBER(SEARCH(#REF!,N506)),MAX($M$2:M505)+1,0)</f>
        <v>0.0</v>
      </c>
      <c r="S506" s="93" t="s">
        <v>2181</v>
      </c>
      <c r="T506" t="str">
        <f>IFERROR(VLOOKUP(ROWS($T$3:T506),$R$3:$S$992,2,0),"")</f>
        <v/>
      </c>
      <c r="U506">
        <f>IF(ISNUMBER(SEARCH(#REF!,N506)),MAX($M$2:M505)+1,0)</f>
        <v>0.0</v>
      </c>
      <c r="V506" s="93" t="s">
        <v>2181</v>
      </c>
      <c r="W506" t="str">
        <f>IFERROR(VLOOKUP(ROWS($W$3:W506),$U$3:$V$992,2,0),"")</f>
        <v/>
      </c>
      <c r="X506">
        <f>IF(ISNUMBER(SEARCH(#REF!,N506)),MAX($M$2:M505)+1,0)</f>
        <v>0.0</v>
      </c>
      <c r="Y506" s="93" t="s">
        <v>2181</v>
      </c>
      <c r="Z506" t="str">
        <f>IFERROR(VLOOKUP(ROWS($Z$3:Z506),$X$3:$Y$992,2,0),"")</f>
        <v/>
      </c>
    </row>
    <row r="507" spans="13:26" ht="12.75">
      <c r="M507" s="92">
        <f>IF(ISNUMBER(SEARCH(ZAKL_DATA!$B$29,N507)),MAX($M$2:M506)+1,0)</f>
        <v>505.0</v>
      </c>
      <c r="N507" s="93" t="s">
        <v>2183</v>
      </c>
      <c r="O507" s="108" t="s">
        <v>2184</v>
      </c>
      <c r="Q507" s="95" t="str">
        <f>IFERROR(VLOOKUP(ROWS($Q$3:Q507),$M$3:$N$992,2,0),"")</f>
        <v>Zpracování jaderného paliva</v>
      </c>
      <c r="R507">
        <f>IF(ISNUMBER(SEARCH(#REF!,N507)),MAX($M$2:M506)+1,0)</f>
        <v>0.0</v>
      </c>
      <c r="S507" s="93" t="s">
        <v>2183</v>
      </c>
      <c r="T507" t="str">
        <f>IFERROR(VLOOKUP(ROWS($T$3:T507),$R$3:$S$992,2,0),"")</f>
        <v/>
      </c>
      <c r="U507">
        <f>IF(ISNUMBER(SEARCH(#REF!,N507)),MAX($M$2:M506)+1,0)</f>
        <v>0.0</v>
      </c>
      <c r="V507" s="93" t="s">
        <v>2183</v>
      </c>
      <c r="W507" t="str">
        <f>IFERROR(VLOOKUP(ROWS($W$3:W507),$U$3:$V$992,2,0),"")</f>
        <v/>
      </c>
      <c r="X507">
        <f>IF(ISNUMBER(SEARCH(#REF!,N507)),MAX($M$2:M506)+1,0)</f>
        <v>0.0</v>
      </c>
      <c r="Y507" s="93" t="s">
        <v>2183</v>
      </c>
      <c r="Z507" t="str">
        <f>IFERROR(VLOOKUP(ROWS($Z$3:Z507),$X$3:$Y$992,2,0),"")</f>
        <v/>
      </c>
    </row>
    <row r="508" spans="13:26" ht="12.75">
      <c r="M508" s="92">
        <f>IF(ISNUMBER(SEARCH(ZAKL_DATA!$B$29,N508)),MAX($M$2:M507)+1,0)</f>
        <v>506.0</v>
      </c>
      <c r="N508" s="93" t="s">
        <v>2185</v>
      </c>
      <c r="O508" s="108" t="s">
        <v>2186</v>
      </c>
      <c r="Q508" s="95" t="str">
        <f>IFERROR(VLOOKUP(ROWS($Q$3:Q508),$M$3:$N$992,2,0),"")</f>
        <v>Výroba odlitků z litiny</v>
      </c>
      <c r="R508">
        <f>IF(ISNUMBER(SEARCH(#REF!,N508)),MAX($M$2:M507)+1,0)</f>
        <v>0.0</v>
      </c>
      <c r="S508" s="93" t="s">
        <v>2185</v>
      </c>
      <c r="T508" t="str">
        <f>IFERROR(VLOOKUP(ROWS($T$3:T508),$R$3:$S$992,2,0),"")</f>
        <v/>
      </c>
      <c r="U508">
        <f>IF(ISNUMBER(SEARCH(#REF!,N508)),MAX($M$2:M507)+1,0)</f>
        <v>0.0</v>
      </c>
      <c r="V508" s="93" t="s">
        <v>2185</v>
      </c>
      <c r="W508" t="str">
        <f>IFERROR(VLOOKUP(ROWS($W$3:W508),$U$3:$V$992,2,0),"")</f>
        <v/>
      </c>
      <c r="X508">
        <f>IF(ISNUMBER(SEARCH(#REF!,N508)),MAX($M$2:M507)+1,0)</f>
        <v>0.0</v>
      </c>
      <c r="Y508" s="93" t="s">
        <v>2185</v>
      </c>
      <c r="Z508" t="str">
        <f>IFERROR(VLOOKUP(ROWS($Z$3:Z508),$X$3:$Y$992,2,0),"")</f>
        <v/>
      </c>
    </row>
    <row r="509" spans="13:26" ht="12.75">
      <c r="M509" s="92">
        <f>IF(ISNUMBER(SEARCH(ZAKL_DATA!$B$29,N509)),MAX($M$2:M508)+1,0)</f>
        <v>507.0</v>
      </c>
      <c r="N509" s="93" t="s">
        <v>2187</v>
      </c>
      <c r="O509" s="108" t="s">
        <v>2188</v>
      </c>
      <c r="Q509" s="95" t="str">
        <f>IFERROR(VLOOKUP(ROWS($Q$3:Q509),$M$3:$N$992,2,0),"")</f>
        <v>Výroba odlitků z oceli</v>
      </c>
      <c r="R509">
        <f>IF(ISNUMBER(SEARCH(#REF!,N509)),MAX($M$2:M508)+1,0)</f>
        <v>0.0</v>
      </c>
      <c r="S509" s="93" t="s">
        <v>2187</v>
      </c>
      <c r="T509" t="str">
        <f>IFERROR(VLOOKUP(ROWS($T$3:T509),$R$3:$S$992,2,0),"")</f>
        <v/>
      </c>
      <c r="U509">
        <f>IF(ISNUMBER(SEARCH(#REF!,N509)),MAX($M$2:M508)+1,0)</f>
        <v>0.0</v>
      </c>
      <c r="V509" s="93" t="s">
        <v>2187</v>
      </c>
      <c r="W509" t="str">
        <f>IFERROR(VLOOKUP(ROWS($W$3:W509),$U$3:$V$992,2,0),"")</f>
        <v/>
      </c>
      <c r="X509">
        <f>IF(ISNUMBER(SEARCH(#REF!,N509)),MAX($M$2:M508)+1,0)</f>
        <v>0.0</v>
      </c>
      <c r="Y509" s="93" t="s">
        <v>2187</v>
      </c>
      <c r="Z509" t="str">
        <f>IFERROR(VLOOKUP(ROWS($Z$3:Z509),$X$3:$Y$992,2,0),"")</f>
        <v/>
      </c>
    </row>
    <row r="510" spans="13:26" ht="12.75">
      <c r="M510" s="92">
        <f>IF(ISNUMBER(SEARCH(ZAKL_DATA!$B$29,N510)),MAX($M$2:M509)+1,0)</f>
        <v>508.0</v>
      </c>
      <c r="N510" s="93" t="s">
        <v>2189</v>
      </c>
      <c r="O510" s="108" t="s">
        <v>2190</v>
      </c>
      <c r="Q510" s="95" t="str">
        <f>IFERROR(VLOOKUP(ROWS($Q$3:Q510),$M$3:$N$992,2,0),"")</f>
        <v>Výroba odlitků z lehkých neželezných kovů</v>
      </c>
      <c r="R510">
        <f>IF(ISNUMBER(SEARCH(#REF!,N510)),MAX($M$2:M509)+1,0)</f>
        <v>0.0</v>
      </c>
      <c r="S510" s="93" t="s">
        <v>2189</v>
      </c>
      <c r="T510" t="str">
        <f>IFERROR(VLOOKUP(ROWS($T$3:T510),$R$3:$S$992,2,0),"")</f>
        <v/>
      </c>
      <c r="U510">
        <f>IF(ISNUMBER(SEARCH(#REF!,N510)),MAX($M$2:M509)+1,0)</f>
        <v>0.0</v>
      </c>
      <c r="V510" s="93" t="s">
        <v>2189</v>
      </c>
      <c r="W510" t="str">
        <f>IFERROR(VLOOKUP(ROWS($W$3:W510),$U$3:$V$992,2,0),"")</f>
        <v/>
      </c>
      <c r="X510">
        <f>IF(ISNUMBER(SEARCH(#REF!,N510)),MAX($M$2:M509)+1,0)</f>
        <v>0.0</v>
      </c>
      <c r="Y510" s="93" t="s">
        <v>2189</v>
      </c>
      <c r="Z510" t="str">
        <f>IFERROR(VLOOKUP(ROWS($Z$3:Z510),$X$3:$Y$992,2,0),"")</f>
        <v/>
      </c>
    </row>
    <row r="511" spans="13:26" ht="12.75">
      <c r="M511" s="92">
        <f>IF(ISNUMBER(SEARCH(ZAKL_DATA!$B$29,N511)),MAX($M$2:M510)+1,0)</f>
        <v>509.0</v>
      </c>
      <c r="N511" s="93" t="s">
        <v>2191</v>
      </c>
      <c r="O511" s="108" t="s">
        <v>2192</v>
      </c>
      <c r="Q511" s="95" t="str">
        <f>IFERROR(VLOOKUP(ROWS($Q$3:Q511),$M$3:$N$992,2,0),"")</f>
        <v>Výroba odlitků z ostatních neželezných kovů</v>
      </c>
      <c r="R511">
        <f>IF(ISNUMBER(SEARCH(#REF!,N511)),MAX($M$2:M510)+1,0)</f>
        <v>0.0</v>
      </c>
      <c r="S511" s="93" t="s">
        <v>2191</v>
      </c>
      <c r="T511" t="str">
        <f>IFERROR(VLOOKUP(ROWS($T$3:T511),$R$3:$S$992,2,0),"")</f>
        <v/>
      </c>
      <c r="U511">
        <f>IF(ISNUMBER(SEARCH(#REF!,N511)),MAX($M$2:M510)+1,0)</f>
        <v>0.0</v>
      </c>
      <c r="V511" s="93" t="s">
        <v>2191</v>
      </c>
      <c r="W511" t="str">
        <f>IFERROR(VLOOKUP(ROWS($W$3:W511),$U$3:$V$992,2,0),"")</f>
        <v/>
      </c>
      <c r="X511">
        <f>IF(ISNUMBER(SEARCH(#REF!,N511)),MAX($M$2:M510)+1,0)</f>
        <v>0.0</v>
      </c>
      <c r="Y511" s="93" t="s">
        <v>2191</v>
      </c>
      <c r="Z511" t="str">
        <f>IFERROR(VLOOKUP(ROWS($Z$3:Z511),$X$3:$Y$992,2,0),"")</f>
        <v/>
      </c>
    </row>
    <row r="512" spans="13:26" ht="12.75">
      <c r="M512" s="92">
        <f>IF(ISNUMBER(SEARCH(ZAKL_DATA!$B$29,N512)),MAX($M$2:M511)+1,0)</f>
        <v>510.0</v>
      </c>
      <c r="N512" s="93" t="s">
        <v>2193</v>
      </c>
      <c r="O512" s="108" t="s">
        <v>2194</v>
      </c>
      <c r="Q512" s="95" t="str">
        <f>IFERROR(VLOOKUP(ROWS($Q$3:Q512),$M$3:$N$992,2,0),"")</f>
        <v>Výroba kovových konstrukcí a jejich dílů</v>
      </c>
      <c r="R512">
        <f>IF(ISNUMBER(SEARCH(#REF!,N512)),MAX($M$2:M511)+1,0)</f>
        <v>0.0</v>
      </c>
      <c r="S512" s="93" t="s">
        <v>2193</v>
      </c>
      <c r="T512" t="str">
        <f>IFERROR(VLOOKUP(ROWS($T$3:T512),$R$3:$S$992,2,0),"")</f>
        <v/>
      </c>
      <c r="U512">
        <f>IF(ISNUMBER(SEARCH(#REF!,N512)),MAX($M$2:M511)+1,0)</f>
        <v>0.0</v>
      </c>
      <c r="V512" s="93" t="s">
        <v>2193</v>
      </c>
      <c r="W512" t="str">
        <f>IFERROR(VLOOKUP(ROWS($W$3:W512),$U$3:$V$992,2,0),"")</f>
        <v/>
      </c>
      <c r="X512">
        <f>IF(ISNUMBER(SEARCH(#REF!,N512)),MAX($M$2:M511)+1,0)</f>
        <v>0.0</v>
      </c>
      <c r="Y512" s="93" t="s">
        <v>2193</v>
      </c>
      <c r="Z512" t="str">
        <f>IFERROR(VLOOKUP(ROWS($Z$3:Z512),$X$3:$Y$992,2,0),"")</f>
        <v/>
      </c>
    </row>
    <row r="513" spans="13:26" ht="12.75">
      <c r="M513" s="92">
        <f>IF(ISNUMBER(SEARCH(ZAKL_DATA!$B$29,N513)),MAX($M$2:M512)+1,0)</f>
        <v>511.0</v>
      </c>
      <c r="N513" s="93" t="s">
        <v>2195</v>
      </c>
      <c r="O513" s="108" t="s">
        <v>2196</v>
      </c>
      <c r="Q513" s="95" t="str">
        <f>IFERROR(VLOOKUP(ROWS($Q$3:Q513),$M$3:$N$992,2,0),"")</f>
        <v>Výroba kovových dveří a oken</v>
      </c>
      <c r="R513">
        <f>IF(ISNUMBER(SEARCH(#REF!,N513)),MAX($M$2:M512)+1,0)</f>
        <v>0.0</v>
      </c>
      <c r="S513" s="93" t="s">
        <v>2195</v>
      </c>
      <c r="T513" t="str">
        <f>IFERROR(VLOOKUP(ROWS($T$3:T513),$R$3:$S$992,2,0),"")</f>
        <v/>
      </c>
      <c r="U513">
        <f>IF(ISNUMBER(SEARCH(#REF!,N513)),MAX($M$2:M512)+1,0)</f>
        <v>0.0</v>
      </c>
      <c r="V513" s="93" t="s">
        <v>2195</v>
      </c>
      <c r="W513" t="str">
        <f>IFERROR(VLOOKUP(ROWS($W$3:W513),$U$3:$V$992,2,0),"")</f>
        <v/>
      </c>
      <c r="X513">
        <f>IF(ISNUMBER(SEARCH(#REF!,N513)),MAX($M$2:M512)+1,0)</f>
        <v>0.0</v>
      </c>
      <c r="Y513" s="93" t="s">
        <v>2195</v>
      </c>
      <c r="Z513" t="str">
        <f>IFERROR(VLOOKUP(ROWS($Z$3:Z513),$X$3:$Y$992,2,0),"")</f>
        <v/>
      </c>
    </row>
    <row r="514" spans="13:26" ht="12.75">
      <c r="M514" s="92">
        <f>IF(ISNUMBER(SEARCH(ZAKL_DATA!$B$29,N514)),MAX($M$2:M513)+1,0)</f>
        <v>512.0</v>
      </c>
      <c r="N514" s="93" t="s">
        <v>2197</v>
      </c>
      <c r="O514" s="108" t="s">
        <v>2198</v>
      </c>
      <c r="Q514" s="95" t="str">
        <f>IFERROR(VLOOKUP(ROWS($Q$3:Q514),$M$3:$N$992,2,0),"")</f>
        <v>Výroba radiátorů a kotlů k ústřednímu topení</v>
      </c>
      <c r="R514">
        <f>IF(ISNUMBER(SEARCH(#REF!,N514)),MAX($M$2:M513)+1,0)</f>
        <v>0.0</v>
      </c>
      <c r="S514" s="93" t="s">
        <v>2197</v>
      </c>
      <c r="T514" t="str">
        <f>IFERROR(VLOOKUP(ROWS($T$3:T514),$R$3:$S$992,2,0),"")</f>
        <v/>
      </c>
      <c r="U514">
        <f>IF(ISNUMBER(SEARCH(#REF!,N514)),MAX($M$2:M513)+1,0)</f>
        <v>0.0</v>
      </c>
      <c r="V514" s="93" t="s">
        <v>2197</v>
      </c>
      <c r="W514" t="str">
        <f>IFERROR(VLOOKUP(ROWS($W$3:W514),$U$3:$V$992,2,0),"")</f>
        <v/>
      </c>
      <c r="X514">
        <f>IF(ISNUMBER(SEARCH(#REF!,N514)),MAX($M$2:M513)+1,0)</f>
        <v>0.0</v>
      </c>
      <c r="Y514" s="93" t="s">
        <v>2197</v>
      </c>
      <c r="Z514" t="str">
        <f>IFERROR(VLOOKUP(ROWS($Z$3:Z514),$X$3:$Y$992,2,0),"")</f>
        <v/>
      </c>
    </row>
    <row r="515" spans="13:26" ht="12.75">
      <c r="M515" s="92">
        <f>IF(ISNUMBER(SEARCH(ZAKL_DATA!$B$29,N515)),MAX($M$2:M514)+1,0)</f>
        <v>513.0</v>
      </c>
      <c r="N515" s="93" t="s">
        <v>2199</v>
      </c>
      <c r="O515" s="108" t="s">
        <v>2200</v>
      </c>
      <c r="Q515" s="95" t="str">
        <f>IFERROR(VLOOKUP(ROWS($Q$3:Q515),$M$3:$N$992,2,0),"")</f>
        <v>Výroba kovových nádrží a zásobníků</v>
      </c>
      <c r="R515">
        <f>IF(ISNUMBER(SEARCH(#REF!,N515)),MAX($M$2:M514)+1,0)</f>
        <v>0.0</v>
      </c>
      <c r="S515" s="93" t="s">
        <v>2199</v>
      </c>
      <c r="T515" t="str">
        <f>IFERROR(VLOOKUP(ROWS($T$3:T515),$R$3:$S$992,2,0),"")</f>
        <v/>
      </c>
      <c r="U515">
        <f>IF(ISNUMBER(SEARCH(#REF!,N515)),MAX($M$2:M514)+1,0)</f>
        <v>0.0</v>
      </c>
      <c r="V515" s="93" t="s">
        <v>2199</v>
      </c>
      <c r="W515" t="str">
        <f>IFERROR(VLOOKUP(ROWS($W$3:W515),$U$3:$V$992,2,0),"")</f>
        <v/>
      </c>
      <c r="X515">
        <f>IF(ISNUMBER(SEARCH(#REF!,N515)),MAX($M$2:M514)+1,0)</f>
        <v>0.0</v>
      </c>
      <c r="Y515" s="93" t="s">
        <v>2199</v>
      </c>
      <c r="Z515" t="str">
        <f>IFERROR(VLOOKUP(ROWS($Z$3:Z515),$X$3:$Y$992,2,0),"")</f>
        <v/>
      </c>
    </row>
    <row r="516" spans="13:26" ht="12.75">
      <c r="M516" s="92">
        <f>IF(ISNUMBER(SEARCH(ZAKL_DATA!$B$29,N516)),MAX($M$2:M515)+1,0)</f>
        <v>514.0</v>
      </c>
      <c r="N516" s="93" t="s">
        <v>2201</v>
      </c>
      <c r="O516" s="108" t="s">
        <v>2202</v>
      </c>
      <c r="Q516" s="95" t="str">
        <f>IFERROR(VLOOKUP(ROWS($Q$3:Q516),$M$3:$N$992,2,0),"")</f>
        <v>Povrchová úprava a zušlechťování kovů</v>
      </c>
      <c r="R516">
        <f>IF(ISNUMBER(SEARCH(#REF!,N516)),MAX($M$2:M515)+1,0)</f>
        <v>0.0</v>
      </c>
      <c r="S516" s="93" t="s">
        <v>2201</v>
      </c>
      <c r="T516" t="str">
        <f>IFERROR(VLOOKUP(ROWS($T$3:T516),$R$3:$S$992,2,0),"")</f>
        <v/>
      </c>
      <c r="U516">
        <f>IF(ISNUMBER(SEARCH(#REF!,N516)),MAX($M$2:M515)+1,0)</f>
        <v>0.0</v>
      </c>
      <c r="V516" s="93" t="s">
        <v>2201</v>
      </c>
      <c r="W516" t="str">
        <f>IFERROR(VLOOKUP(ROWS($W$3:W516),$U$3:$V$992,2,0),"")</f>
        <v/>
      </c>
      <c r="X516">
        <f>IF(ISNUMBER(SEARCH(#REF!,N516)),MAX($M$2:M515)+1,0)</f>
        <v>0.0</v>
      </c>
      <c r="Y516" s="93" t="s">
        <v>2201</v>
      </c>
      <c r="Z516" t="str">
        <f>IFERROR(VLOOKUP(ROWS($Z$3:Z516),$X$3:$Y$992,2,0),"")</f>
        <v/>
      </c>
    </row>
    <row r="517" spans="13:26" ht="12.75">
      <c r="M517" s="92">
        <f>IF(ISNUMBER(SEARCH(ZAKL_DATA!$B$29,N517)),MAX($M$2:M516)+1,0)</f>
        <v>515.0</v>
      </c>
      <c r="N517" s="93" t="s">
        <v>2203</v>
      </c>
      <c r="O517" s="108" t="s">
        <v>2204</v>
      </c>
      <c r="Q517" s="95" t="str">
        <f>IFERROR(VLOOKUP(ROWS($Q$3:Q517),$M$3:$N$992,2,0),"")</f>
        <v>Obrábění</v>
      </c>
      <c r="R517">
        <f>IF(ISNUMBER(SEARCH(#REF!,N517)),MAX($M$2:M516)+1,0)</f>
        <v>0.0</v>
      </c>
      <c r="S517" s="93" t="s">
        <v>2203</v>
      </c>
      <c r="T517" t="str">
        <f>IFERROR(VLOOKUP(ROWS($T$3:T517),$R$3:$S$992,2,0),"")</f>
        <v/>
      </c>
      <c r="U517">
        <f>IF(ISNUMBER(SEARCH(#REF!,N517)),MAX($M$2:M516)+1,0)</f>
        <v>0.0</v>
      </c>
      <c r="V517" s="93" t="s">
        <v>2203</v>
      </c>
      <c r="W517" t="str">
        <f>IFERROR(VLOOKUP(ROWS($W$3:W517),$U$3:$V$992,2,0),"")</f>
        <v/>
      </c>
      <c r="X517">
        <f>IF(ISNUMBER(SEARCH(#REF!,N517)),MAX($M$2:M516)+1,0)</f>
        <v>0.0</v>
      </c>
      <c r="Y517" s="93" t="s">
        <v>2203</v>
      </c>
      <c r="Z517" t="str">
        <f>IFERROR(VLOOKUP(ROWS($Z$3:Z517),$X$3:$Y$992,2,0),"")</f>
        <v/>
      </c>
    </row>
    <row r="518" spans="13:26" ht="12.75">
      <c r="M518" s="92">
        <f>IF(ISNUMBER(SEARCH(ZAKL_DATA!$B$29,N518)),MAX($M$2:M517)+1,0)</f>
        <v>516.0</v>
      </c>
      <c r="N518" s="93" t="s">
        <v>2205</v>
      </c>
      <c r="O518" s="108" t="s">
        <v>2206</v>
      </c>
      <c r="Q518" s="95" t="str">
        <f>IFERROR(VLOOKUP(ROWS($Q$3:Q518),$M$3:$N$992,2,0),"")</f>
        <v>Výroba nožířských výrobků</v>
      </c>
      <c r="R518">
        <f>IF(ISNUMBER(SEARCH(#REF!,N518)),MAX($M$2:M517)+1,0)</f>
        <v>0.0</v>
      </c>
      <c r="S518" s="93" t="s">
        <v>2205</v>
      </c>
      <c r="T518" t="str">
        <f>IFERROR(VLOOKUP(ROWS($T$3:T518),$R$3:$S$992,2,0),"")</f>
        <v/>
      </c>
      <c r="U518">
        <f>IF(ISNUMBER(SEARCH(#REF!,N518)),MAX($M$2:M517)+1,0)</f>
        <v>0.0</v>
      </c>
      <c r="V518" s="93" t="s">
        <v>2205</v>
      </c>
      <c r="W518" t="str">
        <f>IFERROR(VLOOKUP(ROWS($W$3:W518),$U$3:$V$992,2,0),"")</f>
        <v/>
      </c>
      <c r="X518">
        <f>IF(ISNUMBER(SEARCH(#REF!,N518)),MAX($M$2:M517)+1,0)</f>
        <v>0.0</v>
      </c>
      <c r="Y518" s="93" t="s">
        <v>2205</v>
      </c>
      <c r="Z518" t="str">
        <f>IFERROR(VLOOKUP(ROWS($Z$3:Z518),$X$3:$Y$992,2,0),"")</f>
        <v/>
      </c>
    </row>
    <row r="519" spans="13:26" ht="12.75">
      <c r="M519" s="92">
        <f>IF(ISNUMBER(SEARCH(ZAKL_DATA!$B$29,N519)),MAX($M$2:M518)+1,0)</f>
        <v>517.0</v>
      </c>
      <c r="N519" s="93" t="s">
        <v>2207</v>
      </c>
      <c r="O519" s="108" t="s">
        <v>2208</v>
      </c>
      <c r="Q519" s="95" t="str">
        <f>IFERROR(VLOOKUP(ROWS($Q$3:Q519),$M$3:$N$992,2,0),"")</f>
        <v>Výroba zámků a kování</v>
      </c>
      <c r="R519">
        <f>IF(ISNUMBER(SEARCH(#REF!,N519)),MAX($M$2:M518)+1,0)</f>
        <v>0.0</v>
      </c>
      <c r="S519" s="93" t="s">
        <v>2207</v>
      </c>
      <c r="T519" t="str">
        <f>IFERROR(VLOOKUP(ROWS($T$3:T519),$R$3:$S$992,2,0),"")</f>
        <v/>
      </c>
      <c r="U519">
        <f>IF(ISNUMBER(SEARCH(#REF!,N519)),MAX($M$2:M518)+1,0)</f>
        <v>0.0</v>
      </c>
      <c r="V519" s="93" t="s">
        <v>2207</v>
      </c>
      <c r="W519" t="str">
        <f>IFERROR(VLOOKUP(ROWS($W$3:W519),$U$3:$V$992,2,0),"")</f>
        <v/>
      </c>
      <c r="X519">
        <f>IF(ISNUMBER(SEARCH(#REF!,N519)),MAX($M$2:M518)+1,0)</f>
        <v>0.0</v>
      </c>
      <c r="Y519" s="93" t="s">
        <v>2207</v>
      </c>
      <c r="Z519" t="str">
        <f>IFERROR(VLOOKUP(ROWS($Z$3:Z519),$X$3:$Y$992,2,0),"")</f>
        <v/>
      </c>
    </row>
    <row r="520" spans="13:26" ht="12.75">
      <c r="M520" s="92">
        <f>IF(ISNUMBER(SEARCH(ZAKL_DATA!$B$29,N520)),MAX($M$2:M519)+1,0)</f>
        <v>518.0</v>
      </c>
      <c r="N520" s="93" t="s">
        <v>2209</v>
      </c>
      <c r="O520" s="108" t="s">
        <v>2210</v>
      </c>
      <c r="Q520" s="95" t="str">
        <f>IFERROR(VLOOKUP(ROWS($Q$3:Q520),$M$3:$N$992,2,0),"")</f>
        <v>Výroba nástrojů a nářadí</v>
      </c>
      <c r="R520">
        <f>IF(ISNUMBER(SEARCH(#REF!,N520)),MAX($M$2:M519)+1,0)</f>
        <v>0.0</v>
      </c>
      <c r="S520" s="93" t="s">
        <v>2209</v>
      </c>
      <c r="T520" t="str">
        <f>IFERROR(VLOOKUP(ROWS($T$3:T520),$R$3:$S$992,2,0),"")</f>
        <v/>
      </c>
      <c r="U520">
        <f>IF(ISNUMBER(SEARCH(#REF!,N520)),MAX($M$2:M519)+1,0)</f>
        <v>0.0</v>
      </c>
      <c r="V520" s="93" t="s">
        <v>2209</v>
      </c>
      <c r="W520" t="str">
        <f>IFERROR(VLOOKUP(ROWS($W$3:W520),$U$3:$V$992,2,0),"")</f>
        <v/>
      </c>
      <c r="X520">
        <f>IF(ISNUMBER(SEARCH(#REF!,N520)),MAX($M$2:M519)+1,0)</f>
        <v>0.0</v>
      </c>
      <c r="Y520" s="93" t="s">
        <v>2209</v>
      </c>
      <c r="Z520" t="str">
        <f>IFERROR(VLOOKUP(ROWS($Z$3:Z520),$X$3:$Y$992,2,0),"")</f>
        <v/>
      </c>
    </row>
    <row r="521" spans="13:26" ht="12.75">
      <c r="M521" s="92">
        <f>IF(ISNUMBER(SEARCH(ZAKL_DATA!$B$29,N521)),MAX($M$2:M520)+1,0)</f>
        <v>519.0</v>
      </c>
      <c r="N521" s="93" t="s">
        <v>2211</v>
      </c>
      <c r="O521" s="108" t="s">
        <v>2212</v>
      </c>
      <c r="Q521" s="95" t="str">
        <f>IFERROR(VLOOKUP(ROWS($Q$3:Q521),$M$3:$N$992,2,0),"")</f>
        <v>Výroba ocelových sudů a podobných nádob</v>
      </c>
      <c r="R521">
        <f>IF(ISNUMBER(SEARCH(#REF!,N521)),MAX($M$2:M520)+1,0)</f>
        <v>0.0</v>
      </c>
      <c r="S521" s="93" t="s">
        <v>2211</v>
      </c>
      <c r="T521" t="str">
        <f>IFERROR(VLOOKUP(ROWS($T$3:T521),$R$3:$S$992,2,0),"")</f>
        <v/>
      </c>
      <c r="U521">
        <f>IF(ISNUMBER(SEARCH(#REF!,N521)),MAX($M$2:M520)+1,0)</f>
        <v>0.0</v>
      </c>
      <c r="V521" s="93" t="s">
        <v>2211</v>
      </c>
      <c r="W521" t="str">
        <f>IFERROR(VLOOKUP(ROWS($W$3:W521),$U$3:$V$992,2,0),"")</f>
        <v/>
      </c>
      <c r="X521">
        <f>IF(ISNUMBER(SEARCH(#REF!,N521)),MAX($M$2:M520)+1,0)</f>
        <v>0.0</v>
      </c>
      <c r="Y521" s="93" t="s">
        <v>2211</v>
      </c>
      <c r="Z521" t="str">
        <f>IFERROR(VLOOKUP(ROWS($Z$3:Z521),$X$3:$Y$992,2,0),"")</f>
        <v/>
      </c>
    </row>
    <row r="522" spans="13:26" ht="12.75">
      <c r="M522" s="92">
        <f>IF(ISNUMBER(SEARCH(ZAKL_DATA!$B$29,N522)),MAX($M$2:M521)+1,0)</f>
        <v>520.0</v>
      </c>
      <c r="N522" s="93" t="s">
        <v>2213</v>
      </c>
      <c r="O522" s="108" t="s">
        <v>2214</v>
      </c>
      <c r="Q522" s="95" t="str">
        <f>IFERROR(VLOOKUP(ROWS($Q$3:Q522),$M$3:$N$992,2,0),"")</f>
        <v>Výroba drobných kovových obalů</v>
      </c>
      <c r="R522">
        <f>IF(ISNUMBER(SEARCH(#REF!,N522)),MAX($M$2:M521)+1,0)</f>
        <v>0.0</v>
      </c>
      <c r="S522" s="93" t="s">
        <v>2213</v>
      </c>
      <c r="T522" t="str">
        <f>IFERROR(VLOOKUP(ROWS($T$3:T522),$R$3:$S$992,2,0),"")</f>
        <v/>
      </c>
      <c r="U522">
        <f>IF(ISNUMBER(SEARCH(#REF!,N522)),MAX($M$2:M521)+1,0)</f>
        <v>0.0</v>
      </c>
      <c r="V522" s="93" t="s">
        <v>2213</v>
      </c>
      <c r="W522" t="str">
        <f>IFERROR(VLOOKUP(ROWS($W$3:W522),$U$3:$V$992,2,0),"")</f>
        <v/>
      </c>
      <c r="X522">
        <f>IF(ISNUMBER(SEARCH(#REF!,N522)),MAX($M$2:M521)+1,0)</f>
        <v>0.0</v>
      </c>
      <c r="Y522" s="93" t="s">
        <v>2213</v>
      </c>
      <c r="Z522" t="str">
        <f>IFERROR(VLOOKUP(ROWS($Z$3:Z522),$X$3:$Y$992,2,0),"")</f>
        <v/>
      </c>
    </row>
    <row r="523" spans="13:26" ht="12.75">
      <c r="M523" s="92">
        <f>IF(ISNUMBER(SEARCH(ZAKL_DATA!$B$29,N523)),MAX($M$2:M522)+1,0)</f>
        <v>521.0</v>
      </c>
      <c r="N523" s="93" t="s">
        <v>2215</v>
      </c>
      <c r="O523" s="108" t="s">
        <v>2216</v>
      </c>
      <c r="Q523" s="95" t="str">
        <f>IFERROR(VLOOKUP(ROWS($Q$3:Q523),$M$3:$N$992,2,0),"")</f>
        <v>Výroba drátěných výrobků, řetězů a pružin</v>
      </c>
      <c r="R523">
        <f>IF(ISNUMBER(SEARCH(#REF!,N523)),MAX($M$2:M522)+1,0)</f>
        <v>0.0</v>
      </c>
      <c r="S523" s="93" t="s">
        <v>2215</v>
      </c>
      <c r="T523" t="str">
        <f>IFERROR(VLOOKUP(ROWS($T$3:T523),$R$3:$S$992,2,0),"")</f>
        <v/>
      </c>
      <c r="U523">
        <f>IF(ISNUMBER(SEARCH(#REF!,N523)),MAX($M$2:M522)+1,0)</f>
        <v>0.0</v>
      </c>
      <c r="V523" s="93" t="s">
        <v>2215</v>
      </c>
      <c r="W523" t="str">
        <f>IFERROR(VLOOKUP(ROWS($W$3:W523),$U$3:$V$992,2,0),"")</f>
        <v/>
      </c>
      <c r="X523">
        <f>IF(ISNUMBER(SEARCH(#REF!,N523)),MAX($M$2:M522)+1,0)</f>
        <v>0.0</v>
      </c>
      <c r="Y523" s="93" t="s">
        <v>2215</v>
      </c>
      <c r="Z523" t="str">
        <f>IFERROR(VLOOKUP(ROWS($Z$3:Z523),$X$3:$Y$992,2,0),"")</f>
        <v/>
      </c>
    </row>
    <row r="524" spans="13:26" ht="12.75">
      <c r="M524" s="92">
        <f>IF(ISNUMBER(SEARCH(ZAKL_DATA!$B$29,N524)),MAX($M$2:M523)+1,0)</f>
        <v>522.0</v>
      </c>
      <c r="N524" s="93" t="s">
        <v>2217</v>
      </c>
      <c r="O524" s="108" t="s">
        <v>2218</v>
      </c>
      <c r="Q524" s="95" t="str">
        <f>IFERROR(VLOOKUP(ROWS($Q$3:Q524),$M$3:$N$992,2,0),"")</f>
        <v>Výroba spojovacích materiálů a spojovacích výrobků se závity</v>
      </c>
      <c r="R524">
        <f>IF(ISNUMBER(SEARCH(#REF!,N524)),MAX($M$2:M523)+1,0)</f>
        <v>0.0</v>
      </c>
      <c r="S524" s="93" t="s">
        <v>2217</v>
      </c>
      <c r="T524" t="str">
        <f>IFERROR(VLOOKUP(ROWS($T$3:T524),$R$3:$S$992,2,0),"")</f>
        <v/>
      </c>
      <c r="U524">
        <f>IF(ISNUMBER(SEARCH(#REF!,N524)),MAX($M$2:M523)+1,0)</f>
        <v>0.0</v>
      </c>
      <c r="V524" s="93" t="s">
        <v>2217</v>
      </c>
      <c r="W524" t="str">
        <f>IFERROR(VLOOKUP(ROWS($W$3:W524),$U$3:$V$992,2,0),"")</f>
        <v/>
      </c>
      <c r="X524">
        <f>IF(ISNUMBER(SEARCH(#REF!,N524)),MAX($M$2:M523)+1,0)</f>
        <v>0.0</v>
      </c>
      <c r="Y524" s="93" t="s">
        <v>2217</v>
      </c>
      <c r="Z524" t="str">
        <f>IFERROR(VLOOKUP(ROWS($Z$3:Z524),$X$3:$Y$992,2,0),"")</f>
        <v/>
      </c>
    </row>
    <row r="525" spans="13:26" ht="12.75">
      <c r="M525" s="92">
        <f>IF(ISNUMBER(SEARCH(ZAKL_DATA!$B$29,N525)),MAX($M$2:M524)+1,0)</f>
        <v>523.0</v>
      </c>
      <c r="N525" s="93" t="s">
        <v>2219</v>
      </c>
      <c r="O525" s="108" t="s">
        <v>2220</v>
      </c>
      <c r="Q525" s="95" t="str">
        <f>IFERROR(VLOOKUP(ROWS($Q$3:Q525),$M$3:$N$992,2,0),"")</f>
        <v>Výroba ostatních kovodělných výrobků j. n.</v>
      </c>
      <c r="R525">
        <f>IF(ISNUMBER(SEARCH(#REF!,N525)),MAX($M$2:M524)+1,0)</f>
        <v>0.0</v>
      </c>
      <c r="S525" s="93" t="s">
        <v>2219</v>
      </c>
      <c r="T525" t="str">
        <f>IFERROR(VLOOKUP(ROWS($T$3:T525),$R$3:$S$992,2,0),"")</f>
        <v/>
      </c>
      <c r="U525">
        <f>IF(ISNUMBER(SEARCH(#REF!,N525)),MAX($M$2:M524)+1,0)</f>
        <v>0.0</v>
      </c>
      <c r="V525" s="93" t="s">
        <v>2219</v>
      </c>
      <c r="W525" t="str">
        <f>IFERROR(VLOOKUP(ROWS($W$3:W525),$U$3:$V$992,2,0),"")</f>
        <v/>
      </c>
      <c r="X525">
        <f>IF(ISNUMBER(SEARCH(#REF!,N525)),MAX($M$2:M524)+1,0)</f>
        <v>0.0</v>
      </c>
      <c r="Y525" s="93" t="s">
        <v>2219</v>
      </c>
      <c r="Z525" t="str">
        <f>IFERROR(VLOOKUP(ROWS($Z$3:Z525),$X$3:$Y$992,2,0),"")</f>
        <v/>
      </c>
    </row>
    <row r="526" spans="13:26" ht="12.75">
      <c r="M526" s="92">
        <f>IF(ISNUMBER(SEARCH(ZAKL_DATA!$B$29,N526)),MAX($M$2:M525)+1,0)</f>
        <v>524.0</v>
      </c>
      <c r="N526" s="93" t="s">
        <v>2221</v>
      </c>
      <c r="O526" s="108" t="s">
        <v>2222</v>
      </c>
      <c r="Q526" s="95" t="str">
        <f>IFERROR(VLOOKUP(ROWS($Q$3:Q526),$M$3:$N$992,2,0),"")</f>
        <v>Výroba elektronických součástek</v>
      </c>
      <c r="R526">
        <f>IF(ISNUMBER(SEARCH(#REF!,N526)),MAX($M$2:M525)+1,0)</f>
        <v>0.0</v>
      </c>
      <c r="S526" s="93" t="s">
        <v>2221</v>
      </c>
      <c r="T526" t="str">
        <f>IFERROR(VLOOKUP(ROWS($T$3:T526),$R$3:$S$992,2,0),"")</f>
        <v/>
      </c>
      <c r="U526">
        <f>IF(ISNUMBER(SEARCH(#REF!,N526)),MAX($M$2:M525)+1,0)</f>
        <v>0.0</v>
      </c>
      <c r="V526" s="93" t="s">
        <v>2221</v>
      </c>
      <c r="W526" t="str">
        <f>IFERROR(VLOOKUP(ROWS($W$3:W526),$U$3:$V$992,2,0),"")</f>
        <v/>
      </c>
      <c r="X526">
        <f>IF(ISNUMBER(SEARCH(#REF!,N526)),MAX($M$2:M525)+1,0)</f>
        <v>0.0</v>
      </c>
      <c r="Y526" s="93" t="s">
        <v>2221</v>
      </c>
      <c r="Z526" t="str">
        <f>IFERROR(VLOOKUP(ROWS($Z$3:Z526),$X$3:$Y$992,2,0),"")</f>
        <v/>
      </c>
    </row>
    <row r="527" spans="13:26" ht="12.75">
      <c r="M527" s="92">
        <f>IF(ISNUMBER(SEARCH(ZAKL_DATA!$B$29,N527)),MAX($M$2:M526)+1,0)</f>
        <v>525.0</v>
      </c>
      <c r="N527" s="93" t="s">
        <v>2223</v>
      </c>
      <c r="O527" s="108" t="s">
        <v>2224</v>
      </c>
      <c r="Q527" s="95" t="str">
        <f>IFERROR(VLOOKUP(ROWS($Q$3:Q527),$M$3:$N$992,2,0),"")</f>
        <v>Výroba osazených elektronických desek</v>
      </c>
      <c r="R527">
        <f>IF(ISNUMBER(SEARCH(#REF!,N527)),MAX($M$2:M526)+1,0)</f>
        <v>0.0</v>
      </c>
      <c r="S527" s="93" t="s">
        <v>2223</v>
      </c>
      <c r="T527" t="str">
        <f>IFERROR(VLOOKUP(ROWS($T$3:T527),$R$3:$S$992,2,0),"")</f>
        <v/>
      </c>
      <c r="U527">
        <f>IF(ISNUMBER(SEARCH(#REF!,N527)),MAX($M$2:M526)+1,0)</f>
        <v>0.0</v>
      </c>
      <c r="V527" s="93" t="s">
        <v>2223</v>
      </c>
      <c r="W527" t="str">
        <f>IFERROR(VLOOKUP(ROWS($W$3:W527),$U$3:$V$992,2,0),"")</f>
        <v/>
      </c>
      <c r="X527">
        <f>IF(ISNUMBER(SEARCH(#REF!,N527)),MAX($M$2:M526)+1,0)</f>
        <v>0.0</v>
      </c>
      <c r="Y527" s="93" t="s">
        <v>2223</v>
      </c>
      <c r="Z527" t="str">
        <f>IFERROR(VLOOKUP(ROWS($Z$3:Z527),$X$3:$Y$992,2,0),"")</f>
        <v/>
      </c>
    </row>
    <row r="528" spans="13:26" ht="12.75">
      <c r="M528" s="92">
        <f>IF(ISNUMBER(SEARCH(ZAKL_DATA!$B$29,N528)),MAX($M$2:M527)+1,0)</f>
        <v>526.0</v>
      </c>
      <c r="N528" s="93" t="s">
        <v>2225</v>
      </c>
      <c r="O528" s="108" t="s">
        <v>2226</v>
      </c>
      <c r="Q528" s="95" t="str">
        <f>IFERROR(VLOOKUP(ROWS($Q$3:Q528),$M$3:$N$992,2,0),"")</f>
        <v>Výroba měřicích, zkušebních a navigačních přístrojů</v>
      </c>
      <c r="R528">
        <f>IF(ISNUMBER(SEARCH(#REF!,N528)),MAX($M$2:M527)+1,0)</f>
        <v>0.0</v>
      </c>
      <c r="S528" s="93" t="s">
        <v>2225</v>
      </c>
      <c r="T528" t="str">
        <f>IFERROR(VLOOKUP(ROWS($T$3:T528),$R$3:$S$992,2,0),"")</f>
        <v/>
      </c>
      <c r="U528">
        <f>IF(ISNUMBER(SEARCH(#REF!,N528)),MAX($M$2:M527)+1,0)</f>
        <v>0.0</v>
      </c>
      <c r="V528" s="93" t="s">
        <v>2225</v>
      </c>
      <c r="W528" t="str">
        <f>IFERROR(VLOOKUP(ROWS($W$3:W528),$U$3:$V$992,2,0),"")</f>
        <v/>
      </c>
      <c r="X528">
        <f>IF(ISNUMBER(SEARCH(#REF!,N528)),MAX($M$2:M527)+1,0)</f>
        <v>0.0</v>
      </c>
      <c r="Y528" s="93" t="s">
        <v>2225</v>
      </c>
      <c r="Z528" t="str">
        <f>IFERROR(VLOOKUP(ROWS($Z$3:Z528),$X$3:$Y$992,2,0),"")</f>
        <v/>
      </c>
    </row>
    <row r="529" spans="13:26" ht="12.75">
      <c r="M529" s="92">
        <f>IF(ISNUMBER(SEARCH(ZAKL_DATA!$B$29,N529)),MAX($M$2:M528)+1,0)</f>
        <v>527.0</v>
      </c>
      <c r="N529" s="93" t="s">
        <v>2227</v>
      </c>
      <c r="O529" s="108" t="s">
        <v>2228</v>
      </c>
      <c r="Q529" s="95" t="str">
        <f>IFERROR(VLOOKUP(ROWS($Q$3:Q529),$M$3:$N$992,2,0),"")</f>
        <v>Výroba časoměrných přístrojů</v>
      </c>
      <c r="R529">
        <f>IF(ISNUMBER(SEARCH(#REF!,N529)),MAX($M$2:M528)+1,0)</f>
        <v>0.0</v>
      </c>
      <c r="S529" s="93" t="s">
        <v>2227</v>
      </c>
      <c r="T529" t="str">
        <f>IFERROR(VLOOKUP(ROWS($T$3:T529),$R$3:$S$992,2,0),"")</f>
        <v/>
      </c>
      <c r="U529">
        <f>IF(ISNUMBER(SEARCH(#REF!,N529)),MAX($M$2:M528)+1,0)</f>
        <v>0.0</v>
      </c>
      <c r="V529" s="93" t="s">
        <v>2227</v>
      </c>
      <c r="W529" t="str">
        <f>IFERROR(VLOOKUP(ROWS($W$3:W529),$U$3:$V$992,2,0),"")</f>
        <v/>
      </c>
      <c r="X529">
        <f>IF(ISNUMBER(SEARCH(#REF!,N529)),MAX($M$2:M528)+1,0)</f>
        <v>0.0</v>
      </c>
      <c r="Y529" s="93" t="s">
        <v>2227</v>
      </c>
      <c r="Z529" t="str">
        <f>IFERROR(VLOOKUP(ROWS($Z$3:Z529),$X$3:$Y$992,2,0),"")</f>
        <v/>
      </c>
    </row>
    <row r="530" spans="13:26" ht="12.75">
      <c r="M530" s="92">
        <f>IF(ISNUMBER(SEARCH(ZAKL_DATA!$B$29,N530)),MAX($M$2:M529)+1,0)</f>
        <v>528.0</v>
      </c>
      <c r="N530" s="93" t="s">
        <v>2229</v>
      </c>
      <c r="O530" s="108" t="s">
        <v>2230</v>
      </c>
      <c r="Q530" s="95" t="str">
        <f>IFERROR(VLOOKUP(ROWS($Q$3:Q530),$M$3:$N$992,2,0),"")</f>
        <v>Výroba elektrických motorů, generátorů a transformátorů</v>
      </c>
      <c r="R530">
        <f>IF(ISNUMBER(SEARCH(#REF!,N530)),MAX($M$2:M529)+1,0)</f>
        <v>0.0</v>
      </c>
      <c r="S530" s="93" t="s">
        <v>2229</v>
      </c>
      <c r="T530" t="str">
        <f>IFERROR(VLOOKUP(ROWS($T$3:T530),$R$3:$S$992,2,0),"")</f>
        <v/>
      </c>
      <c r="U530">
        <f>IF(ISNUMBER(SEARCH(#REF!,N530)),MAX($M$2:M529)+1,0)</f>
        <v>0.0</v>
      </c>
      <c r="V530" s="93" t="s">
        <v>2229</v>
      </c>
      <c r="W530" t="str">
        <f>IFERROR(VLOOKUP(ROWS($W$3:W530),$U$3:$V$992,2,0),"")</f>
        <v/>
      </c>
      <c r="X530">
        <f>IF(ISNUMBER(SEARCH(#REF!,N530)),MAX($M$2:M529)+1,0)</f>
        <v>0.0</v>
      </c>
      <c r="Y530" s="93" t="s">
        <v>2229</v>
      </c>
      <c r="Z530" t="str">
        <f>IFERROR(VLOOKUP(ROWS($Z$3:Z530),$X$3:$Y$992,2,0),"")</f>
        <v/>
      </c>
    </row>
    <row r="531" spans="13:26" ht="12.75">
      <c r="M531" s="92">
        <f>IF(ISNUMBER(SEARCH(ZAKL_DATA!$B$29,N531)),MAX($M$2:M530)+1,0)</f>
        <v>529.0</v>
      </c>
      <c r="N531" s="93" t="s">
        <v>2231</v>
      </c>
      <c r="O531" s="108" t="s">
        <v>2232</v>
      </c>
      <c r="Q531" s="95" t="str">
        <f>IFERROR(VLOOKUP(ROWS($Q$3:Q531),$M$3:$N$992,2,0),"")</f>
        <v>Výroba elektrických rozvodných a kontrolních zařízení</v>
      </c>
      <c r="R531">
        <f>IF(ISNUMBER(SEARCH(#REF!,N531)),MAX($M$2:M530)+1,0)</f>
        <v>0.0</v>
      </c>
      <c r="S531" s="93" t="s">
        <v>2231</v>
      </c>
      <c r="T531" t="str">
        <f>IFERROR(VLOOKUP(ROWS($T$3:T531),$R$3:$S$992,2,0),"")</f>
        <v/>
      </c>
      <c r="U531">
        <f>IF(ISNUMBER(SEARCH(#REF!,N531)),MAX($M$2:M530)+1,0)</f>
        <v>0.0</v>
      </c>
      <c r="V531" s="93" t="s">
        <v>2231</v>
      </c>
      <c r="W531" t="str">
        <f>IFERROR(VLOOKUP(ROWS($W$3:W531),$U$3:$V$992,2,0),"")</f>
        <v/>
      </c>
      <c r="X531">
        <f>IF(ISNUMBER(SEARCH(#REF!,N531)),MAX($M$2:M530)+1,0)</f>
        <v>0.0</v>
      </c>
      <c r="Y531" s="93" t="s">
        <v>2231</v>
      </c>
      <c r="Z531" t="str">
        <f>IFERROR(VLOOKUP(ROWS($Z$3:Z531),$X$3:$Y$992,2,0),"")</f>
        <v/>
      </c>
    </row>
    <row r="532" spans="13:26" ht="12.75">
      <c r="M532" s="92">
        <f>IF(ISNUMBER(SEARCH(ZAKL_DATA!$B$29,N532)),MAX($M$2:M531)+1,0)</f>
        <v>530.0</v>
      </c>
      <c r="N532" s="93" t="s">
        <v>2233</v>
      </c>
      <c r="O532" s="108" t="s">
        <v>2234</v>
      </c>
      <c r="Q532" s="95" t="str">
        <f>IFERROR(VLOOKUP(ROWS($Q$3:Q532),$M$3:$N$992,2,0),"")</f>
        <v>Výroba optických kabelů</v>
      </c>
      <c r="R532">
        <f>IF(ISNUMBER(SEARCH(#REF!,N532)),MAX($M$2:M531)+1,0)</f>
        <v>0.0</v>
      </c>
      <c r="S532" s="93" t="s">
        <v>2233</v>
      </c>
      <c r="T532" t="str">
        <f>IFERROR(VLOOKUP(ROWS($T$3:T532),$R$3:$S$992,2,0),"")</f>
        <v/>
      </c>
      <c r="U532">
        <f>IF(ISNUMBER(SEARCH(#REF!,N532)),MAX($M$2:M531)+1,0)</f>
        <v>0.0</v>
      </c>
      <c r="V532" s="93" t="s">
        <v>2233</v>
      </c>
      <c r="W532" t="str">
        <f>IFERROR(VLOOKUP(ROWS($W$3:W532),$U$3:$V$992,2,0),"")</f>
        <v/>
      </c>
      <c r="X532">
        <f>IF(ISNUMBER(SEARCH(#REF!,N532)),MAX($M$2:M531)+1,0)</f>
        <v>0.0</v>
      </c>
      <c r="Y532" s="93" t="s">
        <v>2233</v>
      </c>
      <c r="Z532" t="str">
        <f>IFERROR(VLOOKUP(ROWS($Z$3:Z532),$X$3:$Y$992,2,0),"")</f>
        <v/>
      </c>
    </row>
    <row r="533" spans="13:26" ht="12.75">
      <c r="M533" s="92">
        <f>IF(ISNUMBER(SEARCH(ZAKL_DATA!$B$29,N533)),MAX($M$2:M532)+1,0)</f>
        <v>531.0</v>
      </c>
      <c r="N533" s="93" t="s">
        <v>2235</v>
      </c>
      <c r="O533" s="108" t="s">
        <v>2236</v>
      </c>
      <c r="Q533" s="95" t="str">
        <f>IFERROR(VLOOKUP(ROWS($Q$3:Q533),$M$3:$N$992,2,0),"")</f>
        <v>Výroba elektrických vodičů a kabelů j. n.</v>
      </c>
      <c r="R533">
        <f>IF(ISNUMBER(SEARCH(#REF!,N533)),MAX($M$2:M532)+1,0)</f>
        <v>0.0</v>
      </c>
      <c r="S533" s="93" t="s">
        <v>2235</v>
      </c>
      <c r="T533" t="str">
        <f>IFERROR(VLOOKUP(ROWS($T$3:T533),$R$3:$S$992,2,0),"")</f>
        <v/>
      </c>
      <c r="U533">
        <f>IF(ISNUMBER(SEARCH(#REF!,N533)),MAX($M$2:M532)+1,0)</f>
        <v>0.0</v>
      </c>
      <c r="V533" s="93" t="s">
        <v>2235</v>
      </c>
      <c r="W533" t="str">
        <f>IFERROR(VLOOKUP(ROWS($W$3:W533),$U$3:$V$992,2,0),"")</f>
        <v/>
      </c>
      <c r="X533">
        <f>IF(ISNUMBER(SEARCH(#REF!,N533)),MAX($M$2:M532)+1,0)</f>
        <v>0.0</v>
      </c>
      <c r="Y533" s="93" t="s">
        <v>2235</v>
      </c>
      <c r="Z533" t="str">
        <f>IFERROR(VLOOKUP(ROWS($Z$3:Z533),$X$3:$Y$992,2,0),"")</f>
        <v/>
      </c>
    </row>
    <row r="534" spans="13:26" ht="12.75">
      <c r="M534" s="92">
        <f>IF(ISNUMBER(SEARCH(ZAKL_DATA!$B$29,N534)),MAX($M$2:M533)+1,0)</f>
        <v>532.0</v>
      </c>
      <c r="N534" s="93" t="s">
        <v>2237</v>
      </c>
      <c r="O534" s="108" t="s">
        <v>2238</v>
      </c>
      <c r="Q534" s="95" t="str">
        <f>IFERROR(VLOOKUP(ROWS($Q$3:Q534),$M$3:$N$992,2,0),"")</f>
        <v>Výroba elektroinstalačních zařízení</v>
      </c>
      <c r="R534">
        <f>IF(ISNUMBER(SEARCH(#REF!,N534)),MAX($M$2:M533)+1,0)</f>
        <v>0.0</v>
      </c>
      <c r="S534" s="93" t="s">
        <v>2237</v>
      </c>
      <c r="T534" t="str">
        <f>IFERROR(VLOOKUP(ROWS($T$3:T534),$R$3:$S$992,2,0),"")</f>
        <v/>
      </c>
      <c r="U534">
        <f>IF(ISNUMBER(SEARCH(#REF!,N534)),MAX($M$2:M533)+1,0)</f>
        <v>0.0</v>
      </c>
      <c r="V534" s="93" t="s">
        <v>2237</v>
      </c>
      <c r="W534" t="str">
        <f>IFERROR(VLOOKUP(ROWS($W$3:W534),$U$3:$V$992,2,0),"")</f>
        <v/>
      </c>
      <c r="X534">
        <f>IF(ISNUMBER(SEARCH(#REF!,N534)),MAX($M$2:M533)+1,0)</f>
        <v>0.0</v>
      </c>
      <c r="Y534" s="93" t="s">
        <v>2237</v>
      </c>
      <c r="Z534" t="str">
        <f>IFERROR(VLOOKUP(ROWS($Z$3:Z534),$X$3:$Y$992,2,0),"")</f>
        <v/>
      </c>
    </row>
    <row r="535" spans="13:26" ht="12.75">
      <c r="M535" s="92">
        <f>IF(ISNUMBER(SEARCH(ZAKL_DATA!$B$29,N535)),MAX($M$2:M534)+1,0)</f>
        <v>533.0</v>
      </c>
      <c r="N535" s="93" t="s">
        <v>2239</v>
      </c>
      <c r="O535" s="108" t="s">
        <v>2240</v>
      </c>
      <c r="Q535" s="95" t="str">
        <f>IFERROR(VLOOKUP(ROWS($Q$3:Q535),$M$3:$N$992,2,0),"")</f>
        <v>Výroba elektrických spotřebičů převážně pro domácnost</v>
      </c>
      <c r="R535">
        <f>IF(ISNUMBER(SEARCH(#REF!,N535)),MAX($M$2:M534)+1,0)</f>
        <v>0.0</v>
      </c>
      <c r="S535" s="93" t="s">
        <v>2239</v>
      </c>
      <c r="T535" t="str">
        <f>IFERROR(VLOOKUP(ROWS($T$3:T535),$R$3:$S$992,2,0),"")</f>
        <v/>
      </c>
      <c r="U535">
        <f>IF(ISNUMBER(SEARCH(#REF!,N535)),MAX($M$2:M534)+1,0)</f>
        <v>0.0</v>
      </c>
      <c r="V535" s="93" t="s">
        <v>2239</v>
      </c>
      <c r="W535" t="str">
        <f>IFERROR(VLOOKUP(ROWS($W$3:W535),$U$3:$V$992,2,0),"")</f>
        <v/>
      </c>
      <c r="X535">
        <f>IF(ISNUMBER(SEARCH(#REF!,N535)),MAX($M$2:M534)+1,0)</f>
        <v>0.0</v>
      </c>
      <c r="Y535" s="93" t="s">
        <v>2239</v>
      </c>
      <c r="Z535" t="str">
        <f>IFERROR(VLOOKUP(ROWS($Z$3:Z535),$X$3:$Y$992,2,0),"")</f>
        <v/>
      </c>
    </row>
    <row r="536" spans="13:26" ht="12.75">
      <c r="M536" s="92">
        <f>IF(ISNUMBER(SEARCH(ZAKL_DATA!$B$29,N536)),MAX($M$2:M535)+1,0)</f>
        <v>534.0</v>
      </c>
      <c r="N536" s="93" t="s">
        <v>2241</v>
      </c>
      <c r="O536" s="108" t="s">
        <v>2242</v>
      </c>
      <c r="Q536" s="95" t="str">
        <f>IFERROR(VLOOKUP(ROWS($Q$3:Q536),$M$3:$N$992,2,0),"")</f>
        <v>Výroba neelektrických spotřebičů převážně pro domácnost</v>
      </c>
      <c r="R536">
        <f>IF(ISNUMBER(SEARCH(#REF!,N536)),MAX($M$2:M535)+1,0)</f>
        <v>0.0</v>
      </c>
      <c r="S536" s="93" t="s">
        <v>2241</v>
      </c>
      <c r="T536" t="str">
        <f>IFERROR(VLOOKUP(ROWS($T$3:T536),$R$3:$S$992,2,0),"")</f>
        <v/>
      </c>
      <c r="U536">
        <f>IF(ISNUMBER(SEARCH(#REF!,N536)),MAX($M$2:M535)+1,0)</f>
        <v>0.0</v>
      </c>
      <c r="V536" s="93" t="s">
        <v>2241</v>
      </c>
      <c r="W536" t="str">
        <f>IFERROR(VLOOKUP(ROWS($W$3:W536),$U$3:$V$992,2,0),"")</f>
        <v/>
      </c>
      <c r="X536">
        <f>IF(ISNUMBER(SEARCH(#REF!,N536)),MAX($M$2:M535)+1,0)</f>
        <v>0.0</v>
      </c>
      <c r="Y536" s="93" t="s">
        <v>2241</v>
      </c>
      <c r="Z536" t="str">
        <f>IFERROR(VLOOKUP(ROWS($Z$3:Z536),$X$3:$Y$992,2,0),"")</f>
        <v/>
      </c>
    </row>
    <row r="537" spans="13:26" ht="12.75">
      <c r="M537" s="92">
        <f>IF(ISNUMBER(SEARCH(ZAKL_DATA!$B$29,N537)),MAX($M$2:M536)+1,0)</f>
        <v>535.0</v>
      </c>
      <c r="N537" s="93" t="s">
        <v>2243</v>
      </c>
      <c r="O537" s="108" t="s">
        <v>2244</v>
      </c>
      <c r="Q537" s="95" t="str">
        <f>IFERROR(VLOOKUP(ROWS($Q$3:Q537),$M$3:$N$992,2,0),"")</f>
        <v>Výroba motorů a turbín, kromě motorů pro letadla, automobily a motocykly</v>
      </c>
      <c r="R537">
        <f>IF(ISNUMBER(SEARCH(#REF!,N537)),MAX($M$2:M536)+1,0)</f>
        <v>0.0</v>
      </c>
      <c r="S537" s="93" t="s">
        <v>2243</v>
      </c>
      <c r="T537" t="str">
        <f>IFERROR(VLOOKUP(ROWS($T$3:T537),$R$3:$S$992,2,0),"")</f>
        <v/>
      </c>
      <c r="U537">
        <f>IF(ISNUMBER(SEARCH(#REF!,N537)),MAX($M$2:M536)+1,0)</f>
        <v>0.0</v>
      </c>
      <c r="V537" s="93" t="s">
        <v>2243</v>
      </c>
      <c r="W537" t="str">
        <f>IFERROR(VLOOKUP(ROWS($W$3:W537),$U$3:$V$992,2,0),"")</f>
        <v/>
      </c>
      <c r="X537">
        <f>IF(ISNUMBER(SEARCH(#REF!,N537)),MAX($M$2:M536)+1,0)</f>
        <v>0.0</v>
      </c>
      <c r="Y537" s="93" t="s">
        <v>2243</v>
      </c>
      <c r="Z537" t="str">
        <f>IFERROR(VLOOKUP(ROWS($Z$3:Z537),$X$3:$Y$992,2,0),"")</f>
        <v/>
      </c>
    </row>
    <row r="538" spans="13:26" ht="12.75">
      <c r="M538" s="92">
        <f>IF(ISNUMBER(SEARCH(ZAKL_DATA!$B$29,N538)),MAX($M$2:M537)+1,0)</f>
        <v>536.0</v>
      </c>
      <c r="N538" s="93" t="s">
        <v>2245</v>
      </c>
      <c r="O538" s="108" t="s">
        <v>2246</v>
      </c>
      <c r="Q538" s="95" t="str">
        <f>IFERROR(VLOOKUP(ROWS($Q$3:Q538),$M$3:$N$992,2,0),"")</f>
        <v>Výroba hydraulických a pneumatických zařízení</v>
      </c>
      <c r="R538">
        <f>IF(ISNUMBER(SEARCH(#REF!,N538)),MAX($M$2:M537)+1,0)</f>
        <v>0.0</v>
      </c>
      <c r="S538" s="93" t="s">
        <v>2245</v>
      </c>
      <c r="T538" t="str">
        <f>IFERROR(VLOOKUP(ROWS($T$3:T538),$R$3:$S$992,2,0),"")</f>
        <v/>
      </c>
      <c r="U538">
        <f>IF(ISNUMBER(SEARCH(#REF!,N538)),MAX($M$2:M537)+1,0)</f>
        <v>0.0</v>
      </c>
      <c r="V538" s="93" t="s">
        <v>2245</v>
      </c>
      <c r="W538" t="str">
        <f>IFERROR(VLOOKUP(ROWS($W$3:W538),$U$3:$V$992,2,0),"")</f>
        <v/>
      </c>
      <c r="X538">
        <f>IF(ISNUMBER(SEARCH(#REF!,N538)),MAX($M$2:M537)+1,0)</f>
        <v>0.0</v>
      </c>
      <c r="Y538" s="93" t="s">
        <v>2245</v>
      </c>
      <c r="Z538" t="str">
        <f>IFERROR(VLOOKUP(ROWS($Z$3:Z538),$X$3:$Y$992,2,0),"")</f>
        <v/>
      </c>
    </row>
    <row r="539" spans="13:26" ht="12.75">
      <c r="M539" s="92">
        <f>IF(ISNUMBER(SEARCH(ZAKL_DATA!$B$29,N539)),MAX($M$2:M538)+1,0)</f>
        <v>537.0</v>
      </c>
      <c r="N539" s="93" t="s">
        <v>2247</v>
      </c>
      <c r="O539" s="108" t="s">
        <v>2248</v>
      </c>
      <c r="Q539" s="95" t="str">
        <f>IFERROR(VLOOKUP(ROWS($Q$3:Q539),$M$3:$N$992,2,0),"")</f>
        <v>Výroba ostatních čerpadel a kompresorů</v>
      </c>
      <c r="R539">
        <f>IF(ISNUMBER(SEARCH(#REF!,N539)),MAX($M$2:M538)+1,0)</f>
        <v>0.0</v>
      </c>
      <c r="S539" s="93" t="s">
        <v>2247</v>
      </c>
      <c r="T539" t="str">
        <f>IFERROR(VLOOKUP(ROWS($T$3:T539),$R$3:$S$992,2,0),"")</f>
        <v/>
      </c>
      <c r="U539">
        <f>IF(ISNUMBER(SEARCH(#REF!,N539)),MAX($M$2:M538)+1,0)</f>
        <v>0.0</v>
      </c>
      <c r="V539" s="93" t="s">
        <v>2247</v>
      </c>
      <c r="W539" t="str">
        <f>IFERROR(VLOOKUP(ROWS($W$3:W539),$U$3:$V$992,2,0),"")</f>
        <v/>
      </c>
      <c r="X539">
        <f>IF(ISNUMBER(SEARCH(#REF!,N539)),MAX($M$2:M538)+1,0)</f>
        <v>0.0</v>
      </c>
      <c r="Y539" s="93" t="s">
        <v>2247</v>
      </c>
      <c r="Z539" t="str">
        <f>IFERROR(VLOOKUP(ROWS($Z$3:Z539),$X$3:$Y$992,2,0),"")</f>
        <v/>
      </c>
    </row>
    <row r="540" spans="13:26" ht="12.75">
      <c r="M540" s="92">
        <f>IF(ISNUMBER(SEARCH(ZAKL_DATA!$B$29,N540)),MAX($M$2:M539)+1,0)</f>
        <v>538.0</v>
      </c>
      <c r="N540" s="93" t="s">
        <v>2249</v>
      </c>
      <c r="O540" s="108" t="s">
        <v>2250</v>
      </c>
      <c r="Q540" s="95" t="str">
        <f>IFERROR(VLOOKUP(ROWS($Q$3:Q540),$M$3:$N$992,2,0),"")</f>
        <v>Výroba ostatních potrubních armatur</v>
      </c>
      <c r="R540">
        <f>IF(ISNUMBER(SEARCH(#REF!,N540)),MAX($M$2:M539)+1,0)</f>
        <v>0.0</v>
      </c>
      <c r="S540" s="93" t="s">
        <v>2249</v>
      </c>
      <c r="T540" t="str">
        <f>IFERROR(VLOOKUP(ROWS($T$3:T540),$R$3:$S$992,2,0),"")</f>
        <v/>
      </c>
      <c r="U540">
        <f>IF(ISNUMBER(SEARCH(#REF!,N540)),MAX($M$2:M539)+1,0)</f>
        <v>0.0</v>
      </c>
      <c r="V540" s="93" t="s">
        <v>2249</v>
      </c>
      <c r="W540" t="str">
        <f>IFERROR(VLOOKUP(ROWS($W$3:W540),$U$3:$V$992,2,0),"")</f>
        <v/>
      </c>
      <c r="X540">
        <f>IF(ISNUMBER(SEARCH(#REF!,N540)),MAX($M$2:M539)+1,0)</f>
        <v>0.0</v>
      </c>
      <c r="Y540" s="93" t="s">
        <v>2249</v>
      </c>
      <c r="Z540" t="str">
        <f>IFERROR(VLOOKUP(ROWS($Z$3:Z540),$X$3:$Y$992,2,0),"")</f>
        <v/>
      </c>
    </row>
    <row r="541" spans="13:26" ht="12.75">
      <c r="M541" s="92">
        <f>IF(ISNUMBER(SEARCH(ZAKL_DATA!$B$29,N541)),MAX($M$2:M540)+1,0)</f>
        <v>539.0</v>
      </c>
      <c r="N541" s="93" t="s">
        <v>2251</v>
      </c>
      <c r="O541" s="108" t="s">
        <v>2252</v>
      </c>
      <c r="Q541" s="95" t="str">
        <f>IFERROR(VLOOKUP(ROWS($Q$3:Q541),$M$3:$N$992,2,0),"")</f>
        <v>Výroba ložisek, ozubených kol, převodů a hnacích prvků</v>
      </c>
      <c r="R541">
        <f>IF(ISNUMBER(SEARCH(#REF!,N541)),MAX($M$2:M540)+1,0)</f>
        <v>0.0</v>
      </c>
      <c r="S541" s="93" t="s">
        <v>2251</v>
      </c>
      <c r="T541" t="str">
        <f>IFERROR(VLOOKUP(ROWS($T$3:T541),$R$3:$S$992,2,0),"")</f>
        <v/>
      </c>
      <c r="U541">
        <f>IF(ISNUMBER(SEARCH(#REF!,N541)),MAX($M$2:M540)+1,0)</f>
        <v>0.0</v>
      </c>
      <c r="V541" s="93" t="s">
        <v>2251</v>
      </c>
      <c r="W541" t="str">
        <f>IFERROR(VLOOKUP(ROWS($W$3:W541),$U$3:$V$992,2,0),"")</f>
        <v/>
      </c>
      <c r="X541">
        <f>IF(ISNUMBER(SEARCH(#REF!,N541)),MAX($M$2:M540)+1,0)</f>
        <v>0.0</v>
      </c>
      <c r="Y541" s="93" t="s">
        <v>2251</v>
      </c>
      <c r="Z541" t="str">
        <f>IFERROR(VLOOKUP(ROWS($Z$3:Z541),$X$3:$Y$992,2,0),"")</f>
        <v/>
      </c>
    </row>
    <row r="542" spans="13:26" ht="12.75">
      <c r="M542" s="92">
        <f>IF(ISNUMBER(SEARCH(ZAKL_DATA!$B$29,N542)),MAX($M$2:M541)+1,0)</f>
        <v>540.0</v>
      </c>
      <c r="N542" s="93" t="s">
        <v>2253</v>
      </c>
      <c r="O542" s="108" t="s">
        <v>2254</v>
      </c>
      <c r="Q542" s="95" t="str">
        <f>IFERROR(VLOOKUP(ROWS($Q$3:Q542),$M$3:$N$992,2,0),"")</f>
        <v>Výroba pecí a hořáků pro topeniště</v>
      </c>
      <c r="R542">
        <f>IF(ISNUMBER(SEARCH(#REF!,N542)),MAX($M$2:M541)+1,0)</f>
        <v>0.0</v>
      </c>
      <c r="S542" s="93" t="s">
        <v>2253</v>
      </c>
      <c r="T542" t="str">
        <f>IFERROR(VLOOKUP(ROWS($T$3:T542),$R$3:$S$992,2,0),"")</f>
        <v/>
      </c>
      <c r="U542">
        <f>IF(ISNUMBER(SEARCH(#REF!,N542)),MAX($M$2:M541)+1,0)</f>
        <v>0.0</v>
      </c>
      <c r="V542" s="93" t="s">
        <v>2253</v>
      </c>
      <c r="W542" t="str">
        <f>IFERROR(VLOOKUP(ROWS($W$3:W542),$U$3:$V$992,2,0),"")</f>
        <v/>
      </c>
      <c r="X542">
        <f>IF(ISNUMBER(SEARCH(#REF!,N542)),MAX($M$2:M541)+1,0)</f>
        <v>0.0</v>
      </c>
      <c r="Y542" s="93" t="s">
        <v>2253</v>
      </c>
      <c r="Z542" t="str">
        <f>IFERROR(VLOOKUP(ROWS($Z$3:Z542),$X$3:$Y$992,2,0),"")</f>
        <v/>
      </c>
    </row>
    <row r="543" spans="13:26" ht="12.75">
      <c r="M543" s="92">
        <f>IF(ISNUMBER(SEARCH(ZAKL_DATA!$B$29,N543)),MAX($M$2:M542)+1,0)</f>
        <v>541.0</v>
      </c>
      <c r="N543" s="93" t="s">
        <v>2255</v>
      </c>
      <c r="O543" s="108" t="s">
        <v>2256</v>
      </c>
      <c r="Q543" s="95" t="str">
        <f>IFERROR(VLOOKUP(ROWS($Q$3:Q543),$M$3:$N$992,2,0),"")</f>
        <v>Výroba zdvihacích a manipulačních zařízení</v>
      </c>
      <c r="R543">
        <f>IF(ISNUMBER(SEARCH(#REF!,N543)),MAX($M$2:M542)+1,0)</f>
        <v>0.0</v>
      </c>
      <c r="S543" s="93" t="s">
        <v>2255</v>
      </c>
      <c r="T543" t="str">
        <f>IFERROR(VLOOKUP(ROWS($T$3:T543),$R$3:$S$992,2,0),"")</f>
        <v/>
      </c>
      <c r="U543">
        <f>IF(ISNUMBER(SEARCH(#REF!,N543)),MAX($M$2:M542)+1,0)</f>
        <v>0.0</v>
      </c>
      <c r="V543" s="93" t="s">
        <v>2255</v>
      </c>
      <c r="W543" t="str">
        <f>IFERROR(VLOOKUP(ROWS($W$3:W543),$U$3:$V$992,2,0),"")</f>
        <v/>
      </c>
      <c r="X543">
        <f>IF(ISNUMBER(SEARCH(#REF!,N543)),MAX($M$2:M542)+1,0)</f>
        <v>0.0</v>
      </c>
      <c r="Y543" s="93" t="s">
        <v>2255</v>
      </c>
      <c r="Z543" t="str">
        <f>IFERROR(VLOOKUP(ROWS($Z$3:Z543),$X$3:$Y$992,2,0),"")</f>
        <v/>
      </c>
    </row>
    <row r="544" spans="13:26" ht="12.75">
      <c r="M544" s="92">
        <f>IF(ISNUMBER(SEARCH(ZAKL_DATA!$B$29,N544)),MAX($M$2:M543)+1,0)</f>
        <v>542.0</v>
      </c>
      <c r="N544" s="93" t="s">
        <v>2257</v>
      </c>
      <c r="O544" s="108" t="s">
        <v>2258</v>
      </c>
      <c r="Q544" s="95" t="str">
        <f>IFERROR(VLOOKUP(ROWS($Q$3:Q544),$M$3:$N$992,2,0),"")</f>
        <v>Výroba kancelářských strojů a zařízení,kromě počítačů a perif.zařízení</v>
      </c>
      <c r="R544">
        <f>IF(ISNUMBER(SEARCH(#REF!,N544)),MAX($M$2:M543)+1,0)</f>
        <v>0.0</v>
      </c>
      <c r="S544" s="93" t="s">
        <v>2257</v>
      </c>
      <c r="T544" t="str">
        <f>IFERROR(VLOOKUP(ROWS($T$3:T544),$R$3:$S$992,2,0),"")</f>
        <v/>
      </c>
      <c r="U544">
        <f>IF(ISNUMBER(SEARCH(#REF!,N544)),MAX($M$2:M543)+1,0)</f>
        <v>0.0</v>
      </c>
      <c r="V544" s="93" t="s">
        <v>2257</v>
      </c>
      <c r="W544" t="str">
        <f>IFERROR(VLOOKUP(ROWS($W$3:W544),$U$3:$V$992,2,0),"")</f>
        <v/>
      </c>
      <c r="X544">
        <f>IF(ISNUMBER(SEARCH(#REF!,N544)),MAX($M$2:M543)+1,0)</f>
        <v>0.0</v>
      </c>
      <c r="Y544" s="93" t="s">
        <v>2257</v>
      </c>
      <c r="Z544" t="str">
        <f>IFERROR(VLOOKUP(ROWS($Z$3:Z544),$X$3:$Y$992,2,0),"")</f>
        <v/>
      </c>
    </row>
    <row r="545" spans="13:26" ht="12.75">
      <c r="M545" s="92">
        <f>IF(ISNUMBER(SEARCH(ZAKL_DATA!$B$29,N545)),MAX($M$2:M544)+1,0)</f>
        <v>543.0</v>
      </c>
      <c r="N545" s="93" t="s">
        <v>2259</v>
      </c>
      <c r="O545" s="108" t="s">
        <v>2260</v>
      </c>
      <c r="Q545" s="95" t="str">
        <f>IFERROR(VLOOKUP(ROWS($Q$3:Q545),$M$3:$N$992,2,0),"")</f>
        <v>Výroba ručních mechanizovaných nástrojů</v>
      </c>
      <c r="R545">
        <f>IF(ISNUMBER(SEARCH(#REF!,N545)),MAX($M$2:M544)+1,0)</f>
        <v>0.0</v>
      </c>
      <c r="S545" s="93" t="s">
        <v>2259</v>
      </c>
      <c r="T545" t="str">
        <f>IFERROR(VLOOKUP(ROWS($T$3:T545),$R$3:$S$992,2,0),"")</f>
        <v/>
      </c>
      <c r="U545">
        <f>IF(ISNUMBER(SEARCH(#REF!,N545)),MAX($M$2:M544)+1,0)</f>
        <v>0.0</v>
      </c>
      <c r="V545" s="93" t="s">
        <v>2259</v>
      </c>
      <c r="W545" t="str">
        <f>IFERROR(VLOOKUP(ROWS($W$3:W545),$U$3:$V$992,2,0),"")</f>
        <v/>
      </c>
      <c r="X545">
        <f>IF(ISNUMBER(SEARCH(#REF!,N545)),MAX($M$2:M544)+1,0)</f>
        <v>0.0</v>
      </c>
      <c r="Y545" s="93" t="s">
        <v>2259</v>
      </c>
      <c r="Z545" t="str">
        <f>IFERROR(VLOOKUP(ROWS($Z$3:Z545),$X$3:$Y$992,2,0),"")</f>
        <v/>
      </c>
    </row>
    <row r="546" spans="13:26" ht="12.75">
      <c r="M546" s="92">
        <f>IF(ISNUMBER(SEARCH(ZAKL_DATA!$B$29,N546)),MAX($M$2:M545)+1,0)</f>
        <v>544.0</v>
      </c>
      <c r="N546" s="93" t="s">
        <v>2261</v>
      </c>
      <c r="O546" s="108" t="s">
        <v>2262</v>
      </c>
      <c r="Q546" s="95" t="str">
        <f>IFERROR(VLOOKUP(ROWS($Q$3:Q546),$M$3:$N$992,2,0),"")</f>
        <v>Výroba průmyslových chladicích a klimatizačních zařízení</v>
      </c>
      <c r="R546">
        <f>IF(ISNUMBER(SEARCH(#REF!,N546)),MAX($M$2:M545)+1,0)</f>
        <v>0.0</v>
      </c>
      <c r="S546" s="93" t="s">
        <v>2261</v>
      </c>
      <c r="T546" t="str">
        <f>IFERROR(VLOOKUP(ROWS($T$3:T546),$R$3:$S$992,2,0),"")</f>
        <v/>
      </c>
      <c r="U546">
        <f>IF(ISNUMBER(SEARCH(#REF!,N546)),MAX($M$2:M545)+1,0)</f>
        <v>0.0</v>
      </c>
      <c r="V546" s="93" t="s">
        <v>2261</v>
      </c>
      <c r="W546" t="str">
        <f>IFERROR(VLOOKUP(ROWS($W$3:W546),$U$3:$V$992,2,0),"")</f>
        <v/>
      </c>
      <c r="X546">
        <f>IF(ISNUMBER(SEARCH(#REF!,N546)),MAX($M$2:M545)+1,0)</f>
        <v>0.0</v>
      </c>
      <c r="Y546" s="93" t="s">
        <v>2261</v>
      </c>
      <c r="Z546" t="str">
        <f>IFERROR(VLOOKUP(ROWS($Z$3:Z546),$X$3:$Y$992,2,0),"")</f>
        <v/>
      </c>
    </row>
    <row r="547" spans="13:26" ht="12.75">
      <c r="M547" s="92">
        <f>IF(ISNUMBER(SEARCH(ZAKL_DATA!$B$29,N547)),MAX($M$2:M546)+1,0)</f>
        <v>545.0</v>
      </c>
      <c r="N547" s="93" t="s">
        <v>2263</v>
      </c>
      <c r="O547" s="108" t="s">
        <v>2264</v>
      </c>
      <c r="Q547" s="95" t="str">
        <f>IFERROR(VLOOKUP(ROWS($Q$3:Q547),$M$3:$N$992,2,0),"")</f>
        <v>Výroba ostatních strojů a zařízení pro všeobecné účely j. n.</v>
      </c>
      <c r="R547">
        <f>IF(ISNUMBER(SEARCH(#REF!,N547)),MAX($M$2:M546)+1,0)</f>
        <v>0.0</v>
      </c>
      <c r="S547" s="93" t="s">
        <v>2263</v>
      </c>
      <c r="T547" t="str">
        <f>IFERROR(VLOOKUP(ROWS($T$3:T547),$R$3:$S$992,2,0),"")</f>
        <v/>
      </c>
      <c r="U547">
        <f>IF(ISNUMBER(SEARCH(#REF!,N547)),MAX($M$2:M546)+1,0)</f>
        <v>0.0</v>
      </c>
      <c r="V547" s="93" t="s">
        <v>2263</v>
      </c>
      <c r="W547" t="str">
        <f>IFERROR(VLOOKUP(ROWS($W$3:W547),$U$3:$V$992,2,0),"")</f>
        <v/>
      </c>
      <c r="X547">
        <f>IF(ISNUMBER(SEARCH(#REF!,N547)),MAX($M$2:M546)+1,0)</f>
        <v>0.0</v>
      </c>
      <c r="Y547" s="93" t="s">
        <v>2263</v>
      </c>
      <c r="Z547" t="str">
        <f>IFERROR(VLOOKUP(ROWS($Z$3:Z547),$X$3:$Y$992,2,0),"")</f>
        <v/>
      </c>
    </row>
    <row r="548" spans="13:26" ht="12.75">
      <c r="M548" s="92">
        <f>IF(ISNUMBER(SEARCH(ZAKL_DATA!$B$29,N548)),MAX($M$2:M547)+1,0)</f>
        <v>546.0</v>
      </c>
      <c r="N548" s="93" t="s">
        <v>2265</v>
      </c>
      <c r="O548" s="108" t="s">
        <v>2266</v>
      </c>
      <c r="Q548" s="95" t="str">
        <f>IFERROR(VLOOKUP(ROWS($Q$3:Q548),$M$3:$N$992,2,0),"")</f>
        <v>Výroba kovoobráběcích strojů</v>
      </c>
      <c r="R548">
        <f>IF(ISNUMBER(SEARCH(#REF!,N548)),MAX($M$2:M547)+1,0)</f>
        <v>0.0</v>
      </c>
      <c r="S548" s="93" t="s">
        <v>2265</v>
      </c>
      <c r="T548" t="str">
        <f>IFERROR(VLOOKUP(ROWS($T$3:T548),$R$3:$S$992,2,0),"")</f>
        <v/>
      </c>
      <c r="U548">
        <f>IF(ISNUMBER(SEARCH(#REF!,N548)),MAX($M$2:M547)+1,0)</f>
        <v>0.0</v>
      </c>
      <c r="V548" s="93" t="s">
        <v>2265</v>
      </c>
      <c r="W548" t="str">
        <f>IFERROR(VLOOKUP(ROWS($W$3:W548),$U$3:$V$992,2,0),"")</f>
        <v/>
      </c>
      <c r="X548">
        <f>IF(ISNUMBER(SEARCH(#REF!,N548)),MAX($M$2:M547)+1,0)</f>
        <v>0.0</v>
      </c>
      <c r="Y548" s="93" t="s">
        <v>2265</v>
      </c>
      <c r="Z548" t="str">
        <f>IFERROR(VLOOKUP(ROWS($Z$3:Z548),$X$3:$Y$992,2,0),"")</f>
        <v/>
      </c>
    </row>
    <row r="549" spans="13:26" ht="12.75">
      <c r="M549" s="92">
        <f>IF(ISNUMBER(SEARCH(ZAKL_DATA!$B$29,N549)),MAX($M$2:M548)+1,0)</f>
        <v>547.0</v>
      </c>
      <c r="N549" s="93" t="s">
        <v>2267</v>
      </c>
      <c r="O549" s="108" t="s">
        <v>2268</v>
      </c>
      <c r="Q549" s="95" t="str">
        <f>IFERROR(VLOOKUP(ROWS($Q$3:Q549),$M$3:$N$992,2,0),"")</f>
        <v>Výroba ostatních obráběcích strojů</v>
      </c>
      <c r="R549">
        <f>IF(ISNUMBER(SEARCH(#REF!,N549)),MAX($M$2:M548)+1,0)</f>
        <v>0.0</v>
      </c>
      <c r="S549" s="93" t="s">
        <v>2267</v>
      </c>
      <c r="T549" t="str">
        <f>IFERROR(VLOOKUP(ROWS($T$3:T549),$R$3:$S$992,2,0),"")</f>
        <v/>
      </c>
      <c r="U549">
        <f>IF(ISNUMBER(SEARCH(#REF!,N549)),MAX($M$2:M548)+1,0)</f>
        <v>0.0</v>
      </c>
      <c r="V549" s="93" t="s">
        <v>2267</v>
      </c>
      <c r="W549" t="str">
        <f>IFERROR(VLOOKUP(ROWS($W$3:W549),$U$3:$V$992,2,0),"")</f>
        <v/>
      </c>
      <c r="X549">
        <f>IF(ISNUMBER(SEARCH(#REF!,N549)),MAX($M$2:M548)+1,0)</f>
        <v>0.0</v>
      </c>
      <c r="Y549" s="93" t="s">
        <v>2267</v>
      </c>
      <c r="Z549" t="str">
        <f>IFERROR(VLOOKUP(ROWS($Z$3:Z549),$X$3:$Y$992,2,0),"")</f>
        <v/>
      </c>
    </row>
    <row r="550" spans="13:26" ht="12.75">
      <c r="M550" s="92">
        <f>IF(ISNUMBER(SEARCH(ZAKL_DATA!$B$29,N550)),MAX($M$2:M549)+1,0)</f>
        <v>548.0</v>
      </c>
      <c r="N550" s="93" t="s">
        <v>2269</v>
      </c>
      <c r="O550" s="108" t="s">
        <v>2270</v>
      </c>
      <c r="Q550" s="95" t="str">
        <f>IFERROR(VLOOKUP(ROWS($Q$3:Q550),$M$3:$N$992,2,0),"")</f>
        <v>Výroba strojů pro metalurgii</v>
      </c>
      <c r="R550">
        <f>IF(ISNUMBER(SEARCH(#REF!,N550)),MAX($M$2:M549)+1,0)</f>
        <v>0.0</v>
      </c>
      <c r="S550" s="93" t="s">
        <v>2269</v>
      </c>
      <c r="T550" t="str">
        <f>IFERROR(VLOOKUP(ROWS($T$3:T550),$R$3:$S$992,2,0),"")</f>
        <v/>
      </c>
      <c r="U550">
        <f>IF(ISNUMBER(SEARCH(#REF!,N550)),MAX($M$2:M549)+1,0)</f>
        <v>0.0</v>
      </c>
      <c r="V550" s="93" t="s">
        <v>2269</v>
      </c>
      <c r="W550" t="str">
        <f>IFERROR(VLOOKUP(ROWS($W$3:W550),$U$3:$V$992,2,0),"")</f>
        <v/>
      </c>
      <c r="X550">
        <f>IF(ISNUMBER(SEARCH(#REF!,N550)),MAX($M$2:M549)+1,0)</f>
        <v>0.0</v>
      </c>
      <c r="Y550" s="93" t="s">
        <v>2269</v>
      </c>
      <c r="Z550" t="str">
        <f>IFERROR(VLOOKUP(ROWS($Z$3:Z550),$X$3:$Y$992,2,0),"")</f>
        <v/>
      </c>
    </row>
    <row r="551" spans="13:26" ht="12.75">
      <c r="M551" s="92">
        <f>IF(ISNUMBER(SEARCH(ZAKL_DATA!$B$29,N551)),MAX($M$2:M550)+1,0)</f>
        <v>549.0</v>
      </c>
      <c r="N551" s="93" t="s">
        <v>2271</v>
      </c>
      <c r="O551" s="108" t="s">
        <v>2272</v>
      </c>
      <c r="Q551" s="95" t="str">
        <f>IFERROR(VLOOKUP(ROWS($Q$3:Q551),$M$3:$N$992,2,0),"")</f>
        <v>Výroba strojů pro těžbu, dobývání a stavebnictví</v>
      </c>
      <c r="R551">
        <f>IF(ISNUMBER(SEARCH(#REF!,N551)),MAX($M$2:M550)+1,0)</f>
        <v>0.0</v>
      </c>
      <c r="S551" s="93" t="s">
        <v>2271</v>
      </c>
      <c r="T551" t="str">
        <f>IFERROR(VLOOKUP(ROWS($T$3:T551),$R$3:$S$992,2,0),"")</f>
        <v/>
      </c>
      <c r="U551">
        <f>IF(ISNUMBER(SEARCH(#REF!,N551)),MAX($M$2:M550)+1,0)</f>
        <v>0.0</v>
      </c>
      <c r="V551" s="93" t="s">
        <v>2271</v>
      </c>
      <c r="W551" t="str">
        <f>IFERROR(VLOOKUP(ROWS($W$3:W551),$U$3:$V$992,2,0),"")</f>
        <v/>
      </c>
      <c r="X551">
        <f>IF(ISNUMBER(SEARCH(#REF!,N551)),MAX($M$2:M550)+1,0)</f>
        <v>0.0</v>
      </c>
      <c r="Y551" s="93" t="s">
        <v>2271</v>
      </c>
      <c r="Z551" t="str">
        <f>IFERROR(VLOOKUP(ROWS($Z$3:Z551),$X$3:$Y$992,2,0),"")</f>
        <v/>
      </c>
    </row>
    <row r="552" spans="13:26" ht="12.75">
      <c r="M552" s="92">
        <f>IF(ISNUMBER(SEARCH(ZAKL_DATA!$B$29,N552)),MAX($M$2:M551)+1,0)</f>
        <v>550.0</v>
      </c>
      <c r="N552" s="93" t="s">
        <v>2273</v>
      </c>
      <c r="O552" s="108" t="s">
        <v>2274</v>
      </c>
      <c r="Q552" s="95" t="str">
        <f>IFERROR(VLOOKUP(ROWS($Q$3:Q552),$M$3:$N$992,2,0),"")</f>
        <v>Výroba strojů na výrobu potravin, nápojů a zpracování tabáku</v>
      </c>
      <c r="R552">
        <f>IF(ISNUMBER(SEARCH(#REF!,N552)),MAX($M$2:M551)+1,0)</f>
        <v>0.0</v>
      </c>
      <c r="S552" s="93" t="s">
        <v>2273</v>
      </c>
      <c r="T552" t="str">
        <f>IFERROR(VLOOKUP(ROWS($T$3:T552),$R$3:$S$992,2,0),"")</f>
        <v/>
      </c>
      <c r="U552">
        <f>IF(ISNUMBER(SEARCH(#REF!,N552)),MAX($M$2:M551)+1,0)</f>
        <v>0.0</v>
      </c>
      <c r="V552" s="93" t="s">
        <v>2273</v>
      </c>
      <c r="W552" t="str">
        <f>IFERROR(VLOOKUP(ROWS($W$3:W552),$U$3:$V$992,2,0),"")</f>
        <v/>
      </c>
      <c r="X552">
        <f>IF(ISNUMBER(SEARCH(#REF!,N552)),MAX($M$2:M551)+1,0)</f>
        <v>0.0</v>
      </c>
      <c r="Y552" s="93" t="s">
        <v>2273</v>
      </c>
      <c r="Z552" t="str">
        <f>IFERROR(VLOOKUP(ROWS($Z$3:Z552),$X$3:$Y$992,2,0),"")</f>
        <v/>
      </c>
    </row>
    <row r="553" spans="13:26" ht="12.75">
      <c r="M553" s="92">
        <f>IF(ISNUMBER(SEARCH(ZAKL_DATA!$B$29,N553)),MAX($M$2:M552)+1,0)</f>
        <v>551.0</v>
      </c>
      <c r="N553" s="93" t="s">
        <v>2275</v>
      </c>
      <c r="O553" s="108" t="s">
        <v>2276</v>
      </c>
      <c r="Q553" s="95" t="str">
        <f>IFERROR(VLOOKUP(ROWS($Q$3:Q553),$M$3:$N$992,2,0),"")</f>
        <v>Výroba strojů na výrobu textilu, oděvních výrobků a výrobků z usní</v>
      </c>
      <c r="R553">
        <f>IF(ISNUMBER(SEARCH(#REF!,N553)),MAX($M$2:M552)+1,0)</f>
        <v>0.0</v>
      </c>
      <c r="S553" s="93" t="s">
        <v>2275</v>
      </c>
      <c r="T553" t="str">
        <f>IFERROR(VLOOKUP(ROWS($T$3:T553),$R$3:$S$992,2,0),"")</f>
        <v/>
      </c>
      <c r="U553">
        <f>IF(ISNUMBER(SEARCH(#REF!,N553)),MAX($M$2:M552)+1,0)</f>
        <v>0.0</v>
      </c>
      <c r="V553" s="93" t="s">
        <v>2275</v>
      </c>
      <c r="W553" t="str">
        <f>IFERROR(VLOOKUP(ROWS($W$3:W553),$U$3:$V$992,2,0),"")</f>
        <v/>
      </c>
      <c r="X553">
        <f>IF(ISNUMBER(SEARCH(#REF!,N553)),MAX($M$2:M552)+1,0)</f>
        <v>0.0</v>
      </c>
      <c r="Y553" s="93" t="s">
        <v>2275</v>
      </c>
      <c r="Z553" t="str">
        <f>IFERROR(VLOOKUP(ROWS($Z$3:Z553),$X$3:$Y$992,2,0),"")</f>
        <v/>
      </c>
    </row>
    <row r="554" spans="13:26" ht="12.75">
      <c r="M554" s="92">
        <f>IF(ISNUMBER(SEARCH(ZAKL_DATA!$B$29,N554)),MAX($M$2:M553)+1,0)</f>
        <v>552.0</v>
      </c>
      <c r="N554" s="93" t="s">
        <v>2277</v>
      </c>
      <c r="O554" s="108" t="s">
        <v>2278</v>
      </c>
      <c r="Q554" s="95" t="str">
        <f>IFERROR(VLOOKUP(ROWS($Q$3:Q554),$M$3:$N$992,2,0),"")</f>
        <v>Výroba strojů a přístrojů na výrobu papíru a lepenky</v>
      </c>
      <c r="R554">
        <f>IF(ISNUMBER(SEARCH(#REF!,N554)),MAX($M$2:M553)+1,0)</f>
        <v>0.0</v>
      </c>
      <c r="S554" s="93" t="s">
        <v>2277</v>
      </c>
      <c r="T554" t="str">
        <f>IFERROR(VLOOKUP(ROWS($T$3:T554),$R$3:$S$992,2,0),"")</f>
        <v/>
      </c>
      <c r="U554">
        <f>IF(ISNUMBER(SEARCH(#REF!,N554)),MAX($M$2:M553)+1,0)</f>
        <v>0.0</v>
      </c>
      <c r="V554" s="93" t="s">
        <v>2277</v>
      </c>
      <c r="W554" t="str">
        <f>IFERROR(VLOOKUP(ROWS($W$3:W554),$U$3:$V$992,2,0),"")</f>
        <v/>
      </c>
      <c r="X554">
        <f>IF(ISNUMBER(SEARCH(#REF!,N554)),MAX($M$2:M553)+1,0)</f>
        <v>0.0</v>
      </c>
      <c r="Y554" s="93" t="s">
        <v>2277</v>
      </c>
      <c r="Z554" t="str">
        <f>IFERROR(VLOOKUP(ROWS($Z$3:Z554),$X$3:$Y$992,2,0),"")</f>
        <v/>
      </c>
    </row>
    <row r="555" spans="13:26" ht="12.75">
      <c r="M555" s="92">
        <f>IF(ISNUMBER(SEARCH(ZAKL_DATA!$B$29,N555)),MAX($M$2:M554)+1,0)</f>
        <v>553.0</v>
      </c>
      <c r="N555" s="93" t="s">
        <v>2279</v>
      </c>
      <c r="O555" s="108" t="s">
        <v>2280</v>
      </c>
      <c r="Q555" s="95" t="str">
        <f>IFERROR(VLOOKUP(ROWS($Q$3:Q555),$M$3:$N$992,2,0),"")</f>
        <v>Výroba strojů na výrobu plastů a pryže</v>
      </c>
      <c r="R555">
        <f>IF(ISNUMBER(SEARCH(#REF!,N555)),MAX($M$2:M554)+1,0)</f>
        <v>0.0</v>
      </c>
      <c r="S555" s="93" t="s">
        <v>2279</v>
      </c>
      <c r="T555" t="str">
        <f>IFERROR(VLOOKUP(ROWS($T$3:T555),$R$3:$S$992,2,0),"")</f>
        <v/>
      </c>
      <c r="U555">
        <f>IF(ISNUMBER(SEARCH(#REF!,N555)),MAX($M$2:M554)+1,0)</f>
        <v>0.0</v>
      </c>
      <c r="V555" s="93" t="s">
        <v>2279</v>
      </c>
      <c r="W555" t="str">
        <f>IFERROR(VLOOKUP(ROWS($W$3:W555),$U$3:$V$992,2,0),"")</f>
        <v/>
      </c>
      <c r="X555">
        <f>IF(ISNUMBER(SEARCH(#REF!,N555)),MAX($M$2:M554)+1,0)</f>
        <v>0.0</v>
      </c>
      <c r="Y555" s="93" t="s">
        <v>2279</v>
      </c>
      <c r="Z555" t="str">
        <f>IFERROR(VLOOKUP(ROWS($Z$3:Z555),$X$3:$Y$992,2,0),"")</f>
        <v/>
      </c>
    </row>
    <row r="556" spans="13:26" ht="12.75">
      <c r="M556" s="92">
        <f>IF(ISNUMBER(SEARCH(ZAKL_DATA!$B$29,N556)),MAX($M$2:M555)+1,0)</f>
        <v>554.0</v>
      </c>
      <c r="N556" s="93" t="s">
        <v>2281</v>
      </c>
      <c r="O556" s="108" t="s">
        <v>2282</v>
      </c>
      <c r="Q556" s="95" t="str">
        <f>IFERROR(VLOOKUP(ROWS($Q$3:Q556),$M$3:$N$992,2,0),"")</f>
        <v>Výroba ostatních strojů pro speciální účely j. n.</v>
      </c>
      <c r="R556">
        <f>IF(ISNUMBER(SEARCH(#REF!,N556)),MAX($M$2:M555)+1,0)</f>
        <v>0.0</v>
      </c>
      <c r="S556" s="93" t="s">
        <v>2281</v>
      </c>
      <c r="T556" t="str">
        <f>IFERROR(VLOOKUP(ROWS($T$3:T556),$R$3:$S$992,2,0),"")</f>
        <v/>
      </c>
      <c r="U556">
        <f>IF(ISNUMBER(SEARCH(#REF!,N556)),MAX($M$2:M555)+1,0)</f>
        <v>0.0</v>
      </c>
      <c r="V556" s="93" t="s">
        <v>2281</v>
      </c>
      <c r="W556" t="str">
        <f>IFERROR(VLOOKUP(ROWS($W$3:W556),$U$3:$V$992,2,0),"")</f>
        <v/>
      </c>
      <c r="X556">
        <f>IF(ISNUMBER(SEARCH(#REF!,N556)),MAX($M$2:M555)+1,0)</f>
        <v>0.0</v>
      </c>
      <c r="Y556" s="93" t="s">
        <v>2281</v>
      </c>
      <c r="Z556" t="str">
        <f>IFERROR(VLOOKUP(ROWS($Z$3:Z556),$X$3:$Y$992,2,0),"")</f>
        <v/>
      </c>
    </row>
    <row r="557" spans="13:26" ht="12.75">
      <c r="M557" s="92">
        <f>IF(ISNUMBER(SEARCH(ZAKL_DATA!$B$29,N557)),MAX($M$2:M556)+1,0)</f>
        <v>555.0</v>
      </c>
      <c r="N557" s="93" t="s">
        <v>2283</v>
      </c>
      <c r="O557" s="108" t="s">
        <v>2284</v>
      </c>
      <c r="Q557" s="95" t="str">
        <f>IFERROR(VLOOKUP(ROWS($Q$3:Q557),$M$3:$N$992,2,0),"")</f>
        <v>Výroba elektrického a elektronického zařízení pro motorová vozidla</v>
      </c>
      <c r="R557">
        <f>IF(ISNUMBER(SEARCH(#REF!,N557)),MAX($M$2:M556)+1,0)</f>
        <v>0.0</v>
      </c>
      <c r="S557" s="93" t="s">
        <v>2283</v>
      </c>
      <c r="T557" t="str">
        <f>IFERROR(VLOOKUP(ROWS($T$3:T557),$R$3:$S$992,2,0),"")</f>
        <v/>
      </c>
      <c r="U557">
        <f>IF(ISNUMBER(SEARCH(#REF!,N557)),MAX($M$2:M556)+1,0)</f>
        <v>0.0</v>
      </c>
      <c r="V557" s="93" t="s">
        <v>2283</v>
      </c>
      <c r="W557" t="str">
        <f>IFERROR(VLOOKUP(ROWS($W$3:W557),$U$3:$V$992,2,0),"")</f>
        <v/>
      </c>
      <c r="X557">
        <f>IF(ISNUMBER(SEARCH(#REF!,N557)),MAX($M$2:M556)+1,0)</f>
        <v>0.0</v>
      </c>
      <c r="Y557" s="93" t="s">
        <v>2283</v>
      </c>
      <c r="Z557" t="str">
        <f>IFERROR(VLOOKUP(ROWS($Z$3:Z557),$X$3:$Y$992,2,0),"")</f>
        <v/>
      </c>
    </row>
    <row r="558" spans="13:26" ht="12.75">
      <c r="M558" s="92">
        <f>IF(ISNUMBER(SEARCH(ZAKL_DATA!$B$29,N558)),MAX($M$2:M557)+1,0)</f>
        <v>556.0</v>
      </c>
      <c r="N558" s="93" t="s">
        <v>2285</v>
      </c>
      <c r="O558" s="108" t="s">
        <v>2286</v>
      </c>
      <c r="Q558" s="95" t="str">
        <f>IFERROR(VLOOKUP(ROWS($Q$3:Q558),$M$3:$N$992,2,0),"")</f>
        <v>Výroba ostatních dílů a příslušenství pro motorová vozidla</v>
      </c>
      <c r="R558">
        <f>IF(ISNUMBER(SEARCH(#REF!,N558)),MAX($M$2:M557)+1,0)</f>
        <v>0.0</v>
      </c>
      <c r="S558" s="93" t="s">
        <v>2285</v>
      </c>
      <c r="T558" t="str">
        <f>IFERROR(VLOOKUP(ROWS($T$3:T558),$R$3:$S$992,2,0),"")</f>
        <v/>
      </c>
      <c r="U558">
        <f>IF(ISNUMBER(SEARCH(#REF!,N558)),MAX($M$2:M557)+1,0)</f>
        <v>0.0</v>
      </c>
      <c r="V558" s="93" t="s">
        <v>2285</v>
      </c>
      <c r="W558" t="str">
        <f>IFERROR(VLOOKUP(ROWS($W$3:W558),$U$3:$V$992,2,0),"")</f>
        <v/>
      </c>
      <c r="X558">
        <f>IF(ISNUMBER(SEARCH(#REF!,N558)),MAX($M$2:M557)+1,0)</f>
        <v>0.0</v>
      </c>
      <c r="Y558" s="93" t="s">
        <v>2285</v>
      </c>
      <c r="Z558" t="str">
        <f>IFERROR(VLOOKUP(ROWS($Z$3:Z558),$X$3:$Y$992,2,0),"")</f>
        <v/>
      </c>
    </row>
    <row r="559" spans="13:26" ht="12.75">
      <c r="M559" s="92">
        <f>IF(ISNUMBER(SEARCH(ZAKL_DATA!$B$29,N559)),MAX($M$2:M558)+1,0)</f>
        <v>557.0</v>
      </c>
      <c r="N559" s="93" t="s">
        <v>2287</v>
      </c>
      <c r="O559" s="108" t="s">
        <v>2288</v>
      </c>
      <c r="Q559" s="95" t="str">
        <f>IFERROR(VLOOKUP(ROWS($Q$3:Q559),$M$3:$N$992,2,0),"")</f>
        <v>Stavba lodí a plavidel</v>
      </c>
      <c r="R559">
        <f>IF(ISNUMBER(SEARCH(#REF!,N559)),MAX($M$2:M558)+1,0)</f>
        <v>0.0</v>
      </c>
      <c r="S559" s="93" t="s">
        <v>2287</v>
      </c>
      <c r="T559" t="str">
        <f>IFERROR(VLOOKUP(ROWS($T$3:T559),$R$3:$S$992,2,0),"")</f>
        <v/>
      </c>
      <c r="U559">
        <f>IF(ISNUMBER(SEARCH(#REF!,N559)),MAX($M$2:M558)+1,0)</f>
        <v>0.0</v>
      </c>
      <c r="V559" s="93" t="s">
        <v>2287</v>
      </c>
      <c r="W559" t="str">
        <f>IFERROR(VLOOKUP(ROWS($W$3:W559),$U$3:$V$992,2,0),"")</f>
        <v/>
      </c>
      <c r="X559">
        <f>IF(ISNUMBER(SEARCH(#REF!,N559)),MAX($M$2:M558)+1,0)</f>
        <v>0.0</v>
      </c>
      <c r="Y559" s="93" t="s">
        <v>2287</v>
      </c>
      <c r="Z559" t="str">
        <f>IFERROR(VLOOKUP(ROWS($Z$3:Z559),$X$3:$Y$992,2,0),"")</f>
        <v/>
      </c>
    </row>
    <row r="560" spans="13:26" ht="12.75">
      <c r="M560" s="92">
        <f>IF(ISNUMBER(SEARCH(ZAKL_DATA!$B$29,N560)),MAX($M$2:M559)+1,0)</f>
        <v>558.0</v>
      </c>
      <c r="N560" s="93" t="s">
        <v>2289</v>
      </c>
      <c r="O560" s="108" t="s">
        <v>2290</v>
      </c>
      <c r="Q560" s="95" t="str">
        <f>IFERROR(VLOOKUP(ROWS($Q$3:Q560),$M$3:$N$992,2,0),"")</f>
        <v>Stavba rekreačních a sportovních člunů</v>
      </c>
      <c r="R560">
        <f>IF(ISNUMBER(SEARCH(#REF!,N560)),MAX($M$2:M559)+1,0)</f>
        <v>0.0</v>
      </c>
      <c r="S560" s="93" t="s">
        <v>2289</v>
      </c>
      <c r="T560" t="str">
        <f>IFERROR(VLOOKUP(ROWS($T$3:T560),$R$3:$S$992,2,0),"")</f>
        <v/>
      </c>
      <c r="U560">
        <f>IF(ISNUMBER(SEARCH(#REF!,N560)),MAX($M$2:M559)+1,0)</f>
        <v>0.0</v>
      </c>
      <c r="V560" s="93" t="s">
        <v>2289</v>
      </c>
      <c r="W560" t="str">
        <f>IFERROR(VLOOKUP(ROWS($W$3:W560),$U$3:$V$992,2,0),"")</f>
        <v/>
      </c>
      <c r="X560">
        <f>IF(ISNUMBER(SEARCH(#REF!,N560)),MAX($M$2:M559)+1,0)</f>
        <v>0.0</v>
      </c>
      <c r="Y560" s="93" t="s">
        <v>2289</v>
      </c>
      <c r="Z560" t="str">
        <f>IFERROR(VLOOKUP(ROWS($Z$3:Z560),$X$3:$Y$992,2,0),"")</f>
        <v/>
      </c>
    </row>
    <row r="561" spans="13:26" ht="12.75">
      <c r="M561" s="92">
        <f>IF(ISNUMBER(SEARCH(ZAKL_DATA!$B$29,N561)),MAX($M$2:M560)+1,0)</f>
        <v>559.0</v>
      </c>
      <c r="N561" s="93" t="s">
        <v>2291</v>
      </c>
      <c r="O561" s="108" t="s">
        <v>2292</v>
      </c>
      <c r="Q561" s="95" t="str">
        <f>IFERROR(VLOOKUP(ROWS($Q$3:Q561),$M$3:$N$992,2,0),"")</f>
        <v>Výroba motocyklů</v>
      </c>
      <c r="R561">
        <f>IF(ISNUMBER(SEARCH(#REF!,N561)),MAX($M$2:M560)+1,0)</f>
        <v>0.0</v>
      </c>
      <c r="S561" s="93" t="s">
        <v>2291</v>
      </c>
      <c r="T561" t="str">
        <f>IFERROR(VLOOKUP(ROWS($T$3:T561),$R$3:$S$992,2,0),"")</f>
        <v/>
      </c>
      <c r="U561">
        <f>IF(ISNUMBER(SEARCH(#REF!,N561)),MAX($M$2:M560)+1,0)</f>
        <v>0.0</v>
      </c>
      <c r="V561" s="93" t="s">
        <v>2291</v>
      </c>
      <c r="W561" t="str">
        <f>IFERROR(VLOOKUP(ROWS($W$3:W561),$U$3:$V$992,2,0),"")</f>
        <v/>
      </c>
      <c r="X561">
        <f>IF(ISNUMBER(SEARCH(#REF!,N561)),MAX($M$2:M560)+1,0)</f>
        <v>0.0</v>
      </c>
      <c r="Y561" s="93" t="s">
        <v>2291</v>
      </c>
      <c r="Z561" t="str">
        <f>IFERROR(VLOOKUP(ROWS($Z$3:Z561),$X$3:$Y$992,2,0),"")</f>
        <v/>
      </c>
    </row>
    <row r="562" spans="13:26" ht="12.75">
      <c r="M562" s="92">
        <f>IF(ISNUMBER(SEARCH(ZAKL_DATA!$B$29,N562)),MAX($M$2:M561)+1,0)</f>
        <v>560.0</v>
      </c>
      <c r="N562" s="93" t="s">
        <v>2293</v>
      </c>
      <c r="O562" s="108" t="s">
        <v>2294</v>
      </c>
      <c r="Q562" s="95" t="str">
        <f>IFERROR(VLOOKUP(ROWS($Q$3:Q562),$M$3:$N$992,2,0),"")</f>
        <v>Výroba jízdních kol a vozíků pro invalidy</v>
      </c>
      <c r="R562">
        <f>IF(ISNUMBER(SEARCH(#REF!,N562)),MAX($M$2:M561)+1,0)</f>
        <v>0.0</v>
      </c>
      <c r="S562" s="93" t="s">
        <v>2293</v>
      </c>
      <c r="T562" t="str">
        <f>IFERROR(VLOOKUP(ROWS($T$3:T562),$R$3:$S$992,2,0),"")</f>
        <v/>
      </c>
      <c r="U562">
        <f>IF(ISNUMBER(SEARCH(#REF!,N562)),MAX($M$2:M561)+1,0)</f>
        <v>0.0</v>
      </c>
      <c r="V562" s="93" t="s">
        <v>2293</v>
      </c>
      <c r="W562" t="str">
        <f>IFERROR(VLOOKUP(ROWS($W$3:W562),$U$3:$V$992,2,0),"")</f>
        <v/>
      </c>
      <c r="X562">
        <f>IF(ISNUMBER(SEARCH(#REF!,N562)),MAX($M$2:M561)+1,0)</f>
        <v>0.0</v>
      </c>
      <c r="Y562" s="93" t="s">
        <v>2293</v>
      </c>
      <c r="Z562" t="str">
        <f>IFERROR(VLOOKUP(ROWS($Z$3:Z562),$X$3:$Y$992,2,0),"")</f>
        <v/>
      </c>
    </row>
    <row r="563" spans="13:26" ht="12.75">
      <c r="M563" s="92">
        <f>IF(ISNUMBER(SEARCH(ZAKL_DATA!$B$29,N563)),MAX($M$2:M562)+1,0)</f>
        <v>561.0</v>
      </c>
      <c r="N563" s="93" t="s">
        <v>2295</v>
      </c>
      <c r="O563" s="108" t="s">
        <v>2296</v>
      </c>
      <c r="Q563" s="95" t="str">
        <f>IFERROR(VLOOKUP(ROWS($Q$3:Q563),$M$3:$N$992,2,0),"")</f>
        <v>Výroba ostatních dopravních prostředků a zařízení j. n.</v>
      </c>
      <c r="R563">
        <f>IF(ISNUMBER(SEARCH(#REF!,N563)),MAX($M$2:M562)+1,0)</f>
        <v>0.0</v>
      </c>
      <c r="S563" s="93" t="s">
        <v>2295</v>
      </c>
      <c r="T563" t="str">
        <f>IFERROR(VLOOKUP(ROWS($T$3:T563),$R$3:$S$992,2,0),"")</f>
        <v/>
      </c>
      <c r="U563">
        <f>IF(ISNUMBER(SEARCH(#REF!,N563)),MAX($M$2:M562)+1,0)</f>
        <v>0.0</v>
      </c>
      <c r="V563" s="93" t="s">
        <v>2295</v>
      </c>
      <c r="W563" t="str">
        <f>IFERROR(VLOOKUP(ROWS($W$3:W563),$U$3:$V$992,2,0),"")</f>
        <v/>
      </c>
      <c r="X563">
        <f>IF(ISNUMBER(SEARCH(#REF!,N563)),MAX($M$2:M562)+1,0)</f>
        <v>0.0</v>
      </c>
      <c r="Y563" s="93" t="s">
        <v>2295</v>
      </c>
      <c r="Z563" t="str">
        <f>IFERROR(VLOOKUP(ROWS($Z$3:Z563),$X$3:$Y$992,2,0),"")</f>
        <v/>
      </c>
    </row>
    <row r="564" spans="13:26" ht="12.75">
      <c r="M564" s="92">
        <f>IF(ISNUMBER(SEARCH(ZAKL_DATA!$B$29,N564)),MAX($M$2:M563)+1,0)</f>
        <v>562.0</v>
      </c>
      <c r="N564" s="93" t="s">
        <v>2297</v>
      </c>
      <c r="O564" s="108" t="s">
        <v>2298</v>
      </c>
      <c r="Q564" s="95" t="str">
        <f>IFERROR(VLOOKUP(ROWS($Q$3:Q564),$M$3:$N$992,2,0),"")</f>
        <v>Výroba kancelářského nábytku a zařízení obchodů</v>
      </c>
      <c r="R564">
        <f>IF(ISNUMBER(SEARCH(#REF!,N564)),MAX($M$2:M563)+1,0)</f>
        <v>0.0</v>
      </c>
      <c r="S564" s="93" t="s">
        <v>2297</v>
      </c>
      <c r="T564" t="str">
        <f>IFERROR(VLOOKUP(ROWS($T$3:T564),$R$3:$S$992,2,0),"")</f>
        <v/>
      </c>
      <c r="U564">
        <f>IF(ISNUMBER(SEARCH(#REF!,N564)),MAX($M$2:M563)+1,0)</f>
        <v>0.0</v>
      </c>
      <c r="V564" s="93" t="s">
        <v>2297</v>
      </c>
      <c r="W564" t="str">
        <f>IFERROR(VLOOKUP(ROWS($W$3:W564),$U$3:$V$992,2,0),"")</f>
        <v/>
      </c>
      <c r="X564">
        <f>IF(ISNUMBER(SEARCH(#REF!,N564)),MAX($M$2:M563)+1,0)</f>
        <v>0.0</v>
      </c>
      <c r="Y564" s="93" t="s">
        <v>2297</v>
      </c>
      <c r="Z564" t="str">
        <f>IFERROR(VLOOKUP(ROWS($Z$3:Z564),$X$3:$Y$992,2,0),"")</f>
        <v/>
      </c>
    </row>
    <row r="565" spans="13:26" ht="12.75">
      <c r="M565" s="92">
        <f>IF(ISNUMBER(SEARCH(ZAKL_DATA!$B$29,N565)),MAX($M$2:M564)+1,0)</f>
        <v>563.0</v>
      </c>
      <c r="N565" s="93" t="s">
        <v>2299</v>
      </c>
      <c r="O565" s="108" t="s">
        <v>2300</v>
      </c>
      <c r="Q565" s="95" t="str">
        <f>IFERROR(VLOOKUP(ROWS($Q$3:Q565),$M$3:$N$992,2,0),"")</f>
        <v>Výroba kuchyňského nábytku</v>
      </c>
      <c r="R565">
        <f>IF(ISNUMBER(SEARCH(#REF!,N565)),MAX($M$2:M564)+1,0)</f>
        <v>0.0</v>
      </c>
      <c r="S565" s="93" t="s">
        <v>2299</v>
      </c>
      <c r="T565" t="str">
        <f>IFERROR(VLOOKUP(ROWS($T$3:T565),$R$3:$S$992,2,0),"")</f>
        <v/>
      </c>
      <c r="U565">
        <f>IF(ISNUMBER(SEARCH(#REF!,N565)),MAX($M$2:M564)+1,0)</f>
        <v>0.0</v>
      </c>
      <c r="V565" s="93" t="s">
        <v>2299</v>
      </c>
      <c r="W565" t="str">
        <f>IFERROR(VLOOKUP(ROWS($W$3:W565),$U$3:$V$992,2,0),"")</f>
        <v/>
      </c>
      <c r="X565">
        <f>IF(ISNUMBER(SEARCH(#REF!,N565)),MAX($M$2:M564)+1,0)</f>
        <v>0.0</v>
      </c>
      <c r="Y565" s="93" t="s">
        <v>2299</v>
      </c>
      <c r="Z565" t="str">
        <f>IFERROR(VLOOKUP(ROWS($Z$3:Z565),$X$3:$Y$992,2,0),"")</f>
        <v/>
      </c>
    </row>
    <row r="566" spans="13:26" ht="12.75">
      <c r="M566" s="92">
        <f>IF(ISNUMBER(SEARCH(ZAKL_DATA!$B$29,N566)),MAX($M$2:M565)+1,0)</f>
        <v>564.0</v>
      </c>
      <c r="N566" s="93" t="s">
        <v>2301</v>
      </c>
      <c r="O566" s="108" t="s">
        <v>2302</v>
      </c>
      <c r="Q566" s="95" t="str">
        <f>IFERROR(VLOOKUP(ROWS($Q$3:Q566),$M$3:$N$992,2,0),"")</f>
        <v>Výroba matrací</v>
      </c>
      <c r="R566">
        <f>IF(ISNUMBER(SEARCH(#REF!,N566)),MAX($M$2:M565)+1,0)</f>
        <v>0.0</v>
      </c>
      <c r="S566" s="93" t="s">
        <v>2301</v>
      </c>
      <c r="T566" t="str">
        <f>IFERROR(VLOOKUP(ROWS($T$3:T566),$R$3:$S$992,2,0),"")</f>
        <v/>
      </c>
      <c r="U566">
        <f>IF(ISNUMBER(SEARCH(#REF!,N566)),MAX($M$2:M565)+1,0)</f>
        <v>0.0</v>
      </c>
      <c r="V566" s="93" t="s">
        <v>2301</v>
      </c>
      <c r="W566" t="str">
        <f>IFERROR(VLOOKUP(ROWS($W$3:W566),$U$3:$V$992,2,0),"")</f>
        <v/>
      </c>
      <c r="X566">
        <f>IF(ISNUMBER(SEARCH(#REF!,N566)),MAX($M$2:M565)+1,0)</f>
        <v>0.0</v>
      </c>
      <c r="Y566" s="93" t="s">
        <v>2301</v>
      </c>
      <c r="Z566" t="str">
        <f>IFERROR(VLOOKUP(ROWS($Z$3:Z566),$X$3:$Y$992,2,0),"")</f>
        <v/>
      </c>
    </row>
    <row r="567" spans="13:26" ht="12.75">
      <c r="M567" s="92">
        <f>IF(ISNUMBER(SEARCH(ZAKL_DATA!$B$29,N567)),MAX($M$2:M566)+1,0)</f>
        <v>565.0</v>
      </c>
      <c r="N567" s="93" t="s">
        <v>2303</v>
      </c>
      <c r="O567" s="108" t="s">
        <v>2304</v>
      </c>
      <c r="Q567" s="95" t="str">
        <f>IFERROR(VLOOKUP(ROWS($Q$3:Q567),$M$3:$N$992,2,0),"")</f>
        <v>Výroba ostatního nábytku</v>
      </c>
      <c r="R567">
        <f>IF(ISNUMBER(SEARCH(#REF!,N567)),MAX($M$2:M566)+1,0)</f>
        <v>0.0</v>
      </c>
      <c r="S567" s="93" t="s">
        <v>2303</v>
      </c>
      <c r="T567" t="str">
        <f>IFERROR(VLOOKUP(ROWS($T$3:T567),$R$3:$S$992,2,0),"")</f>
        <v/>
      </c>
      <c r="U567">
        <f>IF(ISNUMBER(SEARCH(#REF!,N567)),MAX($M$2:M566)+1,0)</f>
        <v>0.0</v>
      </c>
      <c r="V567" s="93" t="s">
        <v>2303</v>
      </c>
      <c r="W567" t="str">
        <f>IFERROR(VLOOKUP(ROWS($W$3:W567),$U$3:$V$992,2,0),"")</f>
        <v/>
      </c>
      <c r="X567">
        <f>IF(ISNUMBER(SEARCH(#REF!,N567)),MAX($M$2:M566)+1,0)</f>
        <v>0.0</v>
      </c>
      <c r="Y567" s="93" t="s">
        <v>2303</v>
      </c>
      <c r="Z567" t="str">
        <f>IFERROR(VLOOKUP(ROWS($Z$3:Z567),$X$3:$Y$992,2,0),"")</f>
        <v/>
      </c>
    </row>
    <row r="568" spans="13:26" ht="12.75">
      <c r="M568" s="92">
        <f>IF(ISNUMBER(SEARCH(ZAKL_DATA!$B$29,N568)),MAX($M$2:M567)+1,0)</f>
        <v>566.0</v>
      </c>
      <c r="N568" s="93" t="s">
        <v>2305</v>
      </c>
      <c r="O568" s="108" t="s">
        <v>2306</v>
      </c>
      <c r="Q568" s="95" t="str">
        <f>IFERROR(VLOOKUP(ROWS($Q$3:Q568),$M$3:$N$992,2,0),"")</f>
        <v>Ražení mincí</v>
      </c>
      <c r="R568">
        <f>IF(ISNUMBER(SEARCH(#REF!,N568)),MAX($M$2:M567)+1,0)</f>
        <v>0.0</v>
      </c>
      <c r="S568" s="93" t="s">
        <v>2305</v>
      </c>
      <c r="T568" t="str">
        <f>IFERROR(VLOOKUP(ROWS($T$3:T568),$R$3:$S$992,2,0),"")</f>
        <v/>
      </c>
      <c r="U568">
        <f>IF(ISNUMBER(SEARCH(#REF!,N568)),MAX($M$2:M567)+1,0)</f>
        <v>0.0</v>
      </c>
      <c r="V568" s="93" t="s">
        <v>2305</v>
      </c>
      <c r="W568" t="str">
        <f>IFERROR(VLOOKUP(ROWS($W$3:W568),$U$3:$V$992,2,0),"")</f>
        <v/>
      </c>
      <c r="X568">
        <f>IF(ISNUMBER(SEARCH(#REF!,N568)),MAX($M$2:M567)+1,0)</f>
        <v>0.0</v>
      </c>
      <c r="Y568" s="93" t="s">
        <v>2305</v>
      </c>
      <c r="Z568" t="str">
        <f>IFERROR(VLOOKUP(ROWS($Z$3:Z568),$X$3:$Y$992,2,0),"")</f>
        <v/>
      </c>
    </row>
    <row r="569" spans="13:26" ht="12.75">
      <c r="M569" s="92">
        <f>IF(ISNUMBER(SEARCH(ZAKL_DATA!$B$29,N569)),MAX($M$2:M568)+1,0)</f>
        <v>567.0</v>
      </c>
      <c r="N569" s="93" t="s">
        <v>2307</v>
      </c>
      <c r="O569" s="108" t="s">
        <v>2308</v>
      </c>
      <c r="Q569" s="95" t="str">
        <f>IFERROR(VLOOKUP(ROWS($Q$3:Q569),$M$3:$N$992,2,0),"")</f>
        <v>Výroba klenotů a příbuzných výrobků</v>
      </c>
      <c r="R569">
        <f>IF(ISNUMBER(SEARCH(#REF!,N569)),MAX($M$2:M568)+1,0)</f>
        <v>0.0</v>
      </c>
      <c r="S569" s="93" t="s">
        <v>2307</v>
      </c>
      <c r="T569" t="str">
        <f>IFERROR(VLOOKUP(ROWS($T$3:T569),$R$3:$S$992,2,0),"")</f>
        <v/>
      </c>
      <c r="U569">
        <f>IF(ISNUMBER(SEARCH(#REF!,N569)),MAX($M$2:M568)+1,0)</f>
        <v>0.0</v>
      </c>
      <c r="V569" s="93" t="s">
        <v>2307</v>
      </c>
      <c r="W569" t="str">
        <f>IFERROR(VLOOKUP(ROWS($W$3:W569),$U$3:$V$992,2,0),"")</f>
        <v/>
      </c>
      <c r="X569">
        <f>IF(ISNUMBER(SEARCH(#REF!,N569)),MAX($M$2:M568)+1,0)</f>
        <v>0.0</v>
      </c>
      <c r="Y569" s="93" t="s">
        <v>2307</v>
      </c>
      <c r="Z569" t="str">
        <f>IFERROR(VLOOKUP(ROWS($Z$3:Z569),$X$3:$Y$992,2,0),"")</f>
        <v/>
      </c>
    </row>
    <row r="570" spans="13:26" ht="12.75">
      <c r="M570" s="92">
        <f>IF(ISNUMBER(SEARCH(ZAKL_DATA!$B$29,N570)),MAX($M$2:M569)+1,0)</f>
        <v>568.0</v>
      </c>
      <c r="N570" s="93" t="s">
        <v>2309</v>
      </c>
      <c r="O570" s="108" t="s">
        <v>2310</v>
      </c>
      <c r="Q570" s="95" t="str">
        <f>IFERROR(VLOOKUP(ROWS($Q$3:Q570),$M$3:$N$992,2,0),"")</f>
        <v>Výroba bižuterie a příbuzných výrobků</v>
      </c>
      <c r="R570">
        <f>IF(ISNUMBER(SEARCH(#REF!,N570)),MAX($M$2:M569)+1,0)</f>
        <v>0.0</v>
      </c>
      <c r="S570" s="93" t="s">
        <v>2309</v>
      </c>
      <c r="T570" t="str">
        <f>IFERROR(VLOOKUP(ROWS($T$3:T570),$R$3:$S$992,2,0),"")</f>
        <v/>
      </c>
      <c r="U570">
        <f>IF(ISNUMBER(SEARCH(#REF!,N570)),MAX($M$2:M569)+1,0)</f>
        <v>0.0</v>
      </c>
      <c r="V570" s="93" t="s">
        <v>2309</v>
      </c>
      <c r="W570" t="str">
        <f>IFERROR(VLOOKUP(ROWS($W$3:W570),$U$3:$V$992,2,0),"")</f>
        <v/>
      </c>
      <c r="X570">
        <f>IF(ISNUMBER(SEARCH(#REF!,N570)),MAX($M$2:M569)+1,0)</f>
        <v>0.0</v>
      </c>
      <c r="Y570" s="93" t="s">
        <v>2309</v>
      </c>
      <c r="Z570" t="str">
        <f>IFERROR(VLOOKUP(ROWS($Z$3:Z570),$X$3:$Y$992,2,0),"")</f>
        <v/>
      </c>
    </row>
    <row r="571" spans="13:26" ht="12.75">
      <c r="M571" s="92">
        <f>IF(ISNUMBER(SEARCH(ZAKL_DATA!$B$29,N571)),MAX($M$2:M570)+1,0)</f>
        <v>569.0</v>
      </c>
      <c r="N571" s="93" t="s">
        <v>2311</v>
      </c>
      <c r="O571" s="108" t="s">
        <v>2312</v>
      </c>
      <c r="Q571" s="95" t="str">
        <f>IFERROR(VLOOKUP(ROWS($Q$3:Q571),$M$3:$N$992,2,0),"")</f>
        <v>Výroba košťat a kartáčnických výrobků</v>
      </c>
      <c r="R571">
        <f>IF(ISNUMBER(SEARCH(#REF!,N571)),MAX($M$2:M570)+1,0)</f>
        <v>0.0</v>
      </c>
      <c r="S571" s="93" t="s">
        <v>2311</v>
      </c>
      <c r="T571" t="str">
        <f>IFERROR(VLOOKUP(ROWS($T$3:T571),$R$3:$S$992,2,0),"")</f>
        <v/>
      </c>
      <c r="U571">
        <f>IF(ISNUMBER(SEARCH(#REF!,N571)),MAX($M$2:M570)+1,0)</f>
        <v>0.0</v>
      </c>
      <c r="V571" s="93" t="s">
        <v>2311</v>
      </c>
      <c r="W571" t="str">
        <f>IFERROR(VLOOKUP(ROWS($W$3:W571),$U$3:$V$992,2,0),"")</f>
        <v/>
      </c>
      <c r="X571">
        <f>IF(ISNUMBER(SEARCH(#REF!,N571)),MAX($M$2:M570)+1,0)</f>
        <v>0.0</v>
      </c>
      <c r="Y571" s="93" t="s">
        <v>2311</v>
      </c>
      <c r="Z571" t="str">
        <f>IFERROR(VLOOKUP(ROWS($Z$3:Z571),$X$3:$Y$992,2,0),"")</f>
        <v/>
      </c>
    </row>
    <row r="572" spans="13:26" ht="12.75">
      <c r="M572" s="92">
        <f>IF(ISNUMBER(SEARCH(ZAKL_DATA!$B$29,N572)),MAX($M$2:M571)+1,0)</f>
        <v>570.0</v>
      </c>
      <c r="N572" s="93" t="s">
        <v>2313</v>
      </c>
      <c r="O572" s="108" t="s">
        <v>2314</v>
      </c>
      <c r="Q572" s="95" t="str">
        <f>IFERROR(VLOOKUP(ROWS($Q$3:Q572),$M$3:$N$992,2,0),"")</f>
        <v>Ostatní zpracovatelský průmysl j. n.</v>
      </c>
      <c r="R572">
        <f>IF(ISNUMBER(SEARCH(#REF!,N572)),MAX($M$2:M571)+1,0)</f>
        <v>0.0</v>
      </c>
      <c r="S572" s="93" t="s">
        <v>2313</v>
      </c>
      <c r="T572" t="str">
        <f>IFERROR(VLOOKUP(ROWS($T$3:T572),$R$3:$S$992,2,0),"")</f>
        <v/>
      </c>
      <c r="U572">
        <f>IF(ISNUMBER(SEARCH(#REF!,N572)),MAX($M$2:M571)+1,0)</f>
        <v>0.0</v>
      </c>
      <c r="V572" s="93" t="s">
        <v>2313</v>
      </c>
      <c r="W572" t="str">
        <f>IFERROR(VLOOKUP(ROWS($W$3:W572),$U$3:$V$992,2,0),"")</f>
        <v/>
      </c>
      <c r="X572">
        <f>IF(ISNUMBER(SEARCH(#REF!,N572)),MAX($M$2:M571)+1,0)</f>
        <v>0.0</v>
      </c>
      <c r="Y572" s="93" t="s">
        <v>2313</v>
      </c>
      <c r="Z572" t="str">
        <f>IFERROR(VLOOKUP(ROWS($Z$3:Z572),$X$3:$Y$992,2,0),"")</f>
        <v/>
      </c>
    </row>
    <row r="573" spans="13:26" ht="12.75">
      <c r="M573" s="92">
        <f>IF(ISNUMBER(SEARCH(ZAKL_DATA!$B$29,N573)),MAX($M$2:M572)+1,0)</f>
        <v>571.0</v>
      </c>
      <c r="N573" s="93" t="s">
        <v>2315</v>
      </c>
      <c r="O573" s="108" t="s">
        <v>2316</v>
      </c>
      <c r="Q573" s="95" t="str">
        <f>IFERROR(VLOOKUP(ROWS($Q$3:Q573),$M$3:$N$992,2,0),"")</f>
        <v>Opravy kovodělných výrobků</v>
      </c>
      <c r="R573">
        <f>IF(ISNUMBER(SEARCH(#REF!,N573)),MAX($M$2:M572)+1,0)</f>
        <v>0.0</v>
      </c>
      <c r="S573" s="93" t="s">
        <v>2315</v>
      </c>
      <c r="T573" t="str">
        <f>IFERROR(VLOOKUP(ROWS($T$3:T573),$R$3:$S$992,2,0),"")</f>
        <v/>
      </c>
      <c r="U573">
        <f>IF(ISNUMBER(SEARCH(#REF!,N573)),MAX($M$2:M572)+1,0)</f>
        <v>0.0</v>
      </c>
      <c r="V573" s="93" t="s">
        <v>2315</v>
      </c>
      <c r="W573" t="str">
        <f>IFERROR(VLOOKUP(ROWS($W$3:W573),$U$3:$V$992,2,0),"")</f>
        <v/>
      </c>
      <c r="X573">
        <f>IF(ISNUMBER(SEARCH(#REF!,N573)),MAX($M$2:M572)+1,0)</f>
        <v>0.0</v>
      </c>
      <c r="Y573" s="93" t="s">
        <v>2315</v>
      </c>
      <c r="Z573" t="str">
        <f>IFERROR(VLOOKUP(ROWS($Z$3:Z573),$X$3:$Y$992,2,0),"")</f>
        <v/>
      </c>
    </row>
    <row r="574" spans="13:26" ht="12.75">
      <c r="M574" s="92">
        <f>IF(ISNUMBER(SEARCH(ZAKL_DATA!$B$29,N574)),MAX($M$2:M573)+1,0)</f>
        <v>572.0</v>
      </c>
      <c r="N574" s="93" t="s">
        <v>2317</v>
      </c>
      <c r="O574" s="108" t="s">
        <v>2318</v>
      </c>
      <c r="Q574" s="95" t="str">
        <f>IFERROR(VLOOKUP(ROWS($Q$3:Q574),$M$3:$N$992,2,0),"")</f>
        <v>Opravy strojů</v>
      </c>
      <c r="R574">
        <f>IF(ISNUMBER(SEARCH(#REF!,N574)),MAX($M$2:M573)+1,0)</f>
        <v>0.0</v>
      </c>
      <c r="S574" s="93" t="s">
        <v>2317</v>
      </c>
      <c r="T574" t="str">
        <f>IFERROR(VLOOKUP(ROWS($T$3:T574),$R$3:$S$992,2,0),"")</f>
        <v/>
      </c>
      <c r="U574">
        <f>IF(ISNUMBER(SEARCH(#REF!,N574)),MAX($M$2:M573)+1,0)</f>
        <v>0.0</v>
      </c>
      <c r="V574" s="93" t="s">
        <v>2317</v>
      </c>
      <c r="W574" t="str">
        <f>IFERROR(VLOOKUP(ROWS($W$3:W574),$U$3:$V$992,2,0),"")</f>
        <v/>
      </c>
      <c r="X574">
        <f>IF(ISNUMBER(SEARCH(#REF!,N574)),MAX($M$2:M573)+1,0)</f>
        <v>0.0</v>
      </c>
      <c r="Y574" s="93" t="s">
        <v>2317</v>
      </c>
      <c r="Z574" t="str">
        <f>IFERROR(VLOOKUP(ROWS($Z$3:Z574),$X$3:$Y$992,2,0),"")</f>
        <v/>
      </c>
    </row>
    <row r="575" spans="13:26" ht="12.75">
      <c r="M575" s="92">
        <f>IF(ISNUMBER(SEARCH(ZAKL_DATA!$B$29,N575)),MAX($M$2:M574)+1,0)</f>
        <v>573.0</v>
      </c>
      <c r="N575" s="93" t="s">
        <v>2319</v>
      </c>
      <c r="O575" s="108" t="s">
        <v>2320</v>
      </c>
      <c r="Q575" s="95" t="str">
        <f>IFERROR(VLOOKUP(ROWS($Q$3:Q575),$M$3:$N$992,2,0),"")</f>
        <v>Opravy elektronických a optických přístrojů a zařízení</v>
      </c>
      <c r="R575">
        <f>IF(ISNUMBER(SEARCH(#REF!,N575)),MAX($M$2:M574)+1,0)</f>
        <v>0.0</v>
      </c>
      <c r="S575" s="93" t="s">
        <v>2319</v>
      </c>
      <c r="T575" t="str">
        <f>IFERROR(VLOOKUP(ROWS($T$3:T575),$R$3:$S$992,2,0),"")</f>
        <v/>
      </c>
      <c r="U575">
        <f>IF(ISNUMBER(SEARCH(#REF!,N575)),MAX($M$2:M574)+1,0)</f>
        <v>0.0</v>
      </c>
      <c r="V575" s="93" t="s">
        <v>2319</v>
      </c>
      <c r="W575" t="str">
        <f>IFERROR(VLOOKUP(ROWS($W$3:W575),$U$3:$V$992,2,0),"")</f>
        <v/>
      </c>
      <c r="X575">
        <f>IF(ISNUMBER(SEARCH(#REF!,N575)),MAX($M$2:M574)+1,0)</f>
        <v>0.0</v>
      </c>
      <c r="Y575" s="93" t="s">
        <v>2319</v>
      </c>
      <c r="Z575" t="str">
        <f>IFERROR(VLOOKUP(ROWS($Z$3:Z575),$X$3:$Y$992,2,0),"")</f>
        <v/>
      </c>
    </row>
    <row r="576" spans="13:26" ht="12.75">
      <c r="M576" s="92">
        <f>IF(ISNUMBER(SEARCH(ZAKL_DATA!$B$29,N576)),MAX($M$2:M575)+1,0)</f>
        <v>574.0</v>
      </c>
      <c r="N576" s="93" t="s">
        <v>2321</v>
      </c>
      <c r="O576" s="108" t="s">
        <v>2322</v>
      </c>
      <c r="Q576" s="95" t="str">
        <f>IFERROR(VLOOKUP(ROWS($Q$3:Q576),$M$3:$N$992,2,0),"")</f>
        <v>Opravy elektrických zařízen</v>
      </c>
      <c r="R576">
        <f>IF(ISNUMBER(SEARCH(#REF!,N576)),MAX($M$2:M575)+1,0)</f>
        <v>0.0</v>
      </c>
      <c r="S576" s="93" t="s">
        <v>2321</v>
      </c>
      <c r="T576" t="str">
        <f>IFERROR(VLOOKUP(ROWS($T$3:T576),$R$3:$S$992,2,0),"")</f>
        <v/>
      </c>
      <c r="U576">
        <f>IF(ISNUMBER(SEARCH(#REF!,N576)),MAX($M$2:M575)+1,0)</f>
        <v>0.0</v>
      </c>
      <c r="V576" s="93" t="s">
        <v>2321</v>
      </c>
      <c r="W576" t="str">
        <f>IFERROR(VLOOKUP(ROWS($W$3:W576),$U$3:$V$992,2,0),"")</f>
        <v/>
      </c>
      <c r="X576">
        <f>IF(ISNUMBER(SEARCH(#REF!,N576)),MAX($M$2:M575)+1,0)</f>
        <v>0.0</v>
      </c>
      <c r="Y576" s="93" t="s">
        <v>2321</v>
      </c>
      <c r="Z576" t="str">
        <f>IFERROR(VLOOKUP(ROWS($Z$3:Z576),$X$3:$Y$992,2,0),"")</f>
        <v/>
      </c>
    </row>
    <row r="577" spans="13:26" ht="12.75">
      <c r="M577" s="92">
        <f>IF(ISNUMBER(SEARCH(ZAKL_DATA!$B$29,N577)),MAX($M$2:M576)+1,0)</f>
        <v>575.0</v>
      </c>
      <c r="N577" s="93" t="s">
        <v>2323</v>
      </c>
      <c r="O577" s="108" t="s">
        <v>2324</v>
      </c>
      <c r="Q577" s="95" t="str">
        <f>IFERROR(VLOOKUP(ROWS($Q$3:Q577),$M$3:$N$992,2,0),"")</f>
        <v>Opravy a údržba lodí a člunů</v>
      </c>
      <c r="R577">
        <f>IF(ISNUMBER(SEARCH(#REF!,N577)),MAX($M$2:M576)+1,0)</f>
        <v>0.0</v>
      </c>
      <c r="S577" s="93" t="s">
        <v>2323</v>
      </c>
      <c r="T577" t="str">
        <f>IFERROR(VLOOKUP(ROWS($T$3:T577),$R$3:$S$992,2,0),"")</f>
        <v/>
      </c>
      <c r="U577">
        <f>IF(ISNUMBER(SEARCH(#REF!,N577)),MAX($M$2:M576)+1,0)</f>
        <v>0.0</v>
      </c>
      <c r="V577" s="93" t="s">
        <v>2323</v>
      </c>
      <c r="W577" t="str">
        <f>IFERROR(VLOOKUP(ROWS($W$3:W577),$U$3:$V$992,2,0),"")</f>
        <v/>
      </c>
      <c r="X577">
        <f>IF(ISNUMBER(SEARCH(#REF!,N577)),MAX($M$2:M576)+1,0)</f>
        <v>0.0</v>
      </c>
      <c r="Y577" s="93" t="s">
        <v>2323</v>
      </c>
      <c r="Z577" t="str">
        <f>IFERROR(VLOOKUP(ROWS($Z$3:Z577),$X$3:$Y$992,2,0),"")</f>
        <v/>
      </c>
    </row>
    <row r="578" spans="13:26" ht="12.75">
      <c r="M578" s="92">
        <f>IF(ISNUMBER(SEARCH(ZAKL_DATA!$B$29,N578)),MAX($M$2:M577)+1,0)</f>
        <v>576.0</v>
      </c>
      <c r="N578" s="93" t="s">
        <v>2325</v>
      </c>
      <c r="O578" s="108" t="s">
        <v>2326</v>
      </c>
      <c r="Q578" s="95" t="str">
        <f>IFERROR(VLOOKUP(ROWS($Q$3:Q578),$M$3:$N$992,2,0),"")</f>
        <v>Opravy a údržba letadel a kosmických lodí</v>
      </c>
      <c r="R578">
        <f>IF(ISNUMBER(SEARCH(#REF!,N578)),MAX($M$2:M577)+1,0)</f>
        <v>0.0</v>
      </c>
      <c r="S578" s="93" t="s">
        <v>2325</v>
      </c>
      <c r="T578" t="str">
        <f>IFERROR(VLOOKUP(ROWS($T$3:T578),$R$3:$S$992,2,0),"")</f>
        <v/>
      </c>
      <c r="U578">
        <f>IF(ISNUMBER(SEARCH(#REF!,N578)),MAX($M$2:M577)+1,0)</f>
        <v>0.0</v>
      </c>
      <c r="V578" s="93" t="s">
        <v>2325</v>
      </c>
      <c r="W578" t="str">
        <f>IFERROR(VLOOKUP(ROWS($W$3:W578),$U$3:$V$992,2,0),"")</f>
        <v/>
      </c>
      <c r="X578">
        <f>IF(ISNUMBER(SEARCH(#REF!,N578)),MAX($M$2:M577)+1,0)</f>
        <v>0.0</v>
      </c>
      <c r="Y578" s="93" t="s">
        <v>2325</v>
      </c>
      <c r="Z578" t="str">
        <f>IFERROR(VLOOKUP(ROWS($Z$3:Z578),$X$3:$Y$992,2,0),"")</f>
        <v/>
      </c>
    </row>
    <row r="579" spans="13:26" ht="12.75">
      <c r="M579" s="92">
        <f>IF(ISNUMBER(SEARCH(ZAKL_DATA!$B$29,N579)),MAX($M$2:M578)+1,0)</f>
        <v>577.0</v>
      </c>
      <c r="N579" s="93" t="s">
        <v>2327</v>
      </c>
      <c r="O579" s="108" t="s">
        <v>2328</v>
      </c>
      <c r="Q579" s="95" t="str">
        <f>IFERROR(VLOOKUP(ROWS($Q$3:Q579),$M$3:$N$992,2,0),"")</f>
        <v>Opravy a údržba ostatních dopravních prostředků a zařízení j. n.</v>
      </c>
      <c r="R579">
        <f>IF(ISNUMBER(SEARCH(#REF!,N579)),MAX($M$2:M578)+1,0)</f>
        <v>0.0</v>
      </c>
      <c r="S579" s="93" t="s">
        <v>2327</v>
      </c>
      <c r="T579" t="str">
        <f>IFERROR(VLOOKUP(ROWS($T$3:T579),$R$3:$S$992,2,0),"")</f>
        <v/>
      </c>
      <c r="U579">
        <f>IF(ISNUMBER(SEARCH(#REF!,N579)),MAX($M$2:M578)+1,0)</f>
        <v>0.0</v>
      </c>
      <c r="V579" s="93" t="s">
        <v>2327</v>
      </c>
      <c r="W579" t="str">
        <f>IFERROR(VLOOKUP(ROWS($W$3:W579),$U$3:$V$992,2,0),"")</f>
        <v/>
      </c>
      <c r="X579">
        <f>IF(ISNUMBER(SEARCH(#REF!,N579)),MAX($M$2:M578)+1,0)</f>
        <v>0.0</v>
      </c>
      <c r="Y579" s="93" t="s">
        <v>2327</v>
      </c>
      <c r="Z579" t="str">
        <f>IFERROR(VLOOKUP(ROWS($Z$3:Z579),$X$3:$Y$992,2,0),"")</f>
        <v/>
      </c>
    </row>
    <row r="580" spans="13:26" ht="12.75">
      <c r="M580" s="92">
        <f>IF(ISNUMBER(SEARCH(ZAKL_DATA!$B$29,N580)),MAX($M$2:M579)+1,0)</f>
        <v>578.0</v>
      </c>
      <c r="N580" s="93" t="s">
        <v>2329</v>
      </c>
      <c r="O580" s="108" t="s">
        <v>2330</v>
      </c>
      <c r="Q580" s="95" t="str">
        <f>IFERROR(VLOOKUP(ROWS($Q$3:Q580),$M$3:$N$992,2,0),"")</f>
        <v>Opravy ostatních zařízení</v>
      </c>
      <c r="R580">
        <f>IF(ISNUMBER(SEARCH(#REF!,N580)),MAX($M$2:M579)+1,0)</f>
        <v>0.0</v>
      </c>
      <c r="S580" s="93" t="s">
        <v>2329</v>
      </c>
      <c r="T580" t="str">
        <f>IFERROR(VLOOKUP(ROWS($T$3:T580),$R$3:$S$992,2,0),"")</f>
        <v/>
      </c>
      <c r="U580">
        <f>IF(ISNUMBER(SEARCH(#REF!,N580)),MAX($M$2:M579)+1,0)</f>
        <v>0.0</v>
      </c>
      <c r="V580" s="93" t="s">
        <v>2329</v>
      </c>
      <c r="W580" t="str">
        <f>IFERROR(VLOOKUP(ROWS($W$3:W580),$U$3:$V$992,2,0),"")</f>
        <v/>
      </c>
      <c r="X580">
        <f>IF(ISNUMBER(SEARCH(#REF!,N580)),MAX($M$2:M579)+1,0)</f>
        <v>0.0</v>
      </c>
      <c r="Y580" s="93" t="s">
        <v>2329</v>
      </c>
      <c r="Z580" t="str">
        <f>IFERROR(VLOOKUP(ROWS($Z$3:Z580),$X$3:$Y$992,2,0),"")</f>
        <v/>
      </c>
    </row>
    <row r="581" spans="13:26" ht="12.75">
      <c r="M581" s="92">
        <f>IF(ISNUMBER(SEARCH(ZAKL_DATA!$B$29,N581)),MAX($M$2:M580)+1,0)</f>
        <v>579.0</v>
      </c>
      <c r="N581" s="93" t="s">
        <v>2331</v>
      </c>
      <c r="O581" s="108" t="s">
        <v>2332</v>
      </c>
      <c r="Q581" s="95" t="str">
        <f>IFERROR(VLOOKUP(ROWS($Q$3:Q581),$M$3:$N$992,2,0),"")</f>
        <v>Výroba elektřiny</v>
      </c>
      <c r="R581">
        <f>IF(ISNUMBER(SEARCH(#REF!,N581)),MAX($M$2:M580)+1,0)</f>
        <v>0.0</v>
      </c>
      <c r="S581" s="93" t="s">
        <v>2331</v>
      </c>
      <c r="T581" t="str">
        <f>IFERROR(VLOOKUP(ROWS($T$3:T581),$R$3:$S$992,2,0),"")</f>
        <v/>
      </c>
      <c r="U581">
        <f>IF(ISNUMBER(SEARCH(#REF!,N581)),MAX($M$2:M580)+1,0)</f>
        <v>0.0</v>
      </c>
      <c r="V581" s="93" t="s">
        <v>2331</v>
      </c>
      <c r="W581" t="str">
        <f>IFERROR(VLOOKUP(ROWS($W$3:W581),$U$3:$V$992,2,0),"")</f>
        <v/>
      </c>
      <c r="X581">
        <f>IF(ISNUMBER(SEARCH(#REF!,N581)),MAX($M$2:M580)+1,0)</f>
        <v>0.0</v>
      </c>
      <c r="Y581" s="93" t="s">
        <v>2331</v>
      </c>
      <c r="Z581" t="str">
        <f>IFERROR(VLOOKUP(ROWS($Z$3:Z581),$X$3:$Y$992,2,0),"")</f>
        <v/>
      </c>
    </row>
    <row r="582" spans="13:26" ht="12.75">
      <c r="M582" s="92">
        <f>IF(ISNUMBER(SEARCH(ZAKL_DATA!$B$29,N582)),MAX($M$2:M581)+1,0)</f>
        <v>580.0</v>
      </c>
      <c r="N582" s="93" t="s">
        <v>2333</v>
      </c>
      <c r="O582" s="108" t="s">
        <v>2334</v>
      </c>
      <c r="Q582" s="95" t="str">
        <f>IFERROR(VLOOKUP(ROWS($Q$3:Q582),$M$3:$N$992,2,0),"")</f>
        <v>Přenos elektřiny</v>
      </c>
      <c r="R582">
        <f>IF(ISNUMBER(SEARCH(#REF!,N582)),MAX($M$2:M581)+1,0)</f>
        <v>0.0</v>
      </c>
      <c r="S582" s="93" t="s">
        <v>2333</v>
      </c>
      <c r="T582" t="str">
        <f>IFERROR(VLOOKUP(ROWS($T$3:T582),$R$3:$S$992,2,0),"")</f>
        <v/>
      </c>
      <c r="U582">
        <f>IF(ISNUMBER(SEARCH(#REF!,N582)),MAX($M$2:M581)+1,0)</f>
        <v>0.0</v>
      </c>
      <c r="V582" s="93" t="s">
        <v>2333</v>
      </c>
      <c r="W582" t="str">
        <f>IFERROR(VLOOKUP(ROWS($W$3:W582),$U$3:$V$992,2,0),"")</f>
        <v/>
      </c>
      <c r="X582">
        <f>IF(ISNUMBER(SEARCH(#REF!,N582)),MAX($M$2:M581)+1,0)</f>
        <v>0.0</v>
      </c>
      <c r="Y582" s="93" t="s">
        <v>2333</v>
      </c>
      <c r="Z582" t="str">
        <f>IFERROR(VLOOKUP(ROWS($Z$3:Z582),$X$3:$Y$992,2,0),"")</f>
        <v/>
      </c>
    </row>
    <row r="583" spans="13:26" ht="12.75">
      <c r="M583" s="92">
        <f>IF(ISNUMBER(SEARCH(ZAKL_DATA!$B$29,N583)),MAX($M$2:M582)+1,0)</f>
        <v>581.0</v>
      </c>
      <c r="N583" s="93" t="s">
        <v>2335</v>
      </c>
      <c r="O583" s="108" t="s">
        <v>2336</v>
      </c>
      <c r="Q583" s="95" t="str">
        <f>IFERROR(VLOOKUP(ROWS($Q$3:Q583),$M$3:$N$992,2,0),"")</f>
        <v>Rozvod elektřiny</v>
      </c>
      <c r="R583">
        <f>IF(ISNUMBER(SEARCH(#REF!,N583)),MAX($M$2:M582)+1,0)</f>
        <v>0.0</v>
      </c>
      <c r="S583" s="93" t="s">
        <v>2335</v>
      </c>
      <c r="T583" t="str">
        <f>IFERROR(VLOOKUP(ROWS($T$3:T583),$R$3:$S$992,2,0),"")</f>
        <v/>
      </c>
      <c r="U583">
        <f>IF(ISNUMBER(SEARCH(#REF!,N583)),MAX($M$2:M582)+1,0)</f>
        <v>0.0</v>
      </c>
      <c r="V583" s="93" t="s">
        <v>2335</v>
      </c>
      <c r="W583" t="str">
        <f>IFERROR(VLOOKUP(ROWS($W$3:W583),$U$3:$V$992,2,0),"")</f>
        <v/>
      </c>
      <c r="X583">
        <f>IF(ISNUMBER(SEARCH(#REF!,N583)),MAX($M$2:M582)+1,0)</f>
        <v>0.0</v>
      </c>
      <c r="Y583" s="93" t="s">
        <v>2335</v>
      </c>
      <c r="Z583" t="str">
        <f>IFERROR(VLOOKUP(ROWS($Z$3:Z583),$X$3:$Y$992,2,0),"")</f>
        <v/>
      </c>
    </row>
    <row r="584" spans="13:26" ht="12.75">
      <c r="M584" s="92">
        <f>IF(ISNUMBER(SEARCH(ZAKL_DATA!$B$29,N584)),MAX($M$2:M583)+1,0)</f>
        <v>582.0</v>
      </c>
      <c r="N584" s="93" t="s">
        <v>2337</v>
      </c>
      <c r="O584" s="108" t="s">
        <v>2338</v>
      </c>
      <c r="Q584" s="95" t="str">
        <f>IFERROR(VLOOKUP(ROWS($Q$3:Q584),$M$3:$N$992,2,0),"")</f>
        <v>Obchod s elektřinou</v>
      </c>
      <c r="R584">
        <f>IF(ISNUMBER(SEARCH(#REF!,N584)),MAX($M$2:M583)+1,0)</f>
        <v>0.0</v>
      </c>
      <c r="S584" s="93" t="s">
        <v>2337</v>
      </c>
      <c r="T584" t="str">
        <f>IFERROR(VLOOKUP(ROWS($T$3:T584),$R$3:$S$992,2,0),"")</f>
        <v/>
      </c>
      <c r="U584">
        <f>IF(ISNUMBER(SEARCH(#REF!,N584)),MAX($M$2:M583)+1,0)</f>
        <v>0.0</v>
      </c>
      <c r="V584" s="93" t="s">
        <v>2337</v>
      </c>
      <c r="W584" t="str">
        <f>IFERROR(VLOOKUP(ROWS($W$3:W584),$U$3:$V$992,2,0),"")</f>
        <v/>
      </c>
      <c r="X584">
        <f>IF(ISNUMBER(SEARCH(#REF!,N584)),MAX($M$2:M583)+1,0)</f>
        <v>0.0</v>
      </c>
      <c r="Y584" s="93" t="s">
        <v>2337</v>
      </c>
      <c r="Z584" t="str">
        <f>IFERROR(VLOOKUP(ROWS($Z$3:Z584),$X$3:$Y$992,2,0),"")</f>
        <v/>
      </c>
    </row>
    <row r="585" spans="13:26" ht="12.75">
      <c r="M585" s="92">
        <f>IF(ISNUMBER(SEARCH(ZAKL_DATA!$B$29,N585)),MAX($M$2:M584)+1,0)</f>
        <v>583.0</v>
      </c>
      <c r="N585" s="93" t="s">
        <v>2339</v>
      </c>
      <c r="O585" s="108" t="s">
        <v>2340</v>
      </c>
      <c r="Q585" s="95" t="str">
        <f>IFERROR(VLOOKUP(ROWS($Q$3:Q585),$M$3:$N$992,2,0),"")</f>
        <v>Výroba plynu</v>
      </c>
      <c r="R585">
        <f>IF(ISNUMBER(SEARCH(#REF!,N585)),MAX($M$2:M584)+1,0)</f>
        <v>0.0</v>
      </c>
      <c r="S585" s="93" t="s">
        <v>2339</v>
      </c>
      <c r="T585" t="str">
        <f>IFERROR(VLOOKUP(ROWS($T$3:T585),$R$3:$S$992,2,0),"")</f>
        <v/>
      </c>
      <c r="U585">
        <f>IF(ISNUMBER(SEARCH(#REF!,N585)),MAX($M$2:M584)+1,0)</f>
        <v>0.0</v>
      </c>
      <c r="V585" s="93" t="s">
        <v>2339</v>
      </c>
      <c r="W585" t="str">
        <f>IFERROR(VLOOKUP(ROWS($W$3:W585),$U$3:$V$992,2,0),"")</f>
        <v/>
      </c>
      <c r="X585">
        <f>IF(ISNUMBER(SEARCH(#REF!,N585)),MAX($M$2:M584)+1,0)</f>
        <v>0.0</v>
      </c>
      <c r="Y585" s="93" t="s">
        <v>2339</v>
      </c>
      <c r="Z585" t="str">
        <f>IFERROR(VLOOKUP(ROWS($Z$3:Z585),$X$3:$Y$992,2,0),"")</f>
        <v/>
      </c>
    </row>
    <row r="586" spans="13:26" ht="12.75">
      <c r="M586" s="92">
        <f>IF(ISNUMBER(SEARCH(ZAKL_DATA!$B$29,N586)),MAX($M$2:M585)+1,0)</f>
        <v>584.0</v>
      </c>
      <c r="N586" s="93" t="s">
        <v>2341</v>
      </c>
      <c r="O586" s="108" t="s">
        <v>2342</v>
      </c>
      <c r="Q586" s="95" t="str">
        <f>IFERROR(VLOOKUP(ROWS($Q$3:Q586),$M$3:$N$992,2,0),"")</f>
        <v>Rozvod plynných paliv prostřednictvím sítí</v>
      </c>
      <c r="R586">
        <f>IF(ISNUMBER(SEARCH(#REF!,N586)),MAX($M$2:M585)+1,0)</f>
        <v>0.0</v>
      </c>
      <c r="S586" s="93" t="s">
        <v>2341</v>
      </c>
      <c r="T586" t="str">
        <f>IFERROR(VLOOKUP(ROWS($T$3:T586),$R$3:$S$992,2,0),"")</f>
        <v/>
      </c>
      <c r="U586">
        <f>IF(ISNUMBER(SEARCH(#REF!,N586)),MAX($M$2:M585)+1,0)</f>
        <v>0.0</v>
      </c>
      <c r="V586" s="93" t="s">
        <v>2341</v>
      </c>
      <c r="W586" t="str">
        <f>IFERROR(VLOOKUP(ROWS($W$3:W586),$U$3:$V$992,2,0),"")</f>
        <v/>
      </c>
      <c r="X586">
        <f>IF(ISNUMBER(SEARCH(#REF!,N586)),MAX($M$2:M585)+1,0)</f>
        <v>0.0</v>
      </c>
      <c r="Y586" s="93" t="s">
        <v>2341</v>
      </c>
      <c r="Z586" t="str">
        <f>IFERROR(VLOOKUP(ROWS($Z$3:Z586),$X$3:$Y$992,2,0),"")</f>
        <v/>
      </c>
    </row>
    <row r="587" spans="13:26" ht="12.75">
      <c r="M587" s="92">
        <f>IF(ISNUMBER(SEARCH(ZAKL_DATA!$B$29,N587)),MAX($M$2:M586)+1,0)</f>
        <v>585.0</v>
      </c>
      <c r="N587" s="93" t="s">
        <v>2343</v>
      </c>
      <c r="O587" s="108" t="s">
        <v>2344</v>
      </c>
      <c r="Q587" s="95" t="str">
        <f>IFERROR(VLOOKUP(ROWS($Q$3:Q587),$M$3:$N$992,2,0),"")</f>
        <v>Obchod s plynem prostřednictvím sítí</v>
      </c>
      <c r="R587">
        <f>IF(ISNUMBER(SEARCH(#REF!,N587)),MAX($M$2:M586)+1,0)</f>
        <v>0.0</v>
      </c>
      <c r="S587" s="93" t="s">
        <v>2343</v>
      </c>
      <c r="T587" t="str">
        <f>IFERROR(VLOOKUP(ROWS($T$3:T587),$R$3:$S$992,2,0),"")</f>
        <v/>
      </c>
      <c r="U587">
        <f>IF(ISNUMBER(SEARCH(#REF!,N587)),MAX($M$2:M586)+1,0)</f>
        <v>0.0</v>
      </c>
      <c r="V587" s="93" t="s">
        <v>2343</v>
      </c>
      <c r="W587" t="str">
        <f>IFERROR(VLOOKUP(ROWS($W$3:W587),$U$3:$V$992,2,0),"")</f>
        <v/>
      </c>
      <c r="X587">
        <f>IF(ISNUMBER(SEARCH(#REF!,N587)),MAX($M$2:M586)+1,0)</f>
        <v>0.0</v>
      </c>
      <c r="Y587" s="93" t="s">
        <v>2343</v>
      </c>
      <c r="Z587" t="str">
        <f>IFERROR(VLOOKUP(ROWS($Z$3:Z587),$X$3:$Y$992,2,0),"")</f>
        <v/>
      </c>
    </row>
    <row r="588" spans="13:26" ht="12.75">
      <c r="M588" s="92">
        <f>IF(ISNUMBER(SEARCH(ZAKL_DATA!$B$29,N588)),MAX($M$2:M587)+1,0)</f>
        <v>586.0</v>
      </c>
      <c r="N588" s="93" t="s">
        <v>2345</v>
      </c>
      <c r="O588" s="108" t="s">
        <v>2346</v>
      </c>
      <c r="Q588" s="95" t="str">
        <f>IFERROR(VLOOKUP(ROWS($Q$3:Q588),$M$3:$N$992,2,0),"")</f>
        <v>Shromažďování a sběr odpadů, kromě nebezpečných</v>
      </c>
      <c r="R588">
        <f>IF(ISNUMBER(SEARCH(#REF!,N588)),MAX($M$2:M587)+1,0)</f>
        <v>0.0</v>
      </c>
      <c r="S588" s="93" t="s">
        <v>2345</v>
      </c>
      <c r="T588" t="str">
        <f>IFERROR(VLOOKUP(ROWS($T$3:T588),$R$3:$S$992,2,0),"")</f>
        <v/>
      </c>
      <c r="U588">
        <f>IF(ISNUMBER(SEARCH(#REF!,N588)),MAX($M$2:M587)+1,0)</f>
        <v>0.0</v>
      </c>
      <c r="V588" s="93" t="s">
        <v>2345</v>
      </c>
      <c r="W588" t="str">
        <f>IFERROR(VLOOKUP(ROWS($W$3:W588),$U$3:$V$992,2,0),"")</f>
        <v/>
      </c>
      <c r="X588">
        <f>IF(ISNUMBER(SEARCH(#REF!,N588)),MAX($M$2:M587)+1,0)</f>
        <v>0.0</v>
      </c>
      <c r="Y588" s="93" t="s">
        <v>2345</v>
      </c>
      <c r="Z588" t="str">
        <f>IFERROR(VLOOKUP(ROWS($Z$3:Z588),$X$3:$Y$992,2,0),"")</f>
        <v/>
      </c>
    </row>
    <row r="589" spans="13:26" ht="12.75">
      <c r="M589" s="92">
        <f>IF(ISNUMBER(SEARCH(ZAKL_DATA!$B$29,N589)),MAX($M$2:M588)+1,0)</f>
        <v>587.0</v>
      </c>
      <c r="N589" s="93" t="s">
        <v>2347</v>
      </c>
      <c r="O589" s="108" t="s">
        <v>2348</v>
      </c>
      <c r="Q589" s="95" t="str">
        <f>IFERROR(VLOOKUP(ROWS($Q$3:Q589),$M$3:$N$992,2,0),"")</f>
        <v>Shromažďování a sběr nebezpečných odpadů</v>
      </c>
      <c r="R589">
        <f>IF(ISNUMBER(SEARCH(#REF!,N589)),MAX($M$2:M588)+1,0)</f>
        <v>0.0</v>
      </c>
      <c r="S589" s="93" t="s">
        <v>2347</v>
      </c>
      <c r="T589" t="str">
        <f>IFERROR(VLOOKUP(ROWS($T$3:T589),$R$3:$S$992,2,0),"")</f>
        <v/>
      </c>
      <c r="U589">
        <f>IF(ISNUMBER(SEARCH(#REF!,N589)),MAX($M$2:M588)+1,0)</f>
        <v>0.0</v>
      </c>
      <c r="V589" s="93" t="s">
        <v>2347</v>
      </c>
      <c r="W589" t="str">
        <f>IFERROR(VLOOKUP(ROWS($W$3:W589),$U$3:$V$992,2,0),"")</f>
        <v/>
      </c>
      <c r="X589">
        <f>IF(ISNUMBER(SEARCH(#REF!,N589)),MAX($M$2:M588)+1,0)</f>
        <v>0.0</v>
      </c>
      <c r="Y589" s="93" t="s">
        <v>2347</v>
      </c>
      <c r="Z589" t="str">
        <f>IFERROR(VLOOKUP(ROWS($Z$3:Z589),$X$3:$Y$992,2,0),"")</f>
        <v/>
      </c>
    </row>
    <row r="590" spans="13:26" ht="12.75">
      <c r="M590" s="92">
        <f>IF(ISNUMBER(SEARCH(ZAKL_DATA!$B$29,N590)),MAX($M$2:M589)+1,0)</f>
        <v>588.0</v>
      </c>
      <c r="N590" s="93" t="s">
        <v>2349</v>
      </c>
      <c r="O590" s="108" t="s">
        <v>2350</v>
      </c>
      <c r="Q590" s="95" t="str">
        <f>IFERROR(VLOOKUP(ROWS($Q$3:Q590),$M$3:$N$992,2,0),"")</f>
        <v>Odstraňování odpadů, kromě nebezpečných</v>
      </c>
      <c r="R590">
        <f>IF(ISNUMBER(SEARCH(#REF!,N590)),MAX($M$2:M589)+1,0)</f>
        <v>0.0</v>
      </c>
      <c r="S590" s="93" t="s">
        <v>2349</v>
      </c>
      <c r="T590" t="str">
        <f>IFERROR(VLOOKUP(ROWS($T$3:T590),$R$3:$S$992,2,0),"")</f>
        <v/>
      </c>
      <c r="U590">
        <f>IF(ISNUMBER(SEARCH(#REF!,N590)),MAX($M$2:M589)+1,0)</f>
        <v>0.0</v>
      </c>
      <c r="V590" s="93" t="s">
        <v>2349</v>
      </c>
      <c r="W590" t="str">
        <f>IFERROR(VLOOKUP(ROWS($W$3:W590),$U$3:$V$992,2,0),"")</f>
        <v/>
      </c>
      <c r="X590">
        <f>IF(ISNUMBER(SEARCH(#REF!,N590)),MAX($M$2:M589)+1,0)</f>
        <v>0.0</v>
      </c>
      <c r="Y590" s="93" t="s">
        <v>2349</v>
      </c>
      <c r="Z590" t="str">
        <f>IFERROR(VLOOKUP(ROWS($Z$3:Z590),$X$3:$Y$992,2,0),"")</f>
        <v/>
      </c>
    </row>
    <row r="591" spans="13:26" ht="12.75">
      <c r="M591" s="92">
        <f>IF(ISNUMBER(SEARCH(ZAKL_DATA!$B$29,N591)),MAX($M$2:M590)+1,0)</f>
        <v>589.0</v>
      </c>
      <c r="N591" s="93" t="s">
        <v>2351</v>
      </c>
      <c r="O591" s="108" t="s">
        <v>2352</v>
      </c>
      <c r="Q591" s="95" t="str">
        <f>IFERROR(VLOOKUP(ROWS($Q$3:Q591),$M$3:$N$992,2,0),"")</f>
        <v>Odstraňování nebezpečných odpadů</v>
      </c>
      <c r="R591">
        <f>IF(ISNUMBER(SEARCH(#REF!,N591)),MAX($M$2:M590)+1,0)</f>
        <v>0.0</v>
      </c>
      <c r="S591" s="93" t="s">
        <v>2351</v>
      </c>
      <c r="T591" t="str">
        <f>IFERROR(VLOOKUP(ROWS($T$3:T591),$R$3:$S$992,2,0),"")</f>
        <v/>
      </c>
      <c r="U591">
        <f>IF(ISNUMBER(SEARCH(#REF!,N591)),MAX($M$2:M590)+1,0)</f>
        <v>0.0</v>
      </c>
      <c r="V591" s="93" t="s">
        <v>2351</v>
      </c>
      <c r="W591" t="str">
        <f>IFERROR(VLOOKUP(ROWS($W$3:W591),$U$3:$V$992,2,0),"")</f>
        <v/>
      </c>
      <c r="X591">
        <f>IF(ISNUMBER(SEARCH(#REF!,N591)),MAX($M$2:M590)+1,0)</f>
        <v>0.0</v>
      </c>
      <c r="Y591" s="93" t="s">
        <v>2351</v>
      </c>
      <c r="Z591" t="str">
        <f>IFERROR(VLOOKUP(ROWS($Z$3:Z591),$X$3:$Y$992,2,0),"")</f>
        <v/>
      </c>
    </row>
    <row r="592" spans="13:26" ht="12.75">
      <c r="M592" s="92">
        <f>IF(ISNUMBER(SEARCH(ZAKL_DATA!$B$29,N592)),MAX($M$2:M591)+1,0)</f>
        <v>590.0</v>
      </c>
      <c r="N592" s="93" t="s">
        <v>2353</v>
      </c>
      <c r="O592" s="108" t="s">
        <v>2354</v>
      </c>
      <c r="Q592" s="95" t="str">
        <f>IFERROR(VLOOKUP(ROWS($Q$3:Q592),$M$3:$N$992,2,0),"")</f>
        <v>Demontáž vraků a vyřazených strojů a zařízení pro účely recyklace</v>
      </c>
      <c r="R592">
        <f>IF(ISNUMBER(SEARCH(#REF!,N592)),MAX($M$2:M591)+1,0)</f>
        <v>0.0</v>
      </c>
      <c r="S592" s="93" t="s">
        <v>2353</v>
      </c>
      <c r="T592" t="str">
        <f>IFERROR(VLOOKUP(ROWS($T$3:T592),$R$3:$S$992,2,0),"")</f>
        <v/>
      </c>
      <c r="U592">
        <f>IF(ISNUMBER(SEARCH(#REF!,N592)),MAX($M$2:M591)+1,0)</f>
        <v>0.0</v>
      </c>
      <c r="V592" s="93" t="s">
        <v>2353</v>
      </c>
      <c r="W592" t="str">
        <f>IFERROR(VLOOKUP(ROWS($W$3:W592),$U$3:$V$992,2,0),"")</f>
        <v/>
      </c>
      <c r="X592">
        <f>IF(ISNUMBER(SEARCH(#REF!,N592)),MAX($M$2:M591)+1,0)</f>
        <v>0.0</v>
      </c>
      <c r="Y592" s="93" t="s">
        <v>2353</v>
      </c>
      <c r="Z592" t="str">
        <f>IFERROR(VLOOKUP(ROWS($Z$3:Z592),$X$3:$Y$992,2,0),"")</f>
        <v/>
      </c>
    </row>
    <row r="593" spans="13:26" ht="12.75">
      <c r="M593" s="92">
        <f>IF(ISNUMBER(SEARCH(ZAKL_DATA!$B$29,N593)),MAX($M$2:M592)+1,0)</f>
        <v>591.0</v>
      </c>
      <c r="N593" s="93" t="s">
        <v>2355</v>
      </c>
      <c r="O593" s="108" t="s">
        <v>2356</v>
      </c>
      <c r="Q593" s="95" t="str">
        <f>IFERROR(VLOOKUP(ROWS($Q$3:Q593),$M$3:$N$992,2,0),"")</f>
        <v>Úprava odpadů k dalšímu využití,kromě demontáže vraků,strojů a zařízení</v>
      </c>
      <c r="R593">
        <f>IF(ISNUMBER(SEARCH(#REF!,N593)),MAX($M$2:M592)+1,0)</f>
        <v>0.0</v>
      </c>
      <c r="S593" s="93" t="s">
        <v>2355</v>
      </c>
      <c r="T593" t="str">
        <f>IFERROR(VLOOKUP(ROWS($T$3:T593),$R$3:$S$992,2,0),"")</f>
        <v/>
      </c>
      <c r="U593">
        <f>IF(ISNUMBER(SEARCH(#REF!,N593)),MAX($M$2:M592)+1,0)</f>
        <v>0.0</v>
      </c>
      <c r="V593" s="93" t="s">
        <v>2355</v>
      </c>
      <c r="W593" t="str">
        <f>IFERROR(VLOOKUP(ROWS($W$3:W593),$U$3:$V$992,2,0),"")</f>
        <v/>
      </c>
      <c r="X593">
        <f>IF(ISNUMBER(SEARCH(#REF!,N593)),MAX($M$2:M592)+1,0)</f>
        <v>0.0</v>
      </c>
      <c r="Y593" s="93" t="s">
        <v>2355</v>
      </c>
      <c r="Z593" t="str">
        <f>IFERROR(VLOOKUP(ROWS($Z$3:Z593),$X$3:$Y$992,2,0),"")</f>
        <v/>
      </c>
    </row>
    <row r="594" spans="13:26" ht="12.75">
      <c r="M594" s="92">
        <f>IF(ISNUMBER(SEARCH(ZAKL_DATA!$B$29,N594)),MAX($M$2:M593)+1,0)</f>
        <v>592.0</v>
      </c>
      <c r="N594" s="93" t="s">
        <v>2357</v>
      </c>
      <c r="O594" s="108" t="s">
        <v>1646</v>
      </c>
      <c r="Q594" s="95" t="str">
        <f>IFERROR(VLOOKUP(ROWS($Q$3:Q594),$M$3:$N$992,2,0),"")</f>
        <v>Výstavba bytových budov</v>
      </c>
      <c r="R594">
        <f>IF(ISNUMBER(SEARCH(#REF!,N594)),MAX($M$2:M593)+1,0)</f>
        <v>0.0</v>
      </c>
      <c r="S594" s="93" t="s">
        <v>2357</v>
      </c>
      <c r="T594" t="str">
        <f>IFERROR(VLOOKUP(ROWS($T$3:T594),$R$3:$S$992,2,0),"")</f>
        <v/>
      </c>
      <c r="U594">
        <f>IF(ISNUMBER(SEARCH(#REF!,N594)),MAX($M$2:M593)+1,0)</f>
        <v>0.0</v>
      </c>
      <c r="V594" s="93" t="s">
        <v>2357</v>
      </c>
      <c r="W594" t="str">
        <f>IFERROR(VLOOKUP(ROWS($W$3:W594),$U$3:$V$992,2,0),"")</f>
        <v/>
      </c>
      <c r="X594">
        <f>IF(ISNUMBER(SEARCH(#REF!,N594)),MAX($M$2:M593)+1,0)</f>
        <v>0.0</v>
      </c>
      <c r="Y594" s="93" t="s">
        <v>2357</v>
      </c>
      <c r="Z594" t="str">
        <f>IFERROR(VLOOKUP(ROWS($Z$3:Z594),$X$3:$Y$992,2,0),"")</f>
        <v/>
      </c>
    </row>
    <row r="595" spans="13:26" ht="12.75">
      <c r="M595" s="92">
        <f>IF(ISNUMBER(SEARCH(ZAKL_DATA!$B$29,N595)),MAX($M$2:M594)+1,0)</f>
        <v>593.0</v>
      </c>
      <c r="N595" s="93" t="s">
        <v>2358</v>
      </c>
      <c r="O595" s="108" t="s">
        <v>2359</v>
      </c>
      <c r="Q595" s="95" t="str">
        <f>IFERROR(VLOOKUP(ROWS($Q$3:Q595),$M$3:$N$992,2,0),"")</f>
        <v>Výstavba silnic a dálnic</v>
      </c>
      <c r="R595">
        <f>IF(ISNUMBER(SEARCH(#REF!,N595)),MAX($M$2:M594)+1,0)</f>
        <v>0.0</v>
      </c>
      <c r="S595" s="93" t="s">
        <v>2358</v>
      </c>
      <c r="T595" t="str">
        <f>IFERROR(VLOOKUP(ROWS($T$3:T595),$R$3:$S$992,2,0),"")</f>
        <v/>
      </c>
      <c r="U595">
        <f>IF(ISNUMBER(SEARCH(#REF!,N595)),MAX($M$2:M594)+1,0)</f>
        <v>0.0</v>
      </c>
      <c r="V595" s="93" t="s">
        <v>2358</v>
      </c>
      <c r="W595" t="str">
        <f>IFERROR(VLOOKUP(ROWS($W$3:W595),$U$3:$V$992,2,0),"")</f>
        <v/>
      </c>
      <c r="X595">
        <f>IF(ISNUMBER(SEARCH(#REF!,N595)),MAX($M$2:M594)+1,0)</f>
        <v>0.0</v>
      </c>
      <c r="Y595" s="93" t="s">
        <v>2358</v>
      </c>
      <c r="Z595" t="str">
        <f>IFERROR(VLOOKUP(ROWS($Z$3:Z595),$X$3:$Y$992,2,0),"")</f>
        <v/>
      </c>
    </row>
    <row r="596" spans="13:26" ht="12.75">
      <c r="M596" s="92">
        <f>IF(ISNUMBER(SEARCH(ZAKL_DATA!$B$29,N596)),MAX($M$2:M595)+1,0)</f>
        <v>594.0</v>
      </c>
      <c r="N596" s="93" t="s">
        <v>2360</v>
      </c>
      <c r="O596" s="108" t="s">
        <v>2361</v>
      </c>
      <c r="Q596" s="95" t="str">
        <f>IFERROR(VLOOKUP(ROWS($Q$3:Q596),$M$3:$N$992,2,0),"")</f>
        <v>Výstavba železnic a podzemních drah</v>
      </c>
      <c r="R596">
        <f>IF(ISNUMBER(SEARCH(#REF!,N596)),MAX($M$2:M595)+1,0)</f>
        <v>0.0</v>
      </c>
      <c r="S596" s="93" t="s">
        <v>2360</v>
      </c>
      <c r="T596" t="str">
        <f>IFERROR(VLOOKUP(ROWS($T$3:T596),$R$3:$S$992,2,0),"")</f>
        <v/>
      </c>
      <c r="U596">
        <f>IF(ISNUMBER(SEARCH(#REF!,N596)),MAX($M$2:M595)+1,0)</f>
        <v>0.0</v>
      </c>
      <c r="V596" s="93" t="s">
        <v>2360</v>
      </c>
      <c r="W596" t="str">
        <f>IFERROR(VLOOKUP(ROWS($W$3:W596),$U$3:$V$992,2,0),"")</f>
        <v/>
      </c>
      <c r="X596">
        <f>IF(ISNUMBER(SEARCH(#REF!,N596)),MAX($M$2:M595)+1,0)</f>
        <v>0.0</v>
      </c>
      <c r="Y596" s="93" t="s">
        <v>2360</v>
      </c>
      <c r="Z596" t="str">
        <f>IFERROR(VLOOKUP(ROWS($Z$3:Z596),$X$3:$Y$992,2,0),"")</f>
        <v/>
      </c>
    </row>
    <row r="597" spans="13:26" ht="12.75">
      <c r="M597" s="92">
        <f>IF(ISNUMBER(SEARCH(ZAKL_DATA!$B$29,N597)),MAX($M$2:M596)+1,0)</f>
        <v>595.0</v>
      </c>
      <c r="N597" s="93" t="s">
        <v>2362</v>
      </c>
      <c r="O597" s="108" t="s">
        <v>2363</v>
      </c>
      <c r="Q597" s="95" t="str">
        <f>IFERROR(VLOOKUP(ROWS($Q$3:Q597),$M$3:$N$992,2,0),"")</f>
        <v>Výstavba mostů a tunelů</v>
      </c>
      <c r="R597">
        <f>IF(ISNUMBER(SEARCH(#REF!,N597)),MAX($M$2:M596)+1,0)</f>
        <v>0.0</v>
      </c>
      <c r="S597" s="93" t="s">
        <v>2362</v>
      </c>
      <c r="T597" t="str">
        <f>IFERROR(VLOOKUP(ROWS($T$3:T597),$R$3:$S$992,2,0),"")</f>
        <v/>
      </c>
      <c r="U597">
        <f>IF(ISNUMBER(SEARCH(#REF!,N597)),MAX($M$2:M596)+1,0)</f>
        <v>0.0</v>
      </c>
      <c r="V597" s="93" t="s">
        <v>2362</v>
      </c>
      <c r="W597" t="str">
        <f>IFERROR(VLOOKUP(ROWS($W$3:W597),$U$3:$V$992,2,0),"")</f>
        <v/>
      </c>
      <c r="X597">
        <f>IF(ISNUMBER(SEARCH(#REF!,N597)),MAX($M$2:M596)+1,0)</f>
        <v>0.0</v>
      </c>
      <c r="Y597" s="93" t="s">
        <v>2362</v>
      </c>
      <c r="Z597" t="str">
        <f>IFERROR(VLOOKUP(ROWS($Z$3:Z597),$X$3:$Y$992,2,0),"")</f>
        <v/>
      </c>
    </row>
    <row r="598" spans="13:26" ht="12.75">
      <c r="M598" s="92">
        <f>IF(ISNUMBER(SEARCH(ZAKL_DATA!$B$29,N598)),MAX($M$2:M597)+1,0)</f>
        <v>596.0</v>
      </c>
      <c r="N598" s="93" t="s">
        <v>2364</v>
      </c>
      <c r="O598" s="108" t="s">
        <v>2365</v>
      </c>
      <c r="Q598" s="95" t="str">
        <f>IFERROR(VLOOKUP(ROWS($Q$3:Q598),$M$3:$N$992,2,0),"")</f>
        <v>Výstavba inženýrských sítí pro kapaliny a plyny</v>
      </c>
      <c r="R598">
        <f>IF(ISNUMBER(SEARCH(#REF!,N598)),MAX($M$2:M597)+1,0)</f>
        <v>0.0</v>
      </c>
      <c r="S598" s="93" t="s">
        <v>2364</v>
      </c>
      <c r="T598" t="str">
        <f>IFERROR(VLOOKUP(ROWS($T$3:T598),$R$3:$S$992,2,0),"")</f>
        <v/>
      </c>
      <c r="U598">
        <f>IF(ISNUMBER(SEARCH(#REF!,N598)),MAX($M$2:M597)+1,0)</f>
        <v>0.0</v>
      </c>
      <c r="V598" s="93" t="s">
        <v>2364</v>
      </c>
      <c r="W598" t="str">
        <f>IFERROR(VLOOKUP(ROWS($W$3:W598),$U$3:$V$992,2,0),"")</f>
        <v/>
      </c>
      <c r="X598">
        <f>IF(ISNUMBER(SEARCH(#REF!,N598)),MAX($M$2:M597)+1,0)</f>
        <v>0.0</v>
      </c>
      <c r="Y598" s="93" t="s">
        <v>2364</v>
      </c>
      <c r="Z598" t="str">
        <f>IFERROR(VLOOKUP(ROWS($Z$3:Z598),$X$3:$Y$992,2,0),"")</f>
        <v/>
      </c>
    </row>
    <row r="599" spans="13:26" ht="12.75">
      <c r="M599" s="92">
        <f>IF(ISNUMBER(SEARCH(ZAKL_DATA!$B$29,N599)),MAX($M$2:M598)+1,0)</f>
        <v>597.0</v>
      </c>
      <c r="N599" s="93" t="s">
        <v>2366</v>
      </c>
      <c r="O599" s="108" t="s">
        <v>2367</v>
      </c>
      <c r="Q599" s="95" t="str">
        <f>IFERROR(VLOOKUP(ROWS($Q$3:Q599),$M$3:$N$992,2,0),"")</f>
        <v>Výstavba inženýrských sítí pro elektřinu a telekomunikace</v>
      </c>
      <c r="R599">
        <f>IF(ISNUMBER(SEARCH(#REF!,N599)),MAX($M$2:M598)+1,0)</f>
        <v>0.0</v>
      </c>
      <c r="S599" s="93" t="s">
        <v>2366</v>
      </c>
      <c r="T599" t="str">
        <f>IFERROR(VLOOKUP(ROWS($T$3:T599),$R$3:$S$992,2,0),"")</f>
        <v/>
      </c>
      <c r="U599">
        <f>IF(ISNUMBER(SEARCH(#REF!,N599)),MAX($M$2:M598)+1,0)</f>
        <v>0.0</v>
      </c>
      <c r="V599" s="93" t="s">
        <v>2366</v>
      </c>
      <c r="W599" t="str">
        <f>IFERROR(VLOOKUP(ROWS($W$3:W599),$U$3:$V$992,2,0),"")</f>
        <v/>
      </c>
      <c r="X599">
        <f>IF(ISNUMBER(SEARCH(#REF!,N599)),MAX($M$2:M598)+1,0)</f>
        <v>0.0</v>
      </c>
      <c r="Y599" s="93" t="s">
        <v>2366</v>
      </c>
      <c r="Z599" t="str">
        <f>IFERROR(VLOOKUP(ROWS($Z$3:Z599),$X$3:$Y$992,2,0),"")</f>
        <v/>
      </c>
    </row>
    <row r="600" spans="13:26" ht="12.75">
      <c r="M600" s="92">
        <f>IF(ISNUMBER(SEARCH(ZAKL_DATA!$B$29,N600)),MAX($M$2:M599)+1,0)</f>
        <v>598.0</v>
      </c>
      <c r="N600" s="93" t="s">
        <v>2368</v>
      </c>
      <c r="O600" s="108" t="s">
        <v>2369</v>
      </c>
      <c r="Q600" s="95" t="str">
        <f>IFERROR(VLOOKUP(ROWS($Q$3:Q600),$M$3:$N$992,2,0),"")</f>
        <v>Výstavba vodních děl</v>
      </c>
      <c r="R600">
        <f>IF(ISNUMBER(SEARCH(#REF!,N600)),MAX($M$2:M599)+1,0)</f>
        <v>0.0</v>
      </c>
      <c r="S600" s="93" t="s">
        <v>2368</v>
      </c>
      <c r="T600" t="str">
        <f>IFERROR(VLOOKUP(ROWS($T$3:T600),$R$3:$S$992,2,0),"")</f>
        <v/>
      </c>
      <c r="U600">
        <f>IF(ISNUMBER(SEARCH(#REF!,N600)),MAX($M$2:M599)+1,0)</f>
        <v>0.0</v>
      </c>
      <c r="V600" s="93" t="s">
        <v>2368</v>
      </c>
      <c r="W600" t="str">
        <f>IFERROR(VLOOKUP(ROWS($W$3:W600),$U$3:$V$992,2,0),"")</f>
        <v/>
      </c>
      <c r="X600">
        <f>IF(ISNUMBER(SEARCH(#REF!,N600)),MAX($M$2:M599)+1,0)</f>
        <v>0.0</v>
      </c>
      <c r="Y600" s="93" t="s">
        <v>2368</v>
      </c>
      <c r="Z600" t="str">
        <f>IFERROR(VLOOKUP(ROWS($Z$3:Z600),$X$3:$Y$992,2,0),"")</f>
        <v/>
      </c>
    </row>
    <row r="601" spans="13:26" ht="12.75">
      <c r="M601" s="92">
        <f>IF(ISNUMBER(SEARCH(ZAKL_DATA!$B$29,N601)),MAX($M$2:M600)+1,0)</f>
        <v>599.0</v>
      </c>
      <c r="N601" s="93" t="s">
        <v>2370</v>
      </c>
      <c r="O601" s="108" t="s">
        <v>2371</v>
      </c>
      <c r="Q601" s="95" t="str">
        <f>IFERROR(VLOOKUP(ROWS($Q$3:Q601),$M$3:$N$992,2,0),"")</f>
        <v>Výstavba ostatních staveb j. n.</v>
      </c>
      <c r="R601">
        <f>IF(ISNUMBER(SEARCH(#REF!,N601)),MAX($M$2:M600)+1,0)</f>
        <v>0.0</v>
      </c>
      <c r="S601" s="93" t="s">
        <v>2370</v>
      </c>
      <c r="T601" t="str">
        <f>IFERROR(VLOOKUP(ROWS($T$3:T601),$R$3:$S$992,2,0),"")</f>
        <v/>
      </c>
      <c r="U601">
        <f>IF(ISNUMBER(SEARCH(#REF!,N601)),MAX($M$2:M600)+1,0)</f>
        <v>0.0</v>
      </c>
      <c r="V601" s="93" t="s">
        <v>2370</v>
      </c>
      <c r="W601" t="str">
        <f>IFERROR(VLOOKUP(ROWS($W$3:W601),$U$3:$V$992,2,0),"")</f>
        <v/>
      </c>
      <c r="X601">
        <f>IF(ISNUMBER(SEARCH(#REF!,N601)),MAX($M$2:M600)+1,0)</f>
        <v>0.0</v>
      </c>
      <c r="Y601" s="93" t="s">
        <v>2370</v>
      </c>
      <c r="Z601" t="str">
        <f>IFERROR(VLOOKUP(ROWS($Z$3:Z601),$X$3:$Y$992,2,0),"")</f>
        <v/>
      </c>
    </row>
    <row r="602" spans="13:26" ht="12.75">
      <c r="M602" s="92">
        <f>IF(ISNUMBER(SEARCH(ZAKL_DATA!$B$29,N602)),MAX($M$2:M601)+1,0)</f>
        <v>600.0</v>
      </c>
      <c r="N602" s="93" t="s">
        <v>2372</v>
      </c>
      <c r="O602" s="108" t="s">
        <v>2373</v>
      </c>
      <c r="Q602" s="95" t="str">
        <f>IFERROR(VLOOKUP(ROWS($Q$3:Q602),$M$3:$N$992,2,0),"")</f>
        <v>Demolice</v>
      </c>
      <c r="R602">
        <f>IF(ISNUMBER(SEARCH(#REF!,N602)),MAX($M$2:M601)+1,0)</f>
        <v>0.0</v>
      </c>
      <c r="S602" s="93" t="s">
        <v>2372</v>
      </c>
      <c r="T602" t="str">
        <f>IFERROR(VLOOKUP(ROWS($T$3:T602),$R$3:$S$992,2,0),"")</f>
        <v/>
      </c>
      <c r="U602">
        <f>IF(ISNUMBER(SEARCH(#REF!,N602)),MAX($M$2:M601)+1,0)</f>
        <v>0.0</v>
      </c>
      <c r="V602" s="93" t="s">
        <v>2372</v>
      </c>
      <c r="W602" t="str">
        <f>IFERROR(VLOOKUP(ROWS($W$3:W602),$U$3:$V$992,2,0),"")</f>
        <v/>
      </c>
      <c r="X602">
        <f>IF(ISNUMBER(SEARCH(#REF!,N602)),MAX($M$2:M601)+1,0)</f>
        <v>0.0</v>
      </c>
      <c r="Y602" s="93" t="s">
        <v>2372</v>
      </c>
      <c r="Z602" t="str">
        <f>IFERROR(VLOOKUP(ROWS($Z$3:Z602),$X$3:$Y$992,2,0),"")</f>
        <v/>
      </c>
    </row>
    <row r="603" spans="13:26" ht="12.75">
      <c r="M603" s="92">
        <f>IF(ISNUMBER(SEARCH(ZAKL_DATA!$B$29,N603)),MAX($M$2:M602)+1,0)</f>
        <v>601.0</v>
      </c>
      <c r="N603" s="93" t="s">
        <v>2374</v>
      </c>
      <c r="O603" s="108" t="s">
        <v>2375</v>
      </c>
      <c r="Q603" s="95" t="str">
        <f>IFERROR(VLOOKUP(ROWS($Q$3:Q603),$M$3:$N$992,2,0),"")</f>
        <v>Příprava staveniště</v>
      </c>
      <c r="R603">
        <f>IF(ISNUMBER(SEARCH(#REF!,N603)),MAX($M$2:M602)+1,0)</f>
        <v>0.0</v>
      </c>
      <c r="S603" s="93" t="s">
        <v>2374</v>
      </c>
      <c r="T603" t="str">
        <f>IFERROR(VLOOKUP(ROWS($T$3:T603),$R$3:$S$992,2,0),"")</f>
        <v/>
      </c>
      <c r="U603">
        <f>IF(ISNUMBER(SEARCH(#REF!,N603)),MAX($M$2:M602)+1,0)</f>
        <v>0.0</v>
      </c>
      <c r="V603" s="93" t="s">
        <v>2374</v>
      </c>
      <c r="W603" t="str">
        <f>IFERROR(VLOOKUP(ROWS($W$3:W603),$U$3:$V$992,2,0),"")</f>
        <v/>
      </c>
      <c r="X603">
        <f>IF(ISNUMBER(SEARCH(#REF!,N603)),MAX($M$2:M602)+1,0)</f>
        <v>0.0</v>
      </c>
      <c r="Y603" s="93" t="s">
        <v>2374</v>
      </c>
      <c r="Z603" t="str">
        <f>IFERROR(VLOOKUP(ROWS($Z$3:Z603),$X$3:$Y$992,2,0),"")</f>
        <v/>
      </c>
    </row>
    <row r="604" spans="13:26" ht="12.75">
      <c r="M604" s="92">
        <f>IF(ISNUMBER(SEARCH(ZAKL_DATA!$B$29,N604)),MAX($M$2:M603)+1,0)</f>
        <v>602.0</v>
      </c>
      <c r="N604" s="93" t="s">
        <v>2376</v>
      </c>
      <c r="O604" s="108" t="s">
        <v>2377</v>
      </c>
      <c r="Q604" s="95" t="str">
        <f>IFERROR(VLOOKUP(ROWS($Q$3:Q604),$M$3:$N$992,2,0),"")</f>
        <v>Průzkumné vrtné práce</v>
      </c>
      <c r="R604">
        <f>IF(ISNUMBER(SEARCH(#REF!,N604)),MAX($M$2:M603)+1,0)</f>
        <v>0.0</v>
      </c>
      <c r="S604" s="93" t="s">
        <v>2376</v>
      </c>
      <c r="T604" t="str">
        <f>IFERROR(VLOOKUP(ROWS($T$3:T604),$R$3:$S$992,2,0),"")</f>
        <v/>
      </c>
      <c r="U604">
        <f>IF(ISNUMBER(SEARCH(#REF!,N604)),MAX($M$2:M603)+1,0)</f>
        <v>0.0</v>
      </c>
      <c r="V604" s="93" t="s">
        <v>2376</v>
      </c>
      <c r="W604" t="str">
        <f>IFERROR(VLOOKUP(ROWS($W$3:W604),$U$3:$V$992,2,0),"")</f>
        <v/>
      </c>
      <c r="X604">
        <f>IF(ISNUMBER(SEARCH(#REF!,N604)),MAX($M$2:M603)+1,0)</f>
        <v>0.0</v>
      </c>
      <c r="Y604" s="93" t="s">
        <v>2376</v>
      </c>
      <c r="Z604" t="str">
        <f>IFERROR(VLOOKUP(ROWS($Z$3:Z604),$X$3:$Y$992,2,0),"")</f>
        <v/>
      </c>
    </row>
    <row r="605" spans="13:26" ht="12.75">
      <c r="M605" s="92">
        <f>IF(ISNUMBER(SEARCH(ZAKL_DATA!$B$29,N605)),MAX($M$2:M604)+1,0)</f>
        <v>603.0</v>
      </c>
      <c r="N605" s="93" t="s">
        <v>2378</v>
      </c>
      <c r="O605" s="108" t="s">
        <v>2379</v>
      </c>
      <c r="Q605" s="95" t="str">
        <f>IFERROR(VLOOKUP(ROWS($Q$3:Q605),$M$3:$N$992,2,0),"")</f>
        <v>Elektrické instalace</v>
      </c>
      <c r="R605">
        <f>IF(ISNUMBER(SEARCH(#REF!,N605)),MAX($M$2:M604)+1,0)</f>
        <v>0.0</v>
      </c>
      <c r="S605" s="93" t="s">
        <v>2378</v>
      </c>
      <c r="T605" t="str">
        <f>IFERROR(VLOOKUP(ROWS($T$3:T605),$R$3:$S$992,2,0),"")</f>
        <v/>
      </c>
      <c r="U605">
        <f>IF(ISNUMBER(SEARCH(#REF!,N605)),MAX($M$2:M604)+1,0)</f>
        <v>0.0</v>
      </c>
      <c r="V605" s="93" t="s">
        <v>2378</v>
      </c>
      <c r="W605" t="str">
        <f>IFERROR(VLOOKUP(ROWS($W$3:W605),$U$3:$V$992,2,0),"")</f>
        <v/>
      </c>
      <c r="X605">
        <f>IF(ISNUMBER(SEARCH(#REF!,N605)),MAX($M$2:M604)+1,0)</f>
        <v>0.0</v>
      </c>
      <c r="Y605" s="93" t="s">
        <v>2378</v>
      </c>
      <c r="Z605" t="str">
        <f>IFERROR(VLOOKUP(ROWS($Z$3:Z605),$X$3:$Y$992,2,0),"")</f>
        <v/>
      </c>
    </row>
    <row r="606" spans="13:26" ht="12.75">
      <c r="M606" s="92">
        <f>IF(ISNUMBER(SEARCH(ZAKL_DATA!$B$29,N606)),MAX($M$2:M605)+1,0)</f>
        <v>604.0</v>
      </c>
      <c r="N606" s="93" t="s">
        <v>2380</v>
      </c>
      <c r="O606" s="108" t="s">
        <v>2381</v>
      </c>
      <c r="Q606" s="95" t="str">
        <f>IFERROR(VLOOKUP(ROWS($Q$3:Q606),$M$3:$N$992,2,0),"")</f>
        <v>Instalace vody, odpadu, plynu, topení a klimatizace</v>
      </c>
      <c r="R606">
        <f>IF(ISNUMBER(SEARCH(#REF!,N606)),MAX($M$2:M605)+1,0)</f>
        <v>0.0</v>
      </c>
      <c r="S606" s="93" t="s">
        <v>2380</v>
      </c>
      <c r="T606" t="str">
        <f>IFERROR(VLOOKUP(ROWS($T$3:T606),$R$3:$S$992,2,0),"")</f>
        <v/>
      </c>
      <c r="U606">
        <f>IF(ISNUMBER(SEARCH(#REF!,N606)),MAX($M$2:M605)+1,0)</f>
        <v>0.0</v>
      </c>
      <c r="V606" s="93" t="s">
        <v>2380</v>
      </c>
      <c r="W606" t="str">
        <f>IFERROR(VLOOKUP(ROWS($W$3:W606),$U$3:$V$992,2,0),"")</f>
        <v/>
      </c>
      <c r="X606">
        <f>IF(ISNUMBER(SEARCH(#REF!,N606)),MAX($M$2:M605)+1,0)</f>
        <v>0.0</v>
      </c>
      <c r="Y606" s="93" t="s">
        <v>2380</v>
      </c>
      <c r="Z606" t="str">
        <f>IFERROR(VLOOKUP(ROWS($Z$3:Z606),$X$3:$Y$992,2,0),"")</f>
        <v/>
      </c>
    </row>
    <row r="607" spans="13:26" ht="12.75">
      <c r="M607" s="92">
        <f>IF(ISNUMBER(SEARCH(ZAKL_DATA!$B$29,N607)),MAX($M$2:M606)+1,0)</f>
        <v>605.0</v>
      </c>
      <c r="N607" s="93" t="s">
        <v>2382</v>
      </c>
      <c r="O607" s="108" t="s">
        <v>2383</v>
      </c>
      <c r="Q607" s="95" t="str">
        <f>IFERROR(VLOOKUP(ROWS($Q$3:Q607),$M$3:$N$992,2,0),"")</f>
        <v>Ostatní stavební instalace</v>
      </c>
      <c r="R607">
        <f>IF(ISNUMBER(SEARCH(#REF!,N607)),MAX($M$2:M606)+1,0)</f>
        <v>0.0</v>
      </c>
      <c r="S607" s="93" t="s">
        <v>2382</v>
      </c>
      <c r="T607" t="str">
        <f>IFERROR(VLOOKUP(ROWS($T$3:T607),$R$3:$S$992,2,0),"")</f>
        <v/>
      </c>
      <c r="U607">
        <f>IF(ISNUMBER(SEARCH(#REF!,N607)),MAX($M$2:M606)+1,0)</f>
        <v>0.0</v>
      </c>
      <c r="V607" s="93" t="s">
        <v>2382</v>
      </c>
      <c r="W607" t="str">
        <f>IFERROR(VLOOKUP(ROWS($W$3:W607),$U$3:$V$992,2,0),"")</f>
        <v/>
      </c>
      <c r="X607">
        <f>IF(ISNUMBER(SEARCH(#REF!,N607)),MAX($M$2:M606)+1,0)</f>
        <v>0.0</v>
      </c>
      <c r="Y607" s="93" t="s">
        <v>2382</v>
      </c>
      <c r="Z607" t="str">
        <f>IFERROR(VLOOKUP(ROWS($Z$3:Z607),$X$3:$Y$992,2,0),"")</f>
        <v/>
      </c>
    </row>
    <row r="608" spans="13:26" ht="12.75">
      <c r="M608" s="92">
        <f>IF(ISNUMBER(SEARCH(ZAKL_DATA!$B$29,N608)),MAX($M$2:M607)+1,0)</f>
        <v>606.0</v>
      </c>
      <c r="N608" s="93" t="s">
        <v>2384</v>
      </c>
      <c r="O608" s="108" t="s">
        <v>2385</v>
      </c>
      <c r="Q608" s="95" t="str">
        <f>IFERROR(VLOOKUP(ROWS($Q$3:Q608),$M$3:$N$992,2,0),"")</f>
        <v>Omítkářské práce</v>
      </c>
      <c r="R608">
        <f>IF(ISNUMBER(SEARCH(#REF!,N608)),MAX($M$2:M607)+1,0)</f>
        <v>0.0</v>
      </c>
      <c r="S608" s="93" t="s">
        <v>2384</v>
      </c>
      <c r="T608" t="str">
        <f>IFERROR(VLOOKUP(ROWS($T$3:T608),$R$3:$S$992,2,0),"")</f>
        <v/>
      </c>
      <c r="U608">
        <f>IF(ISNUMBER(SEARCH(#REF!,N608)),MAX($M$2:M607)+1,0)</f>
        <v>0.0</v>
      </c>
      <c r="V608" s="93" t="s">
        <v>2384</v>
      </c>
      <c r="W608" t="str">
        <f>IFERROR(VLOOKUP(ROWS($W$3:W608),$U$3:$V$992,2,0),"")</f>
        <v/>
      </c>
      <c r="X608">
        <f>IF(ISNUMBER(SEARCH(#REF!,N608)),MAX($M$2:M607)+1,0)</f>
        <v>0.0</v>
      </c>
      <c r="Y608" s="93" t="s">
        <v>2384</v>
      </c>
      <c r="Z608" t="str">
        <f>IFERROR(VLOOKUP(ROWS($Z$3:Z608),$X$3:$Y$992,2,0),"")</f>
        <v/>
      </c>
    </row>
    <row r="609" spans="13:26" ht="12.75">
      <c r="M609" s="92">
        <f>IF(ISNUMBER(SEARCH(ZAKL_DATA!$B$29,N609)),MAX($M$2:M608)+1,0)</f>
        <v>607.0</v>
      </c>
      <c r="N609" s="93" t="s">
        <v>2386</v>
      </c>
      <c r="O609" s="108" t="s">
        <v>2387</v>
      </c>
      <c r="Q609" s="95" t="str">
        <f>IFERROR(VLOOKUP(ROWS($Q$3:Q609),$M$3:$N$992,2,0),"")</f>
        <v>Truhlářské práce</v>
      </c>
      <c r="R609">
        <f>IF(ISNUMBER(SEARCH(#REF!,N609)),MAX($M$2:M608)+1,0)</f>
        <v>0.0</v>
      </c>
      <c r="S609" s="93" t="s">
        <v>2386</v>
      </c>
      <c r="T609" t="str">
        <f>IFERROR(VLOOKUP(ROWS($T$3:T609),$R$3:$S$992,2,0),"")</f>
        <v/>
      </c>
      <c r="U609">
        <f>IF(ISNUMBER(SEARCH(#REF!,N609)),MAX($M$2:M608)+1,0)</f>
        <v>0.0</v>
      </c>
      <c r="V609" s="93" t="s">
        <v>2386</v>
      </c>
      <c r="W609" t="str">
        <f>IFERROR(VLOOKUP(ROWS($W$3:W609),$U$3:$V$992,2,0),"")</f>
        <v/>
      </c>
      <c r="X609">
        <f>IF(ISNUMBER(SEARCH(#REF!,N609)),MAX($M$2:M608)+1,0)</f>
        <v>0.0</v>
      </c>
      <c r="Y609" s="93" t="s">
        <v>2386</v>
      </c>
      <c r="Z609" t="str">
        <f>IFERROR(VLOOKUP(ROWS($Z$3:Z609),$X$3:$Y$992,2,0),"")</f>
        <v/>
      </c>
    </row>
    <row r="610" spans="13:26" ht="12.75">
      <c r="M610" s="92">
        <f>IF(ISNUMBER(SEARCH(ZAKL_DATA!$B$29,N610)),MAX($M$2:M609)+1,0)</f>
        <v>608.0</v>
      </c>
      <c r="N610" s="93" t="s">
        <v>2388</v>
      </c>
      <c r="O610" s="108" t="s">
        <v>2389</v>
      </c>
      <c r="Q610" s="95" t="str">
        <f>IFERROR(VLOOKUP(ROWS($Q$3:Q610),$M$3:$N$992,2,0),"")</f>
        <v>Obkládání stěn a pokládání podlahových krytin</v>
      </c>
      <c r="R610">
        <f>IF(ISNUMBER(SEARCH(#REF!,N610)),MAX($M$2:M609)+1,0)</f>
        <v>0.0</v>
      </c>
      <c r="S610" s="93" t="s">
        <v>2388</v>
      </c>
      <c r="T610" t="str">
        <f>IFERROR(VLOOKUP(ROWS($T$3:T610),$R$3:$S$992,2,0),"")</f>
        <v/>
      </c>
      <c r="U610">
        <f>IF(ISNUMBER(SEARCH(#REF!,N610)),MAX($M$2:M609)+1,0)</f>
        <v>0.0</v>
      </c>
      <c r="V610" s="93" t="s">
        <v>2388</v>
      </c>
      <c r="W610" t="str">
        <f>IFERROR(VLOOKUP(ROWS($W$3:W610),$U$3:$V$992,2,0),"")</f>
        <v/>
      </c>
      <c r="X610">
        <f>IF(ISNUMBER(SEARCH(#REF!,N610)),MAX($M$2:M609)+1,0)</f>
        <v>0.0</v>
      </c>
      <c r="Y610" s="93" t="s">
        <v>2388</v>
      </c>
      <c r="Z610" t="str">
        <f>IFERROR(VLOOKUP(ROWS($Z$3:Z610),$X$3:$Y$992,2,0),"")</f>
        <v/>
      </c>
    </row>
    <row r="611" spans="13:26" ht="12.75">
      <c r="M611" s="92">
        <f>IF(ISNUMBER(SEARCH(ZAKL_DATA!$B$29,N611)),MAX($M$2:M610)+1,0)</f>
        <v>609.0</v>
      </c>
      <c r="N611" s="93" t="s">
        <v>2390</v>
      </c>
      <c r="O611" s="108" t="s">
        <v>2391</v>
      </c>
      <c r="Q611" s="95" t="str">
        <f>IFERROR(VLOOKUP(ROWS($Q$3:Q611),$M$3:$N$992,2,0),"")</f>
        <v>Sklenářské, malířské a natěračské práce</v>
      </c>
      <c r="R611">
        <f>IF(ISNUMBER(SEARCH(#REF!,N611)),MAX($M$2:M610)+1,0)</f>
        <v>0.0</v>
      </c>
      <c r="S611" s="93" t="s">
        <v>2390</v>
      </c>
      <c r="T611" t="str">
        <f>IFERROR(VLOOKUP(ROWS($T$3:T611),$R$3:$S$992,2,0),"")</f>
        <v/>
      </c>
      <c r="U611">
        <f>IF(ISNUMBER(SEARCH(#REF!,N611)),MAX($M$2:M610)+1,0)</f>
        <v>0.0</v>
      </c>
      <c r="V611" s="93" t="s">
        <v>2390</v>
      </c>
      <c r="W611" t="str">
        <f>IFERROR(VLOOKUP(ROWS($W$3:W611),$U$3:$V$992,2,0),"")</f>
        <v/>
      </c>
      <c r="X611">
        <f>IF(ISNUMBER(SEARCH(#REF!,N611)),MAX($M$2:M610)+1,0)</f>
        <v>0.0</v>
      </c>
      <c r="Y611" s="93" t="s">
        <v>2390</v>
      </c>
      <c r="Z611" t="str">
        <f>IFERROR(VLOOKUP(ROWS($Z$3:Z611),$X$3:$Y$992,2,0),"")</f>
        <v/>
      </c>
    </row>
    <row r="612" spans="13:26" ht="12.75">
      <c r="M612" s="92">
        <f>IF(ISNUMBER(SEARCH(ZAKL_DATA!$B$29,N612)),MAX($M$2:M611)+1,0)</f>
        <v>610.0</v>
      </c>
      <c r="N612" s="93" t="s">
        <v>2392</v>
      </c>
      <c r="O612" s="108" t="s">
        <v>2393</v>
      </c>
      <c r="Q612" s="95" t="str">
        <f>IFERROR(VLOOKUP(ROWS($Q$3:Q612),$M$3:$N$992,2,0),"")</f>
        <v>Ostatní kompletační a dokončovací práce</v>
      </c>
      <c r="R612">
        <f>IF(ISNUMBER(SEARCH(#REF!,N612)),MAX($M$2:M611)+1,0)</f>
        <v>0.0</v>
      </c>
      <c r="S612" s="93" t="s">
        <v>2392</v>
      </c>
      <c r="T612" t="str">
        <f>IFERROR(VLOOKUP(ROWS($T$3:T612),$R$3:$S$992,2,0),"")</f>
        <v/>
      </c>
      <c r="U612">
        <f>IF(ISNUMBER(SEARCH(#REF!,N612)),MAX($M$2:M611)+1,0)</f>
        <v>0.0</v>
      </c>
      <c r="V612" s="93" t="s">
        <v>2392</v>
      </c>
      <c r="W612" t="str">
        <f>IFERROR(VLOOKUP(ROWS($W$3:W612),$U$3:$V$992,2,0),"")</f>
        <v/>
      </c>
      <c r="X612">
        <f>IF(ISNUMBER(SEARCH(#REF!,N612)),MAX($M$2:M611)+1,0)</f>
        <v>0.0</v>
      </c>
      <c r="Y612" s="93" t="s">
        <v>2392</v>
      </c>
      <c r="Z612" t="str">
        <f>IFERROR(VLOOKUP(ROWS($Z$3:Z612),$X$3:$Y$992,2,0),"")</f>
        <v/>
      </c>
    </row>
    <row r="613" spans="13:26" ht="12.75">
      <c r="M613" s="92">
        <f>IF(ISNUMBER(SEARCH(ZAKL_DATA!$B$29,N613)),MAX($M$2:M612)+1,0)</f>
        <v>611.0</v>
      </c>
      <c r="N613" s="93" t="s">
        <v>2394</v>
      </c>
      <c r="O613" s="108" t="s">
        <v>2395</v>
      </c>
      <c r="Q613" s="95" t="str">
        <f>IFERROR(VLOOKUP(ROWS($Q$3:Q613),$M$3:$N$992,2,0),"")</f>
        <v>Pokrývačské práce</v>
      </c>
      <c r="R613">
        <f>IF(ISNUMBER(SEARCH(#REF!,N613)),MAX($M$2:M612)+1,0)</f>
        <v>0.0</v>
      </c>
      <c r="S613" s="93" t="s">
        <v>2394</v>
      </c>
      <c r="T613" t="str">
        <f>IFERROR(VLOOKUP(ROWS($T$3:T613),$R$3:$S$992,2,0),"")</f>
        <v/>
      </c>
      <c r="U613">
        <f>IF(ISNUMBER(SEARCH(#REF!,N613)),MAX($M$2:M612)+1,0)</f>
        <v>0.0</v>
      </c>
      <c r="V613" s="93" t="s">
        <v>2394</v>
      </c>
      <c r="W613" t="str">
        <f>IFERROR(VLOOKUP(ROWS($W$3:W613),$U$3:$V$992,2,0),"")</f>
        <v/>
      </c>
      <c r="X613">
        <f>IF(ISNUMBER(SEARCH(#REF!,N613)),MAX($M$2:M612)+1,0)</f>
        <v>0.0</v>
      </c>
      <c r="Y613" s="93" t="s">
        <v>2394</v>
      </c>
      <c r="Z613" t="str">
        <f>IFERROR(VLOOKUP(ROWS($Z$3:Z613),$X$3:$Y$992,2,0),"")</f>
        <v/>
      </c>
    </row>
    <row r="614" spans="13:26" ht="12.75">
      <c r="M614" s="92">
        <f>IF(ISNUMBER(SEARCH(ZAKL_DATA!$B$29,N614)),MAX($M$2:M613)+1,0)</f>
        <v>612.0</v>
      </c>
      <c r="N614" s="93" t="s">
        <v>2396</v>
      </c>
      <c r="O614" s="108" t="s">
        <v>2397</v>
      </c>
      <c r="Q614" s="95" t="str">
        <f>IFERROR(VLOOKUP(ROWS($Q$3:Q614),$M$3:$N$992,2,0),"")</f>
        <v>Ostatní specializované stavební činnosti j. n.</v>
      </c>
      <c r="R614">
        <f>IF(ISNUMBER(SEARCH(#REF!,N614)),MAX($M$2:M613)+1,0)</f>
        <v>0.0</v>
      </c>
      <c r="S614" s="93" t="s">
        <v>2396</v>
      </c>
      <c r="T614" t="str">
        <f>IFERROR(VLOOKUP(ROWS($T$3:T614),$R$3:$S$992,2,0),"")</f>
        <v/>
      </c>
      <c r="U614">
        <f>IF(ISNUMBER(SEARCH(#REF!,N614)),MAX($M$2:M613)+1,0)</f>
        <v>0.0</v>
      </c>
      <c r="V614" s="93" t="s">
        <v>2396</v>
      </c>
      <c r="W614" t="str">
        <f>IFERROR(VLOOKUP(ROWS($W$3:W614),$U$3:$V$992,2,0),"")</f>
        <v/>
      </c>
      <c r="X614">
        <f>IF(ISNUMBER(SEARCH(#REF!,N614)),MAX($M$2:M613)+1,0)</f>
        <v>0.0</v>
      </c>
      <c r="Y614" s="93" t="s">
        <v>2396</v>
      </c>
      <c r="Z614" t="str">
        <f>IFERROR(VLOOKUP(ROWS($Z$3:Z614),$X$3:$Y$992,2,0),"")</f>
        <v/>
      </c>
    </row>
    <row r="615" spans="13:26" ht="12.75">
      <c r="M615" s="92">
        <f>IF(ISNUMBER(SEARCH(ZAKL_DATA!$B$29,N615)),MAX($M$2:M614)+1,0)</f>
        <v>613.0</v>
      </c>
      <c r="N615" s="93" t="s">
        <v>2398</v>
      </c>
      <c r="O615" s="108" t="s">
        <v>2399</v>
      </c>
      <c r="Q615" s="95" t="str">
        <f>IFERROR(VLOOKUP(ROWS($Q$3:Q615),$M$3:$N$992,2,0),"")</f>
        <v>Obchod s automobily a jinými lehkými motorovými vozidly</v>
      </c>
      <c r="R615">
        <f>IF(ISNUMBER(SEARCH(#REF!,N615)),MAX($M$2:M614)+1,0)</f>
        <v>0.0</v>
      </c>
      <c r="S615" s="93" t="s">
        <v>2398</v>
      </c>
      <c r="T615" t="str">
        <f>IFERROR(VLOOKUP(ROWS($T$3:T615),$R$3:$S$992,2,0),"")</f>
        <v/>
      </c>
      <c r="U615">
        <f>IF(ISNUMBER(SEARCH(#REF!,N615)),MAX($M$2:M614)+1,0)</f>
        <v>0.0</v>
      </c>
      <c r="V615" s="93" t="s">
        <v>2398</v>
      </c>
      <c r="W615" t="str">
        <f>IFERROR(VLOOKUP(ROWS($W$3:W615),$U$3:$V$992,2,0),"")</f>
        <v/>
      </c>
      <c r="X615">
        <f>IF(ISNUMBER(SEARCH(#REF!,N615)),MAX($M$2:M614)+1,0)</f>
        <v>0.0</v>
      </c>
      <c r="Y615" s="93" t="s">
        <v>2398</v>
      </c>
      <c r="Z615" t="str">
        <f>IFERROR(VLOOKUP(ROWS($Z$3:Z615),$X$3:$Y$992,2,0),"")</f>
        <v/>
      </c>
    </row>
    <row r="616" spans="13:26" ht="12.75">
      <c r="M616" s="92">
        <f>IF(ISNUMBER(SEARCH(ZAKL_DATA!$B$29,N616)),MAX($M$2:M615)+1,0)</f>
        <v>614.0</v>
      </c>
      <c r="N616" s="93" t="s">
        <v>2400</v>
      </c>
      <c r="O616" s="108" t="s">
        <v>2401</v>
      </c>
      <c r="Q616" s="95" t="str">
        <f>IFERROR(VLOOKUP(ROWS($Q$3:Q616),$M$3:$N$992,2,0),"")</f>
        <v>Obchod s ostatními motorovými vozidly, kromě motocyklů</v>
      </c>
      <c r="R616">
        <f>IF(ISNUMBER(SEARCH(#REF!,N616)),MAX($M$2:M615)+1,0)</f>
        <v>0.0</v>
      </c>
      <c r="S616" s="93" t="s">
        <v>2400</v>
      </c>
      <c r="T616" t="str">
        <f>IFERROR(VLOOKUP(ROWS($T$3:T616),$R$3:$S$992,2,0),"")</f>
        <v/>
      </c>
      <c r="U616">
        <f>IF(ISNUMBER(SEARCH(#REF!,N616)),MAX($M$2:M615)+1,0)</f>
        <v>0.0</v>
      </c>
      <c r="V616" s="93" t="s">
        <v>2400</v>
      </c>
      <c r="W616" t="str">
        <f>IFERROR(VLOOKUP(ROWS($W$3:W616),$U$3:$V$992,2,0),"")</f>
        <v/>
      </c>
      <c r="X616">
        <f>IF(ISNUMBER(SEARCH(#REF!,N616)),MAX($M$2:M615)+1,0)</f>
        <v>0.0</v>
      </c>
      <c r="Y616" s="93" t="s">
        <v>2400</v>
      </c>
      <c r="Z616" t="str">
        <f>IFERROR(VLOOKUP(ROWS($Z$3:Z616),$X$3:$Y$992,2,0),"")</f>
        <v/>
      </c>
    </row>
    <row r="617" spans="13:26" ht="12.75">
      <c r="M617" s="92">
        <f>IF(ISNUMBER(SEARCH(ZAKL_DATA!$B$29,N617)),MAX($M$2:M616)+1,0)</f>
        <v>615.0</v>
      </c>
      <c r="N617" s="93" t="s">
        <v>2402</v>
      </c>
      <c r="O617" s="108" t="s">
        <v>2403</v>
      </c>
      <c r="Q617" s="95" t="str">
        <f>IFERROR(VLOOKUP(ROWS($Q$3:Q617),$M$3:$N$992,2,0),"")</f>
        <v>Velkoobchod s díly a příslušenstvím pro motorová vozidla,kromě motocyklů</v>
      </c>
      <c r="R617">
        <f>IF(ISNUMBER(SEARCH(#REF!,N617)),MAX($M$2:M616)+1,0)</f>
        <v>0.0</v>
      </c>
      <c r="S617" s="93" t="s">
        <v>2402</v>
      </c>
      <c r="T617" t="str">
        <f>IFERROR(VLOOKUP(ROWS($T$3:T617),$R$3:$S$992,2,0),"")</f>
        <v/>
      </c>
      <c r="U617">
        <f>IF(ISNUMBER(SEARCH(#REF!,N617)),MAX($M$2:M616)+1,0)</f>
        <v>0.0</v>
      </c>
      <c r="V617" s="93" t="s">
        <v>2402</v>
      </c>
      <c r="W617" t="str">
        <f>IFERROR(VLOOKUP(ROWS($W$3:W617),$U$3:$V$992,2,0),"")</f>
        <v/>
      </c>
      <c r="X617">
        <f>IF(ISNUMBER(SEARCH(#REF!,N617)),MAX($M$2:M616)+1,0)</f>
        <v>0.0</v>
      </c>
      <c r="Y617" s="93" t="s">
        <v>2402</v>
      </c>
      <c r="Z617" t="str">
        <f>IFERROR(VLOOKUP(ROWS($Z$3:Z617),$X$3:$Y$992,2,0),"")</f>
        <v/>
      </c>
    </row>
    <row r="618" spans="13:26" ht="12.75">
      <c r="M618" s="92">
        <f>IF(ISNUMBER(SEARCH(ZAKL_DATA!$B$29,N618)),MAX($M$2:M617)+1,0)</f>
        <v>616.0</v>
      </c>
      <c r="N618" s="93" t="s">
        <v>2404</v>
      </c>
      <c r="O618" s="108" t="s">
        <v>2405</v>
      </c>
      <c r="Q618" s="95" t="str">
        <f>IFERROR(VLOOKUP(ROWS($Q$3:Q618),$M$3:$N$992,2,0),"")</f>
        <v>Maloobchod s díly a příslušenstvím pro motorová vozidla,kromě motocyklů</v>
      </c>
      <c r="R618">
        <f>IF(ISNUMBER(SEARCH(#REF!,N618)),MAX($M$2:M617)+1,0)</f>
        <v>0.0</v>
      </c>
      <c r="S618" s="93" t="s">
        <v>2404</v>
      </c>
      <c r="T618" t="str">
        <f>IFERROR(VLOOKUP(ROWS($T$3:T618),$R$3:$S$992,2,0),"")</f>
        <v/>
      </c>
      <c r="U618">
        <f>IF(ISNUMBER(SEARCH(#REF!,N618)),MAX($M$2:M617)+1,0)</f>
        <v>0.0</v>
      </c>
      <c r="V618" s="93" t="s">
        <v>2404</v>
      </c>
      <c r="W618" t="str">
        <f>IFERROR(VLOOKUP(ROWS($W$3:W618),$U$3:$V$992,2,0),"")</f>
        <v/>
      </c>
      <c r="X618">
        <f>IF(ISNUMBER(SEARCH(#REF!,N618)),MAX($M$2:M617)+1,0)</f>
        <v>0.0</v>
      </c>
      <c r="Y618" s="93" t="s">
        <v>2404</v>
      </c>
      <c r="Z618" t="str">
        <f>IFERROR(VLOOKUP(ROWS($Z$3:Z618),$X$3:$Y$992,2,0),"")</f>
        <v/>
      </c>
    </row>
    <row r="619" spans="13:26" ht="12.75">
      <c r="M619" s="92">
        <f>IF(ISNUMBER(SEARCH(ZAKL_DATA!$B$29,N619)),MAX($M$2:M618)+1,0)</f>
        <v>617.0</v>
      </c>
      <c r="N619" s="93" t="s">
        <v>2406</v>
      </c>
      <c r="O619" s="108" t="s">
        <v>2407</v>
      </c>
      <c r="Q619" s="95" t="str">
        <f>IFERROR(VLOOKUP(ROWS($Q$3:Q619),$M$3:$N$992,2,0),"")</f>
        <v>Zprostř.velkoob.a velkoob.v zast.se zákl.zem.pr.,živými zv.,text.sur.a pol.</v>
      </c>
      <c r="R619">
        <f>IF(ISNUMBER(SEARCH(#REF!,N619)),MAX($M$2:M618)+1,0)</f>
        <v>0.0</v>
      </c>
      <c r="S619" s="93" t="s">
        <v>2406</v>
      </c>
      <c r="T619" t="str">
        <f>IFERROR(VLOOKUP(ROWS($T$3:T619),$R$3:$S$992,2,0),"")</f>
        <v/>
      </c>
      <c r="U619">
        <f>IF(ISNUMBER(SEARCH(#REF!,N619)),MAX($M$2:M618)+1,0)</f>
        <v>0.0</v>
      </c>
      <c r="V619" s="93" t="s">
        <v>2406</v>
      </c>
      <c r="W619" t="str">
        <f>IFERROR(VLOOKUP(ROWS($W$3:W619),$U$3:$V$992,2,0),"")</f>
        <v/>
      </c>
      <c r="X619">
        <f>IF(ISNUMBER(SEARCH(#REF!,N619)),MAX($M$2:M618)+1,0)</f>
        <v>0.0</v>
      </c>
      <c r="Y619" s="93" t="s">
        <v>2406</v>
      </c>
      <c r="Z619" t="str">
        <f>IFERROR(VLOOKUP(ROWS($Z$3:Z619),$X$3:$Y$992,2,0),"")</f>
        <v/>
      </c>
    </row>
    <row r="620" spans="13:26" ht="12.75">
      <c r="M620" s="92">
        <f>IF(ISNUMBER(SEARCH(ZAKL_DATA!$B$29,N620)),MAX($M$2:M619)+1,0)</f>
        <v>618.0</v>
      </c>
      <c r="N620" s="93" t="s">
        <v>2408</v>
      </c>
      <c r="O620" s="108" t="s">
        <v>2409</v>
      </c>
      <c r="Q620" s="95" t="str">
        <f>IFERROR(VLOOKUP(ROWS($Q$3:Q620),$M$3:$N$992,2,0),"")</f>
        <v>Zprostř.velkoob.a velkoob.v zast.s palivy,rudami,kovy a prům.chemikáliemi</v>
      </c>
      <c r="R620">
        <f>IF(ISNUMBER(SEARCH(#REF!,N620)),MAX($M$2:M619)+1,0)</f>
        <v>0.0</v>
      </c>
      <c r="S620" s="93" t="s">
        <v>2408</v>
      </c>
      <c r="T620" t="str">
        <f>IFERROR(VLOOKUP(ROWS($T$3:T620),$R$3:$S$992,2,0),"")</f>
        <v/>
      </c>
      <c r="U620">
        <f>IF(ISNUMBER(SEARCH(#REF!,N620)),MAX($M$2:M619)+1,0)</f>
        <v>0.0</v>
      </c>
      <c r="V620" s="93" t="s">
        <v>2408</v>
      </c>
      <c r="W620" t="str">
        <f>IFERROR(VLOOKUP(ROWS($W$3:W620),$U$3:$V$992,2,0),"")</f>
        <v/>
      </c>
      <c r="X620">
        <f>IF(ISNUMBER(SEARCH(#REF!,N620)),MAX($M$2:M619)+1,0)</f>
        <v>0.0</v>
      </c>
      <c r="Y620" s="93" t="s">
        <v>2408</v>
      </c>
      <c r="Z620" t="str">
        <f>IFERROR(VLOOKUP(ROWS($Z$3:Z620),$X$3:$Y$992,2,0),"")</f>
        <v/>
      </c>
    </row>
    <row r="621" spans="13:26" ht="12.75">
      <c r="M621" s="92">
        <f>IF(ISNUMBER(SEARCH(ZAKL_DATA!$B$29,N621)),MAX($M$2:M620)+1,0)</f>
        <v>619.0</v>
      </c>
      <c r="N621" s="93" t="s">
        <v>2410</v>
      </c>
      <c r="O621" s="108" t="s">
        <v>2411</v>
      </c>
      <c r="Q621" s="95" t="str">
        <f>IFERROR(VLOOKUP(ROWS($Q$3:Q621),$M$3:$N$992,2,0),"")</f>
        <v>Zprostř.velkoobchodu a velkoobchod v zast.se dřevem a staveb.materiály</v>
      </c>
      <c r="R621">
        <f>IF(ISNUMBER(SEARCH(#REF!,N621)),MAX($M$2:M620)+1,0)</f>
        <v>0.0</v>
      </c>
      <c r="S621" s="93" t="s">
        <v>2410</v>
      </c>
      <c r="T621" t="str">
        <f>IFERROR(VLOOKUP(ROWS($T$3:T621),$R$3:$S$992,2,0),"")</f>
        <v/>
      </c>
      <c r="U621">
        <f>IF(ISNUMBER(SEARCH(#REF!,N621)),MAX($M$2:M620)+1,0)</f>
        <v>0.0</v>
      </c>
      <c r="V621" s="93" t="s">
        <v>2410</v>
      </c>
      <c r="W621" t="str">
        <f>IFERROR(VLOOKUP(ROWS($W$3:W621),$U$3:$V$992,2,0),"")</f>
        <v/>
      </c>
      <c r="X621">
        <f>IF(ISNUMBER(SEARCH(#REF!,N621)),MAX($M$2:M620)+1,0)</f>
        <v>0.0</v>
      </c>
      <c r="Y621" s="93" t="s">
        <v>2410</v>
      </c>
      <c r="Z621" t="str">
        <f>IFERROR(VLOOKUP(ROWS($Z$3:Z621),$X$3:$Y$992,2,0),"")</f>
        <v/>
      </c>
    </row>
    <row r="622" spans="13:26" ht="12.75">
      <c r="M622" s="92">
        <f>IF(ISNUMBER(SEARCH(ZAKL_DATA!$B$29,N622)),MAX($M$2:M621)+1,0)</f>
        <v>620.0</v>
      </c>
      <c r="N622" s="93" t="s">
        <v>2412</v>
      </c>
      <c r="O622" s="108" t="s">
        <v>2413</v>
      </c>
      <c r="Q622" s="95" t="str">
        <f>IFERROR(VLOOKUP(ROWS($Q$3:Q622),$M$3:$N$992,2,0),"")</f>
        <v>Zprostř.velkoobchodu a velkoob.v zast.se stroji,prům.zař.,loděmi a letadly</v>
      </c>
      <c r="R622">
        <f>IF(ISNUMBER(SEARCH(#REF!,N622)),MAX($M$2:M621)+1,0)</f>
        <v>0.0</v>
      </c>
      <c r="S622" s="93" t="s">
        <v>2412</v>
      </c>
      <c r="T622" t="str">
        <f>IFERROR(VLOOKUP(ROWS($T$3:T622),$R$3:$S$992,2,0),"")</f>
        <v/>
      </c>
      <c r="U622">
        <f>IF(ISNUMBER(SEARCH(#REF!,N622)),MAX($M$2:M621)+1,0)</f>
        <v>0.0</v>
      </c>
      <c r="V622" s="93" t="s">
        <v>2412</v>
      </c>
      <c r="W622" t="str">
        <f>IFERROR(VLOOKUP(ROWS($W$3:W622),$U$3:$V$992,2,0),"")</f>
        <v/>
      </c>
      <c r="X622">
        <f>IF(ISNUMBER(SEARCH(#REF!,N622)),MAX($M$2:M621)+1,0)</f>
        <v>0.0</v>
      </c>
      <c r="Y622" s="93" t="s">
        <v>2412</v>
      </c>
      <c r="Z622" t="str">
        <f>IFERROR(VLOOKUP(ROWS($Z$3:Z622),$X$3:$Y$992,2,0),"")</f>
        <v/>
      </c>
    </row>
    <row r="623" spans="13:26" ht="12.75">
      <c r="M623" s="92">
        <f>IF(ISNUMBER(SEARCH(ZAKL_DATA!$B$29,N623)),MAX($M$2:M622)+1,0)</f>
        <v>621.0</v>
      </c>
      <c r="N623" s="93" t="s">
        <v>2414</v>
      </c>
      <c r="O623" s="108" t="s">
        <v>2415</v>
      </c>
      <c r="Q623" s="95" t="str">
        <f>IFERROR(VLOOKUP(ROWS($Q$3:Q623),$M$3:$N$992,2,0),"")</f>
        <v>Zprostř.velkoob.a velkoob.v zast.s náb.,želez.zbožím a potř.převáž.pro dom.</v>
      </c>
      <c r="R623">
        <f>IF(ISNUMBER(SEARCH(#REF!,N623)),MAX($M$2:M622)+1,0)</f>
        <v>0.0</v>
      </c>
      <c r="S623" s="93" t="s">
        <v>2414</v>
      </c>
      <c r="T623" t="str">
        <f>IFERROR(VLOOKUP(ROWS($T$3:T623),$R$3:$S$992,2,0),"")</f>
        <v/>
      </c>
      <c r="U623">
        <f>IF(ISNUMBER(SEARCH(#REF!,N623)),MAX($M$2:M622)+1,0)</f>
        <v>0.0</v>
      </c>
      <c r="V623" s="93" t="s">
        <v>2414</v>
      </c>
      <c r="W623" t="str">
        <f>IFERROR(VLOOKUP(ROWS($W$3:W623),$U$3:$V$992,2,0),"")</f>
        <v/>
      </c>
      <c r="X623">
        <f>IF(ISNUMBER(SEARCH(#REF!,N623)),MAX($M$2:M622)+1,0)</f>
        <v>0.0</v>
      </c>
      <c r="Y623" s="93" t="s">
        <v>2414</v>
      </c>
      <c r="Z623" t="str">
        <f>IFERROR(VLOOKUP(ROWS($Z$3:Z623),$X$3:$Y$992,2,0),"")</f>
        <v/>
      </c>
    </row>
    <row r="624" spans="13:26" ht="12.75">
      <c r="M624" s="92">
        <f>IF(ISNUMBER(SEARCH(ZAKL_DATA!$B$29,N624)),MAX($M$2:M623)+1,0)</f>
        <v>622.0</v>
      </c>
      <c r="N624" s="93" t="s">
        <v>2416</v>
      </c>
      <c r="O624" s="108" t="s">
        <v>2417</v>
      </c>
      <c r="Q624" s="95" t="str">
        <f>IFERROR(VLOOKUP(ROWS($Q$3:Q624),$M$3:$N$992,2,0),"")</f>
        <v>Zprostř.velkoob.a velkoob.v zast.s text.,oděvy,kožešinami,obuví a kož.výr.</v>
      </c>
      <c r="R624">
        <f>IF(ISNUMBER(SEARCH(#REF!,N624)),MAX($M$2:M623)+1,0)</f>
        <v>0.0</v>
      </c>
      <c r="S624" s="93" t="s">
        <v>2416</v>
      </c>
      <c r="T624" t="str">
        <f>IFERROR(VLOOKUP(ROWS($T$3:T624),$R$3:$S$992,2,0),"")</f>
        <v/>
      </c>
      <c r="U624">
        <f>IF(ISNUMBER(SEARCH(#REF!,N624)),MAX($M$2:M623)+1,0)</f>
        <v>0.0</v>
      </c>
      <c r="V624" s="93" t="s">
        <v>2416</v>
      </c>
      <c r="W624" t="str">
        <f>IFERROR(VLOOKUP(ROWS($W$3:W624),$U$3:$V$992,2,0),"")</f>
        <v/>
      </c>
      <c r="X624">
        <f>IF(ISNUMBER(SEARCH(#REF!,N624)),MAX($M$2:M623)+1,0)</f>
        <v>0.0</v>
      </c>
      <c r="Y624" s="93" t="s">
        <v>2416</v>
      </c>
      <c r="Z624" t="str">
        <f>IFERROR(VLOOKUP(ROWS($Z$3:Z624),$X$3:$Y$992,2,0),"")</f>
        <v/>
      </c>
    </row>
    <row r="625" spans="13:26" ht="12.75">
      <c r="M625" s="92">
        <f>IF(ISNUMBER(SEARCH(ZAKL_DATA!$B$29,N625)),MAX($M$2:M624)+1,0)</f>
        <v>623.0</v>
      </c>
      <c r="N625" s="93" t="s">
        <v>2418</v>
      </c>
      <c r="O625" s="108" t="s">
        <v>2419</v>
      </c>
      <c r="Q625" s="95" t="str">
        <f>IFERROR(VLOOKUP(ROWS($Q$3:Q625),$M$3:$N$992,2,0),"")</f>
        <v>Zprostř.velkoob.a velkoob.v zast.s potr.,nápoji,tabákem a tabák.výrobky</v>
      </c>
      <c r="R625">
        <f>IF(ISNUMBER(SEARCH(#REF!,N625)),MAX($M$2:M624)+1,0)</f>
        <v>0.0</v>
      </c>
      <c r="S625" s="93" t="s">
        <v>2418</v>
      </c>
      <c r="T625" t="str">
        <f>IFERROR(VLOOKUP(ROWS($T$3:T625),$R$3:$S$992,2,0),"")</f>
        <v/>
      </c>
      <c r="U625">
        <f>IF(ISNUMBER(SEARCH(#REF!,N625)),MAX($M$2:M624)+1,0)</f>
        <v>0.0</v>
      </c>
      <c r="V625" s="93" t="s">
        <v>2418</v>
      </c>
      <c r="W625" t="str">
        <f>IFERROR(VLOOKUP(ROWS($W$3:W625),$U$3:$V$992,2,0),"")</f>
        <v/>
      </c>
      <c r="X625">
        <f>IF(ISNUMBER(SEARCH(#REF!,N625)),MAX($M$2:M624)+1,0)</f>
        <v>0.0</v>
      </c>
      <c r="Y625" s="93" t="s">
        <v>2418</v>
      </c>
      <c r="Z625" t="str">
        <f>IFERROR(VLOOKUP(ROWS($Z$3:Z625),$X$3:$Y$992,2,0),"")</f>
        <v/>
      </c>
    </row>
    <row r="626" spans="13:26" ht="12.75">
      <c r="M626" s="92">
        <f>IF(ISNUMBER(SEARCH(ZAKL_DATA!$B$29,N626)),MAX($M$2:M625)+1,0)</f>
        <v>624.0</v>
      </c>
      <c r="N626" s="93" t="s">
        <v>2420</v>
      </c>
      <c r="O626" s="108" t="s">
        <v>2421</v>
      </c>
      <c r="Q626" s="95" t="str">
        <f>IFERROR(VLOOKUP(ROWS($Q$3:Q626),$M$3:$N$992,2,0),"")</f>
        <v>Zprostř.specializ.velkoob.a specializ.velkoob.v zast.s ost.výrobky</v>
      </c>
      <c r="R626">
        <f>IF(ISNUMBER(SEARCH(#REF!,N626)),MAX($M$2:M625)+1,0)</f>
        <v>0.0</v>
      </c>
      <c r="S626" s="93" t="s">
        <v>2420</v>
      </c>
      <c r="T626" t="str">
        <f>IFERROR(VLOOKUP(ROWS($T$3:T626),$R$3:$S$992,2,0),"")</f>
        <v/>
      </c>
      <c r="U626">
        <f>IF(ISNUMBER(SEARCH(#REF!,N626)),MAX($M$2:M625)+1,0)</f>
        <v>0.0</v>
      </c>
      <c r="V626" s="93" t="s">
        <v>2420</v>
      </c>
      <c r="W626" t="str">
        <f>IFERROR(VLOOKUP(ROWS($W$3:W626),$U$3:$V$992,2,0),"")</f>
        <v/>
      </c>
      <c r="X626">
        <f>IF(ISNUMBER(SEARCH(#REF!,N626)),MAX($M$2:M625)+1,0)</f>
        <v>0.0</v>
      </c>
      <c r="Y626" s="93" t="s">
        <v>2420</v>
      </c>
      <c r="Z626" t="str">
        <f>IFERROR(VLOOKUP(ROWS($Z$3:Z626),$X$3:$Y$992,2,0),"")</f>
        <v/>
      </c>
    </row>
    <row r="627" spans="13:26" ht="12.75">
      <c r="M627" s="92">
        <f>IF(ISNUMBER(SEARCH(ZAKL_DATA!$B$29,N627)),MAX($M$2:M626)+1,0)</f>
        <v>625.0</v>
      </c>
      <c r="N627" s="93" t="s">
        <v>2422</v>
      </c>
      <c r="O627" s="108" t="s">
        <v>2423</v>
      </c>
      <c r="Q627" s="95" t="str">
        <f>IFERROR(VLOOKUP(ROWS($Q$3:Q627),$M$3:$N$992,2,0),"")</f>
        <v>Zprostř.nespecializ.velkoobchodu a nespecializ.velkoobchod v zast.</v>
      </c>
      <c r="R627">
        <f>IF(ISNUMBER(SEARCH(#REF!,N627)),MAX($M$2:M626)+1,0)</f>
        <v>0.0</v>
      </c>
      <c r="S627" s="93" t="s">
        <v>2422</v>
      </c>
      <c r="T627" t="str">
        <f>IFERROR(VLOOKUP(ROWS($T$3:T627),$R$3:$S$992,2,0),"")</f>
        <v/>
      </c>
      <c r="U627">
        <f>IF(ISNUMBER(SEARCH(#REF!,N627)),MAX($M$2:M626)+1,0)</f>
        <v>0.0</v>
      </c>
      <c r="V627" s="93" t="s">
        <v>2422</v>
      </c>
      <c r="W627" t="str">
        <f>IFERROR(VLOOKUP(ROWS($W$3:W627),$U$3:$V$992,2,0),"")</f>
        <v/>
      </c>
      <c r="X627">
        <f>IF(ISNUMBER(SEARCH(#REF!,N627)),MAX($M$2:M626)+1,0)</f>
        <v>0.0</v>
      </c>
      <c r="Y627" s="93" t="s">
        <v>2422</v>
      </c>
      <c r="Z627" t="str">
        <f>IFERROR(VLOOKUP(ROWS($Z$3:Z627),$X$3:$Y$992,2,0),"")</f>
        <v/>
      </c>
    </row>
    <row r="628" spans="13:26" ht="12.75">
      <c r="M628" s="92">
        <f>IF(ISNUMBER(SEARCH(ZAKL_DATA!$B$29,N628)),MAX($M$2:M627)+1,0)</f>
        <v>626.0</v>
      </c>
      <c r="N628" s="93" t="s">
        <v>2424</v>
      </c>
      <c r="O628" s="108" t="s">
        <v>2425</v>
      </c>
      <c r="Q628" s="95" t="str">
        <f>IFERROR(VLOOKUP(ROWS($Q$3:Q628),$M$3:$N$992,2,0),"")</f>
        <v>Velkoobchod s obilím, surovým tabákem, osivy a krmivy</v>
      </c>
      <c r="R628">
        <f>IF(ISNUMBER(SEARCH(#REF!,N628)),MAX($M$2:M627)+1,0)</f>
        <v>0.0</v>
      </c>
      <c r="S628" s="93" t="s">
        <v>2424</v>
      </c>
      <c r="T628" t="str">
        <f>IFERROR(VLOOKUP(ROWS($T$3:T628),$R$3:$S$992,2,0),"")</f>
        <v/>
      </c>
      <c r="U628">
        <f>IF(ISNUMBER(SEARCH(#REF!,N628)),MAX($M$2:M627)+1,0)</f>
        <v>0.0</v>
      </c>
      <c r="V628" s="93" t="s">
        <v>2424</v>
      </c>
      <c r="W628" t="str">
        <f>IFERROR(VLOOKUP(ROWS($W$3:W628),$U$3:$V$992,2,0),"")</f>
        <v/>
      </c>
      <c r="X628">
        <f>IF(ISNUMBER(SEARCH(#REF!,N628)),MAX($M$2:M627)+1,0)</f>
        <v>0.0</v>
      </c>
      <c r="Y628" s="93" t="s">
        <v>2424</v>
      </c>
      <c r="Z628" t="str">
        <f>IFERROR(VLOOKUP(ROWS($Z$3:Z628),$X$3:$Y$992,2,0),"")</f>
        <v/>
      </c>
    </row>
    <row r="629" spans="13:26" ht="12.75">
      <c r="M629" s="92">
        <f>IF(ISNUMBER(SEARCH(ZAKL_DATA!$B$29,N629)),MAX($M$2:M628)+1,0)</f>
        <v>627.0</v>
      </c>
      <c r="N629" s="93" t="s">
        <v>2426</v>
      </c>
      <c r="O629" s="108" t="s">
        <v>2427</v>
      </c>
      <c r="Q629" s="95" t="str">
        <f>IFERROR(VLOOKUP(ROWS($Q$3:Q629),$M$3:$N$992,2,0),"")</f>
        <v>Velkoobchod s květinami a jinými rostlinami</v>
      </c>
      <c r="R629">
        <f>IF(ISNUMBER(SEARCH(#REF!,N629)),MAX($M$2:M628)+1,0)</f>
        <v>0.0</v>
      </c>
      <c r="S629" s="93" t="s">
        <v>2426</v>
      </c>
      <c r="T629" t="str">
        <f>IFERROR(VLOOKUP(ROWS($T$3:T629),$R$3:$S$992,2,0),"")</f>
        <v/>
      </c>
      <c r="U629">
        <f>IF(ISNUMBER(SEARCH(#REF!,N629)),MAX($M$2:M628)+1,0)</f>
        <v>0.0</v>
      </c>
      <c r="V629" s="93" t="s">
        <v>2426</v>
      </c>
      <c r="W629" t="str">
        <f>IFERROR(VLOOKUP(ROWS($W$3:W629),$U$3:$V$992,2,0),"")</f>
        <v/>
      </c>
      <c r="X629">
        <f>IF(ISNUMBER(SEARCH(#REF!,N629)),MAX($M$2:M628)+1,0)</f>
        <v>0.0</v>
      </c>
      <c r="Y629" s="93" t="s">
        <v>2426</v>
      </c>
      <c r="Z629" t="str">
        <f>IFERROR(VLOOKUP(ROWS($Z$3:Z629),$X$3:$Y$992,2,0),"")</f>
        <v/>
      </c>
    </row>
    <row r="630" spans="13:26" ht="12.75">
      <c r="M630" s="92">
        <f>IF(ISNUMBER(SEARCH(ZAKL_DATA!$B$29,N630)),MAX($M$2:M629)+1,0)</f>
        <v>628.0</v>
      </c>
      <c r="N630" s="93" t="s">
        <v>2428</v>
      </c>
      <c r="O630" s="108" t="s">
        <v>2429</v>
      </c>
      <c r="Q630" s="95" t="str">
        <f>IFERROR(VLOOKUP(ROWS($Q$3:Q630),$M$3:$N$992,2,0),"")</f>
        <v>Velkoobchod s živými zvířaty</v>
      </c>
      <c r="R630">
        <f>IF(ISNUMBER(SEARCH(#REF!,N630)),MAX($M$2:M629)+1,0)</f>
        <v>0.0</v>
      </c>
      <c r="S630" s="93" t="s">
        <v>2428</v>
      </c>
      <c r="T630" t="str">
        <f>IFERROR(VLOOKUP(ROWS($T$3:T630),$R$3:$S$992,2,0),"")</f>
        <v/>
      </c>
      <c r="U630">
        <f>IF(ISNUMBER(SEARCH(#REF!,N630)),MAX($M$2:M629)+1,0)</f>
        <v>0.0</v>
      </c>
      <c r="V630" s="93" t="s">
        <v>2428</v>
      </c>
      <c r="W630" t="str">
        <f>IFERROR(VLOOKUP(ROWS($W$3:W630),$U$3:$V$992,2,0),"")</f>
        <v/>
      </c>
      <c r="X630">
        <f>IF(ISNUMBER(SEARCH(#REF!,N630)),MAX($M$2:M629)+1,0)</f>
        <v>0.0</v>
      </c>
      <c r="Y630" s="93" t="s">
        <v>2428</v>
      </c>
      <c r="Z630" t="str">
        <f>IFERROR(VLOOKUP(ROWS($Z$3:Z630),$X$3:$Y$992,2,0),"")</f>
        <v/>
      </c>
    </row>
    <row r="631" spans="13:26" ht="12.75">
      <c r="M631" s="92">
        <f>IF(ISNUMBER(SEARCH(ZAKL_DATA!$B$29,N631)),MAX($M$2:M630)+1,0)</f>
        <v>629.0</v>
      </c>
      <c r="N631" s="93" t="s">
        <v>2430</v>
      </c>
      <c r="O631" s="108" t="s">
        <v>2431</v>
      </c>
      <c r="Q631" s="95" t="str">
        <f>IFERROR(VLOOKUP(ROWS($Q$3:Q631),$M$3:$N$992,2,0),"")</f>
        <v>Velkoobchod se surovými kůžemi, kožešinami a usněmi</v>
      </c>
      <c r="R631">
        <f>IF(ISNUMBER(SEARCH(#REF!,N631)),MAX($M$2:M630)+1,0)</f>
        <v>0.0</v>
      </c>
      <c r="S631" s="93" t="s">
        <v>2430</v>
      </c>
      <c r="T631" t="str">
        <f>IFERROR(VLOOKUP(ROWS($T$3:T631),$R$3:$S$992,2,0),"")</f>
        <v/>
      </c>
      <c r="U631">
        <f>IF(ISNUMBER(SEARCH(#REF!,N631)),MAX($M$2:M630)+1,0)</f>
        <v>0.0</v>
      </c>
      <c r="V631" s="93" t="s">
        <v>2430</v>
      </c>
      <c r="W631" t="str">
        <f>IFERROR(VLOOKUP(ROWS($W$3:W631),$U$3:$V$992,2,0),"")</f>
        <v/>
      </c>
      <c r="X631">
        <f>IF(ISNUMBER(SEARCH(#REF!,N631)),MAX($M$2:M630)+1,0)</f>
        <v>0.0</v>
      </c>
      <c r="Y631" s="93" t="s">
        <v>2430</v>
      </c>
      <c r="Z631" t="str">
        <f>IFERROR(VLOOKUP(ROWS($Z$3:Z631),$X$3:$Y$992,2,0),"")</f>
        <v/>
      </c>
    </row>
    <row r="632" spans="13:26" ht="12.75">
      <c r="M632" s="92">
        <f>IF(ISNUMBER(SEARCH(ZAKL_DATA!$B$29,N632)),MAX($M$2:M631)+1,0)</f>
        <v>630.0</v>
      </c>
      <c r="N632" s="93" t="s">
        <v>2432</v>
      </c>
      <c r="O632" s="108" t="s">
        <v>2433</v>
      </c>
      <c r="Q632" s="95" t="str">
        <f>IFERROR(VLOOKUP(ROWS($Q$3:Q632),$M$3:$N$992,2,0),"")</f>
        <v>Velkoobchod s ovocem a zeleninou</v>
      </c>
      <c r="R632">
        <f>IF(ISNUMBER(SEARCH(#REF!,N632)),MAX($M$2:M631)+1,0)</f>
        <v>0.0</v>
      </c>
      <c r="S632" s="93" t="s">
        <v>2432</v>
      </c>
      <c r="T632" t="str">
        <f>IFERROR(VLOOKUP(ROWS($T$3:T632),$R$3:$S$992,2,0),"")</f>
        <v/>
      </c>
      <c r="U632">
        <f>IF(ISNUMBER(SEARCH(#REF!,N632)),MAX($M$2:M631)+1,0)</f>
        <v>0.0</v>
      </c>
      <c r="V632" s="93" t="s">
        <v>2432</v>
      </c>
      <c r="W632" t="str">
        <f>IFERROR(VLOOKUP(ROWS($W$3:W632),$U$3:$V$992,2,0),"")</f>
        <v/>
      </c>
      <c r="X632">
        <f>IF(ISNUMBER(SEARCH(#REF!,N632)),MAX($M$2:M631)+1,0)</f>
        <v>0.0</v>
      </c>
      <c r="Y632" s="93" t="s">
        <v>2432</v>
      </c>
      <c r="Z632" t="str">
        <f>IFERROR(VLOOKUP(ROWS($Z$3:Z632),$X$3:$Y$992,2,0),"")</f>
        <v/>
      </c>
    </row>
    <row r="633" spans="13:26" ht="12.75">
      <c r="M633" s="92">
        <f>IF(ISNUMBER(SEARCH(ZAKL_DATA!$B$29,N633)),MAX($M$2:M632)+1,0)</f>
        <v>631.0</v>
      </c>
      <c r="N633" s="93" t="s">
        <v>2434</v>
      </c>
      <c r="O633" s="108" t="s">
        <v>2435</v>
      </c>
      <c r="Q633" s="95" t="str">
        <f>IFERROR(VLOOKUP(ROWS($Q$3:Q633),$M$3:$N$992,2,0),"")</f>
        <v>Velkoobchod s masem a masnými výrobky</v>
      </c>
      <c r="R633">
        <f>IF(ISNUMBER(SEARCH(#REF!,N633)),MAX($M$2:M632)+1,0)</f>
        <v>0.0</v>
      </c>
      <c r="S633" s="93" t="s">
        <v>2434</v>
      </c>
      <c r="T633" t="str">
        <f>IFERROR(VLOOKUP(ROWS($T$3:T633),$R$3:$S$992,2,0),"")</f>
        <v/>
      </c>
      <c r="U633">
        <f>IF(ISNUMBER(SEARCH(#REF!,N633)),MAX($M$2:M632)+1,0)</f>
        <v>0.0</v>
      </c>
      <c r="V633" s="93" t="s">
        <v>2434</v>
      </c>
      <c r="W633" t="str">
        <f>IFERROR(VLOOKUP(ROWS($W$3:W633),$U$3:$V$992,2,0),"")</f>
        <v/>
      </c>
      <c r="X633">
        <f>IF(ISNUMBER(SEARCH(#REF!,N633)),MAX($M$2:M632)+1,0)</f>
        <v>0.0</v>
      </c>
      <c r="Y633" s="93" t="s">
        <v>2434</v>
      </c>
      <c r="Z633" t="str">
        <f>IFERROR(VLOOKUP(ROWS($Z$3:Z633),$X$3:$Y$992,2,0),"")</f>
        <v/>
      </c>
    </row>
    <row r="634" spans="13:26" ht="12.75">
      <c r="M634" s="92">
        <f>IF(ISNUMBER(SEARCH(ZAKL_DATA!$B$29,N634)),MAX($M$2:M633)+1,0)</f>
        <v>632.0</v>
      </c>
      <c r="N634" s="93" t="s">
        <v>2436</v>
      </c>
      <c r="O634" s="108" t="s">
        <v>2437</v>
      </c>
      <c r="Q634" s="95" t="str">
        <f>IFERROR(VLOOKUP(ROWS($Q$3:Q634),$M$3:$N$992,2,0),"")</f>
        <v>Velkoobchod s mléčnými výrobky, vejci, jedlými oleji a tuky</v>
      </c>
      <c r="R634">
        <f>IF(ISNUMBER(SEARCH(#REF!,N634)),MAX($M$2:M633)+1,0)</f>
        <v>0.0</v>
      </c>
      <c r="S634" s="93" t="s">
        <v>2436</v>
      </c>
      <c r="T634" t="str">
        <f>IFERROR(VLOOKUP(ROWS($T$3:T634),$R$3:$S$992,2,0),"")</f>
        <v/>
      </c>
      <c r="U634">
        <f>IF(ISNUMBER(SEARCH(#REF!,N634)),MAX($M$2:M633)+1,0)</f>
        <v>0.0</v>
      </c>
      <c r="V634" s="93" t="s">
        <v>2436</v>
      </c>
      <c r="W634" t="str">
        <f>IFERROR(VLOOKUP(ROWS($W$3:W634),$U$3:$V$992,2,0),"")</f>
        <v/>
      </c>
      <c r="X634">
        <f>IF(ISNUMBER(SEARCH(#REF!,N634)),MAX($M$2:M633)+1,0)</f>
        <v>0.0</v>
      </c>
      <c r="Y634" s="93" t="s">
        <v>2436</v>
      </c>
      <c r="Z634" t="str">
        <f>IFERROR(VLOOKUP(ROWS($Z$3:Z634),$X$3:$Y$992,2,0),"")</f>
        <v/>
      </c>
    </row>
    <row r="635" spans="13:26" ht="12.75">
      <c r="M635" s="92">
        <f>IF(ISNUMBER(SEARCH(ZAKL_DATA!$B$29,N635)),MAX($M$2:M634)+1,0)</f>
        <v>633.0</v>
      </c>
      <c r="N635" s="93" t="s">
        <v>2438</v>
      </c>
      <c r="O635" s="108" t="s">
        <v>2439</v>
      </c>
      <c r="Q635" s="95" t="str">
        <f>IFERROR(VLOOKUP(ROWS($Q$3:Q635),$M$3:$N$992,2,0),"")</f>
        <v>Velkoobchod s nápoji</v>
      </c>
      <c r="R635">
        <f>IF(ISNUMBER(SEARCH(#REF!,N635)),MAX($M$2:M634)+1,0)</f>
        <v>0.0</v>
      </c>
      <c r="S635" s="93" t="s">
        <v>2438</v>
      </c>
      <c r="T635" t="str">
        <f>IFERROR(VLOOKUP(ROWS($T$3:T635),$R$3:$S$992,2,0),"")</f>
        <v/>
      </c>
      <c r="U635">
        <f>IF(ISNUMBER(SEARCH(#REF!,N635)),MAX($M$2:M634)+1,0)</f>
        <v>0.0</v>
      </c>
      <c r="V635" s="93" t="s">
        <v>2438</v>
      </c>
      <c r="W635" t="str">
        <f>IFERROR(VLOOKUP(ROWS($W$3:W635),$U$3:$V$992,2,0),"")</f>
        <v/>
      </c>
      <c r="X635">
        <f>IF(ISNUMBER(SEARCH(#REF!,N635)),MAX($M$2:M634)+1,0)</f>
        <v>0.0</v>
      </c>
      <c r="Y635" s="93" t="s">
        <v>2438</v>
      </c>
      <c r="Z635" t="str">
        <f>IFERROR(VLOOKUP(ROWS($Z$3:Z635),$X$3:$Y$992,2,0),"")</f>
        <v/>
      </c>
    </row>
    <row r="636" spans="13:26" ht="12.75">
      <c r="M636" s="92">
        <f>IF(ISNUMBER(SEARCH(ZAKL_DATA!$B$29,N636)),MAX($M$2:M635)+1,0)</f>
        <v>634.0</v>
      </c>
      <c r="N636" s="93" t="s">
        <v>2440</v>
      </c>
      <c r="O636" s="108" t="s">
        <v>2441</v>
      </c>
      <c r="Q636" s="95" t="str">
        <f>IFERROR(VLOOKUP(ROWS($Q$3:Q636),$M$3:$N$992,2,0),"")</f>
        <v>Velkoobchod s tabákovými výrobky</v>
      </c>
      <c r="R636">
        <f>IF(ISNUMBER(SEARCH(#REF!,N636)),MAX($M$2:M635)+1,0)</f>
        <v>0.0</v>
      </c>
      <c r="S636" s="93" t="s">
        <v>2440</v>
      </c>
      <c r="T636" t="str">
        <f>IFERROR(VLOOKUP(ROWS($T$3:T636),$R$3:$S$992,2,0),"")</f>
        <v/>
      </c>
      <c r="U636">
        <f>IF(ISNUMBER(SEARCH(#REF!,N636)),MAX($M$2:M635)+1,0)</f>
        <v>0.0</v>
      </c>
      <c r="V636" s="93" t="s">
        <v>2440</v>
      </c>
      <c r="W636" t="str">
        <f>IFERROR(VLOOKUP(ROWS($W$3:W636),$U$3:$V$992,2,0),"")</f>
        <v/>
      </c>
      <c r="X636">
        <f>IF(ISNUMBER(SEARCH(#REF!,N636)),MAX($M$2:M635)+1,0)</f>
        <v>0.0</v>
      </c>
      <c r="Y636" s="93" t="s">
        <v>2440</v>
      </c>
      <c r="Z636" t="str">
        <f>IFERROR(VLOOKUP(ROWS($Z$3:Z636),$X$3:$Y$992,2,0),"")</f>
        <v/>
      </c>
    </row>
    <row r="637" spans="13:26" ht="12.75">
      <c r="M637" s="92">
        <f>IF(ISNUMBER(SEARCH(ZAKL_DATA!$B$29,N637)),MAX($M$2:M636)+1,0)</f>
        <v>635.0</v>
      </c>
      <c r="N637" s="93" t="s">
        <v>2442</v>
      </c>
      <c r="O637" s="108" t="s">
        <v>2443</v>
      </c>
      <c r="Q637" s="95" t="str">
        <f>IFERROR(VLOOKUP(ROWS($Q$3:Q637),$M$3:$N$992,2,0),"")</f>
        <v>Velkoobchod s cukrem, čokoládou a cukrovinkami</v>
      </c>
      <c r="R637">
        <f>IF(ISNUMBER(SEARCH(#REF!,N637)),MAX($M$2:M636)+1,0)</f>
        <v>0.0</v>
      </c>
      <c r="S637" s="93" t="s">
        <v>2442</v>
      </c>
      <c r="T637" t="str">
        <f>IFERROR(VLOOKUP(ROWS($T$3:T637),$R$3:$S$992,2,0),"")</f>
        <v/>
      </c>
      <c r="U637">
        <f>IF(ISNUMBER(SEARCH(#REF!,N637)),MAX($M$2:M636)+1,0)</f>
        <v>0.0</v>
      </c>
      <c r="V637" s="93" t="s">
        <v>2442</v>
      </c>
      <c r="W637" t="str">
        <f>IFERROR(VLOOKUP(ROWS($W$3:W637),$U$3:$V$992,2,0),"")</f>
        <v/>
      </c>
      <c r="X637">
        <f>IF(ISNUMBER(SEARCH(#REF!,N637)),MAX($M$2:M636)+1,0)</f>
        <v>0.0</v>
      </c>
      <c r="Y637" s="93" t="s">
        <v>2442</v>
      </c>
      <c r="Z637" t="str">
        <f>IFERROR(VLOOKUP(ROWS($Z$3:Z637),$X$3:$Y$992,2,0),"")</f>
        <v/>
      </c>
    </row>
    <row r="638" spans="13:26" ht="12.75">
      <c r="M638" s="92">
        <f>IF(ISNUMBER(SEARCH(ZAKL_DATA!$B$29,N638)),MAX($M$2:M637)+1,0)</f>
        <v>636.0</v>
      </c>
      <c r="N638" s="93" t="s">
        <v>2444</v>
      </c>
      <c r="O638" s="108" t="s">
        <v>2445</v>
      </c>
      <c r="Q638" s="95" t="str">
        <f>IFERROR(VLOOKUP(ROWS($Q$3:Q638),$M$3:$N$992,2,0),"")</f>
        <v>Velkoobchod s kávou, čajem, kakaem a kořením</v>
      </c>
      <c r="R638">
        <f>IF(ISNUMBER(SEARCH(#REF!,N638)),MAX($M$2:M637)+1,0)</f>
        <v>0.0</v>
      </c>
      <c r="S638" s="93" t="s">
        <v>2444</v>
      </c>
      <c r="T638" t="str">
        <f>IFERROR(VLOOKUP(ROWS($T$3:T638),$R$3:$S$992,2,0),"")</f>
        <v/>
      </c>
      <c r="U638">
        <f>IF(ISNUMBER(SEARCH(#REF!,N638)),MAX($M$2:M637)+1,0)</f>
        <v>0.0</v>
      </c>
      <c r="V638" s="93" t="s">
        <v>2444</v>
      </c>
      <c r="W638" t="str">
        <f>IFERROR(VLOOKUP(ROWS($W$3:W638),$U$3:$V$992,2,0),"")</f>
        <v/>
      </c>
      <c r="X638">
        <f>IF(ISNUMBER(SEARCH(#REF!,N638)),MAX($M$2:M637)+1,0)</f>
        <v>0.0</v>
      </c>
      <c r="Y638" s="93" t="s">
        <v>2444</v>
      </c>
      <c r="Z638" t="str">
        <f>IFERROR(VLOOKUP(ROWS($Z$3:Z638),$X$3:$Y$992,2,0),"")</f>
        <v/>
      </c>
    </row>
    <row r="639" spans="13:26" ht="12.75">
      <c r="M639" s="92">
        <f>IF(ISNUMBER(SEARCH(ZAKL_DATA!$B$29,N639)),MAX($M$2:M638)+1,0)</f>
        <v>637.0</v>
      </c>
      <c r="N639" s="93" t="s">
        <v>2446</v>
      </c>
      <c r="O639" s="108" t="s">
        <v>2447</v>
      </c>
      <c r="Q639" s="95" t="str">
        <f>IFERROR(VLOOKUP(ROWS($Q$3:Q639),$M$3:$N$992,2,0),"")</f>
        <v>Specializ.velkoobchod s jinými potravinami,včetně ryb,korýšů a měkkýšů</v>
      </c>
      <c r="R639">
        <f>IF(ISNUMBER(SEARCH(#REF!,N639)),MAX($M$2:M638)+1,0)</f>
        <v>0.0</v>
      </c>
      <c r="S639" s="93" t="s">
        <v>2446</v>
      </c>
      <c r="T639" t="str">
        <f>IFERROR(VLOOKUP(ROWS($T$3:T639),$R$3:$S$992,2,0),"")</f>
        <v/>
      </c>
      <c r="U639">
        <f>IF(ISNUMBER(SEARCH(#REF!,N639)),MAX($M$2:M638)+1,0)</f>
        <v>0.0</v>
      </c>
      <c r="V639" s="93" t="s">
        <v>2446</v>
      </c>
      <c r="W639" t="str">
        <f>IFERROR(VLOOKUP(ROWS($W$3:W639),$U$3:$V$992,2,0),"")</f>
        <v/>
      </c>
      <c r="X639">
        <f>IF(ISNUMBER(SEARCH(#REF!,N639)),MAX($M$2:M638)+1,0)</f>
        <v>0.0</v>
      </c>
      <c r="Y639" s="93" t="s">
        <v>2446</v>
      </c>
      <c r="Z639" t="str">
        <f>IFERROR(VLOOKUP(ROWS($Z$3:Z639),$X$3:$Y$992,2,0),"")</f>
        <v/>
      </c>
    </row>
    <row r="640" spans="13:26" ht="12.75">
      <c r="M640" s="92">
        <f>IF(ISNUMBER(SEARCH(ZAKL_DATA!$B$29,N640)),MAX($M$2:M639)+1,0)</f>
        <v>638.0</v>
      </c>
      <c r="N640" s="93" t="s">
        <v>2448</v>
      </c>
      <c r="O640" s="108" t="s">
        <v>2449</v>
      </c>
      <c r="Q640" s="95" t="str">
        <f>IFERROR(VLOOKUP(ROWS($Q$3:Q640),$M$3:$N$992,2,0),"")</f>
        <v>Nespecializovaný velkoobchod s potravinami,nápoji a tabákovými výroby</v>
      </c>
      <c r="R640">
        <f>IF(ISNUMBER(SEARCH(#REF!,N640)),MAX($M$2:M639)+1,0)</f>
        <v>0.0</v>
      </c>
      <c r="S640" s="93" t="s">
        <v>2448</v>
      </c>
      <c r="T640" t="str">
        <f>IFERROR(VLOOKUP(ROWS($T$3:T640),$R$3:$S$992,2,0),"")</f>
        <v/>
      </c>
      <c r="U640">
        <f>IF(ISNUMBER(SEARCH(#REF!,N640)),MAX($M$2:M639)+1,0)</f>
        <v>0.0</v>
      </c>
      <c r="V640" s="93" t="s">
        <v>2448</v>
      </c>
      <c r="W640" t="str">
        <f>IFERROR(VLOOKUP(ROWS($W$3:W640),$U$3:$V$992,2,0),"")</f>
        <v/>
      </c>
      <c r="X640">
        <f>IF(ISNUMBER(SEARCH(#REF!,N640)),MAX($M$2:M639)+1,0)</f>
        <v>0.0</v>
      </c>
      <c r="Y640" s="93" t="s">
        <v>2448</v>
      </c>
      <c r="Z640" t="str">
        <f>IFERROR(VLOOKUP(ROWS($Z$3:Z640),$X$3:$Y$992,2,0),"")</f>
        <v/>
      </c>
    </row>
    <row r="641" spans="13:26" ht="12.75">
      <c r="M641" s="92">
        <f>IF(ISNUMBER(SEARCH(ZAKL_DATA!$B$29,N641)),MAX($M$2:M640)+1,0)</f>
        <v>639.0</v>
      </c>
      <c r="N641" s="93" t="s">
        <v>2450</v>
      </c>
      <c r="O641" s="108" t="s">
        <v>2451</v>
      </c>
      <c r="Q641" s="95" t="str">
        <f>IFERROR(VLOOKUP(ROWS($Q$3:Q641),$M$3:$N$992,2,0),"")</f>
        <v>Velkoobchod s textilem</v>
      </c>
      <c r="R641">
        <f>IF(ISNUMBER(SEARCH(#REF!,N641)),MAX($M$2:M640)+1,0)</f>
        <v>0.0</v>
      </c>
      <c r="S641" s="93" t="s">
        <v>2450</v>
      </c>
      <c r="T641" t="str">
        <f>IFERROR(VLOOKUP(ROWS($T$3:T641),$R$3:$S$992,2,0),"")</f>
        <v/>
      </c>
      <c r="U641">
        <f>IF(ISNUMBER(SEARCH(#REF!,N641)),MAX($M$2:M640)+1,0)</f>
        <v>0.0</v>
      </c>
      <c r="V641" s="93" t="s">
        <v>2450</v>
      </c>
      <c r="W641" t="str">
        <f>IFERROR(VLOOKUP(ROWS($W$3:W641),$U$3:$V$992,2,0),"")</f>
        <v/>
      </c>
      <c r="X641">
        <f>IF(ISNUMBER(SEARCH(#REF!,N641)),MAX($M$2:M640)+1,0)</f>
        <v>0.0</v>
      </c>
      <c r="Y641" s="93" t="s">
        <v>2450</v>
      </c>
      <c r="Z641" t="str">
        <f>IFERROR(VLOOKUP(ROWS($Z$3:Z641),$X$3:$Y$992,2,0),"")</f>
        <v/>
      </c>
    </row>
    <row r="642" spans="13:26" ht="12.75">
      <c r="M642" s="92">
        <f>IF(ISNUMBER(SEARCH(ZAKL_DATA!$B$29,N642)),MAX($M$2:M641)+1,0)</f>
        <v>640.0</v>
      </c>
      <c r="N642" s="93" t="s">
        <v>2452</v>
      </c>
      <c r="O642" s="108" t="s">
        <v>2453</v>
      </c>
      <c r="Q642" s="95" t="str">
        <f>IFERROR(VLOOKUP(ROWS($Q$3:Q642),$M$3:$N$992,2,0),"")</f>
        <v>Velkoobchod s oděvy a obuví</v>
      </c>
      <c r="R642">
        <f>IF(ISNUMBER(SEARCH(#REF!,N642)),MAX($M$2:M641)+1,0)</f>
        <v>0.0</v>
      </c>
      <c r="S642" s="93" t="s">
        <v>2452</v>
      </c>
      <c r="T642" t="str">
        <f>IFERROR(VLOOKUP(ROWS($T$3:T642),$R$3:$S$992,2,0),"")</f>
        <v/>
      </c>
      <c r="U642">
        <f>IF(ISNUMBER(SEARCH(#REF!,N642)),MAX($M$2:M641)+1,0)</f>
        <v>0.0</v>
      </c>
      <c r="V642" s="93" t="s">
        <v>2452</v>
      </c>
      <c r="W642" t="str">
        <f>IFERROR(VLOOKUP(ROWS($W$3:W642),$U$3:$V$992,2,0),"")</f>
        <v/>
      </c>
      <c r="X642">
        <f>IF(ISNUMBER(SEARCH(#REF!,N642)),MAX($M$2:M641)+1,0)</f>
        <v>0.0</v>
      </c>
      <c r="Y642" s="93" t="s">
        <v>2452</v>
      </c>
      <c r="Z642" t="str">
        <f>IFERROR(VLOOKUP(ROWS($Z$3:Z642),$X$3:$Y$992,2,0),"")</f>
        <v/>
      </c>
    </row>
    <row r="643" spans="13:26" ht="12.75">
      <c r="M643" s="92">
        <f>IF(ISNUMBER(SEARCH(ZAKL_DATA!$B$29,N643)),MAX($M$2:M642)+1,0)</f>
        <v>641.0</v>
      </c>
      <c r="N643" s="93" t="s">
        <v>2454</v>
      </c>
      <c r="O643" s="108" t="s">
        <v>2455</v>
      </c>
      <c r="Q643" s="95" t="str">
        <f>IFERROR(VLOOKUP(ROWS($Q$3:Q643),$M$3:$N$992,2,0),"")</f>
        <v>Velkoobchod s elektrospotřebiči a elektronikou</v>
      </c>
      <c r="R643">
        <f>IF(ISNUMBER(SEARCH(#REF!,N643)),MAX($M$2:M642)+1,0)</f>
        <v>0.0</v>
      </c>
      <c r="S643" s="93" t="s">
        <v>2454</v>
      </c>
      <c r="T643" t="str">
        <f>IFERROR(VLOOKUP(ROWS($T$3:T643),$R$3:$S$992,2,0),"")</f>
        <v/>
      </c>
      <c r="U643">
        <f>IF(ISNUMBER(SEARCH(#REF!,N643)),MAX($M$2:M642)+1,0)</f>
        <v>0.0</v>
      </c>
      <c r="V643" s="93" t="s">
        <v>2454</v>
      </c>
      <c r="W643" t="str">
        <f>IFERROR(VLOOKUP(ROWS($W$3:W643),$U$3:$V$992,2,0),"")</f>
        <v/>
      </c>
      <c r="X643">
        <f>IF(ISNUMBER(SEARCH(#REF!,N643)),MAX($M$2:M642)+1,0)</f>
        <v>0.0</v>
      </c>
      <c r="Y643" s="93" t="s">
        <v>2454</v>
      </c>
      <c r="Z643" t="str">
        <f>IFERROR(VLOOKUP(ROWS($Z$3:Z643),$X$3:$Y$992,2,0),"")</f>
        <v/>
      </c>
    </row>
    <row r="644" spans="13:26" ht="12.75">
      <c r="M644" s="92">
        <f>IF(ISNUMBER(SEARCH(ZAKL_DATA!$B$29,N644)),MAX($M$2:M643)+1,0)</f>
        <v>642.0</v>
      </c>
      <c r="N644" s="93" t="s">
        <v>2456</v>
      </c>
      <c r="O644" s="108" t="s">
        <v>2457</v>
      </c>
      <c r="Q644" s="95" t="str">
        <f>IFERROR(VLOOKUP(ROWS($Q$3:Q644),$M$3:$N$992,2,0),"")</f>
        <v>Velkoobchod s porcelán.,keram.a skleněnými výrobky a čisticími prostř.</v>
      </c>
      <c r="R644">
        <f>IF(ISNUMBER(SEARCH(#REF!,N644)),MAX($M$2:M643)+1,0)</f>
        <v>0.0</v>
      </c>
      <c r="S644" s="93" t="s">
        <v>2456</v>
      </c>
      <c r="T644" t="str">
        <f>IFERROR(VLOOKUP(ROWS($T$3:T644),$R$3:$S$992,2,0),"")</f>
        <v/>
      </c>
      <c r="U644">
        <f>IF(ISNUMBER(SEARCH(#REF!,N644)),MAX($M$2:M643)+1,0)</f>
        <v>0.0</v>
      </c>
      <c r="V644" s="93" t="s">
        <v>2456</v>
      </c>
      <c r="W644" t="str">
        <f>IFERROR(VLOOKUP(ROWS($W$3:W644),$U$3:$V$992,2,0),"")</f>
        <v/>
      </c>
      <c r="X644">
        <f>IF(ISNUMBER(SEARCH(#REF!,N644)),MAX($M$2:M643)+1,0)</f>
        <v>0.0</v>
      </c>
      <c r="Y644" s="93" t="s">
        <v>2456</v>
      </c>
      <c r="Z644" t="str">
        <f>IFERROR(VLOOKUP(ROWS($Z$3:Z644),$X$3:$Y$992,2,0),"")</f>
        <v/>
      </c>
    </row>
    <row r="645" spans="13:26" ht="12.75">
      <c r="M645" s="92">
        <f>IF(ISNUMBER(SEARCH(ZAKL_DATA!$B$29,N645)),MAX($M$2:M644)+1,0)</f>
        <v>643.0</v>
      </c>
      <c r="N645" s="93" t="s">
        <v>2458</v>
      </c>
      <c r="O645" s="108" t="s">
        <v>2459</v>
      </c>
      <c r="Q645" s="95" t="str">
        <f>IFERROR(VLOOKUP(ROWS($Q$3:Q645),$M$3:$N$992,2,0),"")</f>
        <v>Velkoobchod s kosmetickými výrobky</v>
      </c>
      <c r="R645">
        <f>IF(ISNUMBER(SEARCH(#REF!,N645)),MAX($M$2:M644)+1,0)</f>
        <v>0.0</v>
      </c>
      <c r="S645" s="93" t="s">
        <v>2458</v>
      </c>
      <c r="T645" t="str">
        <f>IFERROR(VLOOKUP(ROWS($T$3:T645),$R$3:$S$992,2,0),"")</f>
        <v/>
      </c>
      <c r="U645">
        <f>IF(ISNUMBER(SEARCH(#REF!,N645)),MAX($M$2:M644)+1,0)</f>
        <v>0.0</v>
      </c>
      <c r="V645" s="93" t="s">
        <v>2458</v>
      </c>
      <c r="W645" t="str">
        <f>IFERROR(VLOOKUP(ROWS($W$3:W645),$U$3:$V$992,2,0),"")</f>
        <v/>
      </c>
      <c r="X645">
        <f>IF(ISNUMBER(SEARCH(#REF!,N645)),MAX($M$2:M644)+1,0)</f>
        <v>0.0</v>
      </c>
      <c r="Y645" s="93" t="s">
        <v>2458</v>
      </c>
      <c r="Z645" t="str">
        <f>IFERROR(VLOOKUP(ROWS($Z$3:Z645),$X$3:$Y$992,2,0),"")</f>
        <v/>
      </c>
    </row>
    <row r="646" spans="13:26" ht="12.75">
      <c r="M646" s="92">
        <f>IF(ISNUMBER(SEARCH(ZAKL_DATA!$B$29,N646)),MAX($M$2:M645)+1,0)</f>
        <v>644.0</v>
      </c>
      <c r="N646" s="93" t="s">
        <v>2460</v>
      </c>
      <c r="O646" s="108" t="s">
        <v>2461</v>
      </c>
      <c r="Q646" s="95" t="str">
        <f>IFERROR(VLOOKUP(ROWS($Q$3:Q646),$M$3:$N$992,2,0),"")</f>
        <v>Velkoobchod s farmaceutickými výrobky</v>
      </c>
      <c r="R646">
        <f>IF(ISNUMBER(SEARCH(#REF!,N646)),MAX($M$2:M645)+1,0)</f>
        <v>0.0</v>
      </c>
      <c r="S646" s="93" t="s">
        <v>2460</v>
      </c>
      <c r="T646" t="str">
        <f>IFERROR(VLOOKUP(ROWS($T$3:T646),$R$3:$S$992,2,0),"")</f>
        <v/>
      </c>
      <c r="U646">
        <f>IF(ISNUMBER(SEARCH(#REF!,N646)),MAX($M$2:M645)+1,0)</f>
        <v>0.0</v>
      </c>
      <c r="V646" s="93" t="s">
        <v>2460</v>
      </c>
      <c r="W646" t="str">
        <f>IFERROR(VLOOKUP(ROWS($W$3:W646),$U$3:$V$992,2,0),"")</f>
        <v/>
      </c>
      <c r="X646">
        <f>IF(ISNUMBER(SEARCH(#REF!,N646)),MAX($M$2:M645)+1,0)</f>
        <v>0.0</v>
      </c>
      <c r="Y646" s="93" t="s">
        <v>2460</v>
      </c>
      <c r="Z646" t="str">
        <f>IFERROR(VLOOKUP(ROWS($Z$3:Z646),$X$3:$Y$992,2,0),"")</f>
        <v/>
      </c>
    </row>
    <row r="647" spans="13:26" ht="12.75">
      <c r="M647" s="92">
        <f>IF(ISNUMBER(SEARCH(ZAKL_DATA!$B$29,N647)),MAX($M$2:M646)+1,0)</f>
        <v>645.0</v>
      </c>
      <c r="N647" s="93" t="s">
        <v>2462</v>
      </c>
      <c r="O647" s="108" t="s">
        <v>2463</v>
      </c>
      <c r="Q647" s="95" t="str">
        <f>IFERROR(VLOOKUP(ROWS($Q$3:Q647),$M$3:$N$992,2,0),"")</f>
        <v>Velkoobchod s nábytkem, koberci a svítidly</v>
      </c>
      <c r="R647">
        <f>IF(ISNUMBER(SEARCH(#REF!,N647)),MAX($M$2:M646)+1,0)</f>
        <v>0.0</v>
      </c>
      <c r="S647" s="93" t="s">
        <v>2462</v>
      </c>
      <c r="T647" t="str">
        <f>IFERROR(VLOOKUP(ROWS($T$3:T647),$R$3:$S$992,2,0),"")</f>
        <v/>
      </c>
      <c r="U647">
        <f>IF(ISNUMBER(SEARCH(#REF!,N647)),MAX($M$2:M646)+1,0)</f>
        <v>0.0</v>
      </c>
      <c r="V647" s="93" t="s">
        <v>2462</v>
      </c>
      <c r="W647" t="str">
        <f>IFERROR(VLOOKUP(ROWS($W$3:W647),$U$3:$V$992,2,0),"")</f>
        <v/>
      </c>
      <c r="X647">
        <f>IF(ISNUMBER(SEARCH(#REF!,N647)),MAX($M$2:M646)+1,0)</f>
        <v>0.0</v>
      </c>
      <c r="Y647" s="93" t="s">
        <v>2462</v>
      </c>
      <c r="Z647" t="str">
        <f>IFERROR(VLOOKUP(ROWS($Z$3:Z647),$X$3:$Y$992,2,0),"")</f>
        <v/>
      </c>
    </row>
    <row r="648" spans="13:26" ht="12.75">
      <c r="M648" s="92">
        <f>IF(ISNUMBER(SEARCH(ZAKL_DATA!$B$29,N648)),MAX($M$2:M647)+1,0)</f>
        <v>646.0</v>
      </c>
      <c r="N648" s="93" t="s">
        <v>2464</v>
      </c>
      <c r="O648" s="108" t="s">
        <v>2465</v>
      </c>
      <c r="Q648" s="95" t="str">
        <f>IFERROR(VLOOKUP(ROWS($Q$3:Q648),$M$3:$N$992,2,0),"")</f>
        <v>Velkoobchod s hodinami, hodinkami a klenoty</v>
      </c>
      <c r="R648">
        <f>IF(ISNUMBER(SEARCH(#REF!,N648)),MAX($M$2:M647)+1,0)</f>
        <v>0.0</v>
      </c>
      <c r="S648" s="93" t="s">
        <v>2464</v>
      </c>
      <c r="T648" t="str">
        <f>IFERROR(VLOOKUP(ROWS($T$3:T648),$R$3:$S$992,2,0),"")</f>
        <v/>
      </c>
      <c r="U648">
        <f>IF(ISNUMBER(SEARCH(#REF!,N648)),MAX($M$2:M647)+1,0)</f>
        <v>0.0</v>
      </c>
      <c r="V648" s="93" t="s">
        <v>2464</v>
      </c>
      <c r="W648" t="str">
        <f>IFERROR(VLOOKUP(ROWS($W$3:W648),$U$3:$V$992,2,0),"")</f>
        <v/>
      </c>
      <c r="X648">
        <f>IF(ISNUMBER(SEARCH(#REF!,N648)),MAX($M$2:M647)+1,0)</f>
        <v>0.0</v>
      </c>
      <c r="Y648" s="93" t="s">
        <v>2464</v>
      </c>
      <c r="Z648" t="str">
        <f>IFERROR(VLOOKUP(ROWS($Z$3:Z648),$X$3:$Y$992,2,0),"")</f>
        <v/>
      </c>
    </row>
    <row r="649" spans="13:26" ht="12.75">
      <c r="M649" s="92">
        <f>IF(ISNUMBER(SEARCH(ZAKL_DATA!$B$29,N649)),MAX($M$2:M648)+1,0)</f>
        <v>647.0</v>
      </c>
      <c r="N649" s="93" t="s">
        <v>2466</v>
      </c>
      <c r="O649" s="108" t="s">
        <v>2467</v>
      </c>
      <c r="Q649" s="95" t="str">
        <f>IFERROR(VLOOKUP(ROWS($Q$3:Q649),$M$3:$N$992,2,0),"")</f>
        <v>Velkoobchod s ostatními výrobky převážně pro domácnost</v>
      </c>
      <c r="R649">
        <f>IF(ISNUMBER(SEARCH(#REF!,N649)),MAX($M$2:M648)+1,0)</f>
        <v>0.0</v>
      </c>
      <c r="S649" s="93" t="s">
        <v>2466</v>
      </c>
      <c r="T649" t="str">
        <f>IFERROR(VLOOKUP(ROWS($T$3:T649),$R$3:$S$992,2,0),"")</f>
        <v/>
      </c>
      <c r="U649">
        <f>IF(ISNUMBER(SEARCH(#REF!,N649)),MAX($M$2:M648)+1,0)</f>
        <v>0.0</v>
      </c>
      <c r="V649" s="93" t="s">
        <v>2466</v>
      </c>
      <c r="W649" t="str">
        <f>IFERROR(VLOOKUP(ROWS($W$3:W649),$U$3:$V$992,2,0),"")</f>
        <v/>
      </c>
      <c r="X649">
        <f>IF(ISNUMBER(SEARCH(#REF!,N649)),MAX($M$2:M648)+1,0)</f>
        <v>0.0</v>
      </c>
      <c r="Y649" s="93" t="s">
        <v>2466</v>
      </c>
      <c r="Z649" t="str">
        <f>IFERROR(VLOOKUP(ROWS($Z$3:Z649),$X$3:$Y$992,2,0),"")</f>
        <v/>
      </c>
    </row>
    <row r="650" spans="13:26" ht="12.75">
      <c r="M650" s="92">
        <f>IF(ISNUMBER(SEARCH(ZAKL_DATA!$B$29,N650)),MAX($M$2:M649)+1,0)</f>
        <v>648.0</v>
      </c>
      <c r="N650" s="93" t="s">
        <v>2468</v>
      </c>
      <c r="O650" s="108" t="s">
        <v>2469</v>
      </c>
      <c r="Q650" s="95" t="str">
        <f>IFERROR(VLOOKUP(ROWS($Q$3:Q650),$M$3:$N$992,2,0),"")</f>
        <v>Velkoobchod s počítači, počítačovým periferním zařízením a softwarem</v>
      </c>
      <c r="R650">
        <f>IF(ISNUMBER(SEARCH(#REF!,N650)),MAX($M$2:M649)+1,0)</f>
        <v>0.0</v>
      </c>
      <c r="S650" s="93" t="s">
        <v>2468</v>
      </c>
      <c r="T650" t="str">
        <f>IFERROR(VLOOKUP(ROWS($T$3:T650),$R$3:$S$992,2,0),"")</f>
        <v/>
      </c>
      <c r="U650">
        <f>IF(ISNUMBER(SEARCH(#REF!,N650)),MAX($M$2:M649)+1,0)</f>
        <v>0.0</v>
      </c>
      <c r="V650" s="93" t="s">
        <v>2468</v>
      </c>
      <c r="W650" t="str">
        <f>IFERROR(VLOOKUP(ROWS($W$3:W650),$U$3:$V$992,2,0),"")</f>
        <v/>
      </c>
      <c r="X650">
        <f>IF(ISNUMBER(SEARCH(#REF!,N650)),MAX($M$2:M649)+1,0)</f>
        <v>0.0</v>
      </c>
      <c r="Y650" s="93" t="s">
        <v>2468</v>
      </c>
      <c r="Z650" t="str">
        <f>IFERROR(VLOOKUP(ROWS($Z$3:Z650),$X$3:$Y$992,2,0),"")</f>
        <v/>
      </c>
    </row>
    <row r="651" spans="13:26" ht="12.75">
      <c r="M651" s="92">
        <f>IF(ISNUMBER(SEARCH(ZAKL_DATA!$B$29,N651)),MAX($M$2:M650)+1,0)</f>
        <v>649.0</v>
      </c>
      <c r="N651" s="93" t="s">
        <v>2470</v>
      </c>
      <c r="O651" s="108" t="s">
        <v>2471</v>
      </c>
      <c r="Q651" s="95" t="str">
        <f>IFERROR(VLOOKUP(ROWS($Q$3:Q651),$M$3:$N$992,2,0),"")</f>
        <v>Velkoobchod s elektronickým a telekomunikačním zařízením a jeho díly</v>
      </c>
      <c r="R651">
        <f>IF(ISNUMBER(SEARCH(#REF!,N651)),MAX($M$2:M650)+1,0)</f>
        <v>0.0</v>
      </c>
      <c r="S651" s="93" t="s">
        <v>2470</v>
      </c>
      <c r="T651" t="str">
        <f>IFERROR(VLOOKUP(ROWS($T$3:T651),$R$3:$S$992,2,0),"")</f>
        <v/>
      </c>
      <c r="U651">
        <f>IF(ISNUMBER(SEARCH(#REF!,N651)),MAX($M$2:M650)+1,0)</f>
        <v>0.0</v>
      </c>
      <c r="V651" s="93" t="s">
        <v>2470</v>
      </c>
      <c r="W651" t="str">
        <f>IFERROR(VLOOKUP(ROWS($W$3:W651),$U$3:$V$992,2,0),"")</f>
        <v/>
      </c>
      <c r="X651">
        <f>IF(ISNUMBER(SEARCH(#REF!,N651)),MAX($M$2:M650)+1,0)</f>
        <v>0.0</v>
      </c>
      <c r="Y651" s="93" t="s">
        <v>2470</v>
      </c>
      <c r="Z651" t="str">
        <f>IFERROR(VLOOKUP(ROWS($Z$3:Z651),$X$3:$Y$992,2,0),"")</f>
        <v/>
      </c>
    </row>
    <row r="652" spans="13:26" ht="12.75">
      <c r="M652" s="92">
        <f>IF(ISNUMBER(SEARCH(ZAKL_DATA!$B$29,N652)),MAX($M$2:M651)+1,0)</f>
        <v>650.0</v>
      </c>
      <c r="N652" s="93" t="s">
        <v>2472</v>
      </c>
      <c r="O652" s="108" t="s">
        <v>2473</v>
      </c>
      <c r="Q652" s="95" t="str">
        <f>IFERROR(VLOOKUP(ROWS($Q$3:Q652),$M$3:$N$992,2,0),"")</f>
        <v>Velkoobchod se zemědělskými stroji, strojním zařízením a příslušenstvím</v>
      </c>
      <c r="R652">
        <f>IF(ISNUMBER(SEARCH(#REF!,N652)),MAX($M$2:M651)+1,0)</f>
        <v>0.0</v>
      </c>
      <c r="S652" s="93" t="s">
        <v>2472</v>
      </c>
      <c r="T652" t="str">
        <f>IFERROR(VLOOKUP(ROWS($T$3:T652),$R$3:$S$992,2,0),"")</f>
        <v/>
      </c>
      <c r="U652">
        <f>IF(ISNUMBER(SEARCH(#REF!,N652)),MAX($M$2:M651)+1,0)</f>
        <v>0.0</v>
      </c>
      <c r="V652" s="93" t="s">
        <v>2472</v>
      </c>
      <c r="W652" t="str">
        <f>IFERROR(VLOOKUP(ROWS($W$3:W652),$U$3:$V$992,2,0),"")</f>
        <v/>
      </c>
      <c r="X652">
        <f>IF(ISNUMBER(SEARCH(#REF!,N652)),MAX($M$2:M651)+1,0)</f>
        <v>0.0</v>
      </c>
      <c r="Y652" s="93" t="s">
        <v>2472</v>
      </c>
      <c r="Z652" t="str">
        <f>IFERROR(VLOOKUP(ROWS($Z$3:Z652),$X$3:$Y$992,2,0),"")</f>
        <v/>
      </c>
    </row>
    <row r="653" spans="13:26" ht="12.75">
      <c r="M653" s="92">
        <f>IF(ISNUMBER(SEARCH(ZAKL_DATA!$B$29,N653)),MAX($M$2:M652)+1,0)</f>
        <v>651.0</v>
      </c>
      <c r="N653" s="93" t="s">
        <v>2474</v>
      </c>
      <c r="O653" s="108" t="s">
        <v>2475</v>
      </c>
      <c r="Q653" s="95" t="str">
        <f>IFERROR(VLOOKUP(ROWS($Q$3:Q653),$M$3:$N$992,2,0),"")</f>
        <v>Velkoobchod s obráběcími stroji</v>
      </c>
      <c r="R653">
        <f>IF(ISNUMBER(SEARCH(#REF!,N653)),MAX($M$2:M652)+1,0)</f>
        <v>0.0</v>
      </c>
      <c r="S653" s="93" t="s">
        <v>2474</v>
      </c>
      <c r="T653" t="str">
        <f>IFERROR(VLOOKUP(ROWS($T$3:T653),$R$3:$S$992,2,0),"")</f>
        <v/>
      </c>
      <c r="U653">
        <f>IF(ISNUMBER(SEARCH(#REF!,N653)),MAX($M$2:M652)+1,0)</f>
        <v>0.0</v>
      </c>
      <c r="V653" s="93" t="s">
        <v>2474</v>
      </c>
      <c r="W653" t="str">
        <f>IFERROR(VLOOKUP(ROWS($W$3:W653),$U$3:$V$992,2,0),"")</f>
        <v/>
      </c>
      <c r="X653">
        <f>IF(ISNUMBER(SEARCH(#REF!,N653)),MAX($M$2:M652)+1,0)</f>
        <v>0.0</v>
      </c>
      <c r="Y653" s="93" t="s">
        <v>2474</v>
      </c>
      <c r="Z653" t="str">
        <f>IFERROR(VLOOKUP(ROWS($Z$3:Z653),$X$3:$Y$992,2,0),"")</f>
        <v/>
      </c>
    </row>
    <row r="654" spans="13:26" ht="12.75">
      <c r="M654" s="92">
        <f>IF(ISNUMBER(SEARCH(ZAKL_DATA!$B$29,N654)),MAX($M$2:M653)+1,0)</f>
        <v>652.0</v>
      </c>
      <c r="N654" s="93" t="s">
        <v>2476</v>
      </c>
      <c r="O654" s="108" t="s">
        <v>2477</v>
      </c>
      <c r="Q654" s="95" t="str">
        <f>IFERROR(VLOOKUP(ROWS($Q$3:Q654),$M$3:$N$992,2,0),"")</f>
        <v>Velkoobchod s těžebními a stavebními stroji a zařízením</v>
      </c>
      <c r="R654">
        <f>IF(ISNUMBER(SEARCH(#REF!,N654)),MAX($M$2:M653)+1,0)</f>
        <v>0.0</v>
      </c>
      <c r="S654" s="93" t="s">
        <v>2476</v>
      </c>
      <c r="T654" t="str">
        <f>IFERROR(VLOOKUP(ROWS($T$3:T654),$R$3:$S$992,2,0),"")</f>
        <v/>
      </c>
      <c r="U654">
        <f>IF(ISNUMBER(SEARCH(#REF!,N654)),MAX($M$2:M653)+1,0)</f>
        <v>0.0</v>
      </c>
      <c r="V654" s="93" t="s">
        <v>2476</v>
      </c>
      <c r="W654" t="str">
        <f>IFERROR(VLOOKUP(ROWS($W$3:W654),$U$3:$V$992,2,0),"")</f>
        <v/>
      </c>
      <c r="X654">
        <f>IF(ISNUMBER(SEARCH(#REF!,N654)),MAX($M$2:M653)+1,0)</f>
        <v>0.0</v>
      </c>
      <c r="Y654" s="93" t="s">
        <v>2476</v>
      </c>
      <c r="Z654" t="str">
        <f>IFERROR(VLOOKUP(ROWS($Z$3:Z654),$X$3:$Y$992,2,0),"")</f>
        <v/>
      </c>
    </row>
    <row r="655" spans="13:26" ht="12.75">
      <c r="M655" s="92">
        <f>IF(ISNUMBER(SEARCH(ZAKL_DATA!$B$29,N655)),MAX($M$2:M654)+1,0)</f>
        <v>653.0</v>
      </c>
      <c r="N655" s="93" t="s">
        <v>2478</v>
      </c>
      <c r="O655" s="108" t="s">
        <v>2479</v>
      </c>
      <c r="Q655" s="95" t="str">
        <f>IFERROR(VLOOKUP(ROWS($Q$3:Q655),$M$3:$N$992,2,0),"")</f>
        <v>Velkoobchod se strojním zařízením pro text.průmysl,šicími a plet.stroji</v>
      </c>
      <c r="R655">
        <f>IF(ISNUMBER(SEARCH(#REF!,N655)),MAX($M$2:M654)+1,0)</f>
        <v>0.0</v>
      </c>
      <c r="S655" s="93" t="s">
        <v>2478</v>
      </c>
      <c r="T655" t="str">
        <f>IFERROR(VLOOKUP(ROWS($T$3:T655),$R$3:$S$992,2,0),"")</f>
        <v/>
      </c>
      <c r="U655">
        <f>IF(ISNUMBER(SEARCH(#REF!,N655)),MAX($M$2:M654)+1,0)</f>
        <v>0.0</v>
      </c>
      <c r="V655" s="93" t="s">
        <v>2478</v>
      </c>
      <c r="W655" t="str">
        <f>IFERROR(VLOOKUP(ROWS($W$3:W655),$U$3:$V$992,2,0),"")</f>
        <v/>
      </c>
      <c r="X655">
        <f>IF(ISNUMBER(SEARCH(#REF!,N655)),MAX($M$2:M654)+1,0)</f>
        <v>0.0</v>
      </c>
      <c r="Y655" s="93" t="s">
        <v>2478</v>
      </c>
      <c r="Z655" t="str">
        <f>IFERROR(VLOOKUP(ROWS($Z$3:Z655),$X$3:$Y$992,2,0),"")</f>
        <v/>
      </c>
    </row>
    <row r="656" spans="13:26" ht="12.75">
      <c r="M656" s="92">
        <f>IF(ISNUMBER(SEARCH(ZAKL_DATA!$B$29,N656)),MAX($M$2:M655)+1,0)</f>
        <v>654.0</v>
      </c>
      <c r="N656" s="93" t="s">
        <v>2480</v>
      </c>
      <c r="O656" s="108" t="s">
        <v>2481</v>
      </c>
      <c r="Q656" s="95" t="str">
        <f>IFERROR(VLOOKUP(ROWS($Q$3:Q656),$M$3:$N$992,2,0),"")</f>
        <v>Velkoobchod s kancelářským nábytkem</v>
      </c>
      <c r="R656">
        <f>IF(ISNUMBER(SEARCH(#REF!,N656)),MAX($M$2:M655)+1,0)</f>
        <v>0.0</v>
      </c>
      <c r="S656" s="93" t="s">
        <v>2480</v>
      </c>
      <c r="T656" t="str">
        <f>IFERROR(VLOOKUP(ROWS($T$3:T656),$R$3:$S$992,2,0),"")</f>
        <v/>
      </c>
      <c r="U656">
        <f>IF(ISNUMBER(SEARCH(#REF!,N656)),MAX($M$2:M655)+1,0)</f>
        <v>0.0</v>
      </c>
      <c r="V656" s="93" t="s">
        <v>2480</v>
      </c>
      <c r="W656" t="str">
        <f>IFERROR(VLOOKUP(ROWS($W$3:W656),$U$3:$V$992,2,0),"")</f>
        <v/>
      </c>
      <c r="X656">
        <f>IF(ISNUMBER(SEARCH(#REF!,N656)),MAX($M$2:M655)+1,0)</f>
        <v>0.0</v>
      </c>
      <c r="Y656" s="93" t="s">
        <v>2480</v>
      </c>
      <c r="Z656" t="str">
        <f>IFERROR(VLOOKUP(ROWS($Z$3:Z656),$X$3:$Y$992,2,0),"")</f>
        <v/>
      </c>
    </row>
    <row r="657" spans="13:26" ht="12.75">
      <c r="M657" s="92">
        <f>IF(ISNUMBER(SEARCH(ZAKL_DATA!$B$29,N657)),MAX($M$2:M656)+1,0)</f>
        <v>655.0</v>
      </c>
      <c r="N657" s="93" t="s">
        <v>2482</v>
      </c>
      <c r="O657" s="108" t="s">
        <v>2483</v>
      </c>
      <c r="Q657" s="95" t="str">
        <f>IFERROR(VLOOKUP(ROWS($Q$3:Q657),$M$3:$N$992,2,0),"")</f>
        <v>Velkoobchod s ostatními kancelářskými stroji a zařízením</v>
      </c>
      <c r="R657">
        <f>IF(ISNUMBER(SEARCH(#REF!,N657)),MAX($M$2:M656)+1,0)</f>
        <v>0.0</v>
      </c>
      <c r="S657" s="93" t="s">
        <v>2482</v>
      </c>
      <c r="T657" t="str">
        <f>IFERROR(VLOOKUP(ROWS($T$3:T657),$R$3:$S$992,2,0),"")</f>
        <v/>
      </c>
      <c r="U657">
        <f>IF(ISNUMBER(SEARCH(#REF!,N657)),MAX($M$2:M656)+1,0)</f>
        <v>0.0</v>
      </c>
      <c r="V657" s="93" t="s">
        <v>2482</v>
      </c>
      <c r="W657" t="str">
        <f>IFERROR(VLOOKUP(ROWS($W$3:W657),$U$3:$V$992,2,0),"")</f>
        <v/>
      </c>
      <c r="X657">
        <f>IF(ISNUMBER(SEARCH(#REF!,N657)),MAX($M$2:M656)+1,0)</f>
        <v>0.0</v>
      </c>
      <c r="Y657" s="93" t="s">
        <v>2482</v>
      </c>
      <c r="Z657" t="str">
        <f>IFERROR(VLOOKUP(ROWS($Z$3:Z657),$X$3:$Y$992,2,0),"")</f>
        <v/>
      </c>
    </row>
    <row r="658" spans="13:26" ht="12.75">
      <c r="M658" s="92">
        <f>IF(ISNUMBER(SEARCH(ZAKL_DATA!$B$29,N658)),MAX($M$2:M657)+1,0)</f>
        <v>656.0</v>
      </c>
      <c r="N658" s="93" t="s">
        <v>2484</v>
      </c>
      <c r="O658" s="108" t="s">
        <v>2485</v>
      </c>
      <c r="Q658" s="95" t="str">
        <f>IFERROR(VLOOKUP(ROWS($Q$3:Q658),$M$3:$N$992,2,0),"")</f>
        <v>Velkoobchod s ostatními stroji a zařízením</v>
      </c>
      <c r="R658">
        <f>IF(ISNUMBER(SEARCH(#REF!,N658)),MAX($M$2:M657)+1,0)</f>
        <v>0.0</v>
      </c>
      <c r="S658" s="93" t="s">
        <v>2484</v>
      </c>
      <c r="T658" t="str">
        <f>IFERROR(VLOOKUP(ROWS($T$3:T658),$R$3:$S$992,2,0),"")</f>
        <v/>
      </c>
      <c r="U658">
        <f>IF(ISNUMBER(SEARCH(#REF!,N658)),MAX($M$2:M657)+1,0)</f>
        <v>0.0</v>
      </c>
      <c r="V658" s="93" t="s">
        <v>2484</v>
      </c>
      <c r="W658" t="str">
        <f>IFERROR(VLOOKUP(ROWS($W$3:W658),$U$3:$V$992,2,0),"")</f>
        <v/>
      </c>
      <c r="X658">
        <f>IF(ISNUMBER(SEARCH(#REF!,N658)),MAX($M$2:M657)+1,0)</f>
        <v>0.0</v>
      </c>
      <c r="Y658" s="93" t="s">
        <v>2484</v>
      </c>
      <c r="Z658" t="str">
        <f>IFERROR(VLOOKUP(ROWS($Z$3:Z658),$X$3:$Y$992,2,0),"")</f>
        <v/>
      </c>
    </row>
    <row r="659" spans="13:26" ht="12.75">
      <c r="M659" s="92">
        <f>IF(ISNUMBER(SEARCH(ZAKL_DATA!$B$29,N659)),MAX($M$2:M658)+1,0)</f>
        <v>657.0</v>
      </c>
      <c r="N659" s="93" t="s">
        <v>2486</v>
      </c>
      <c r="O659" s="108" t="s">
        <v>2487</v>
      </c>
      <c r="Q659" s="95" t="str">
        <f>IFERROR(VLOOKUP(ROWS($Q$3:Q659),$M$3:$N$992,2,0),"")</f>
        <v>Velkoobchod s pevnými, kapalnými a plynnými palivy a příbuznými výrobky</v>
      </c>
      <c r="R659">
        <f>IF(ISNUMBER(SEARCH(#REF!,N659)),MAX($M$2:M658)+1,0)</f>
        <v>0.0</v>
      </c>
      <c r="S659" s="93" t="s">
        <v>2486</v>
      </c>
      <c r="T659" t="str">
        <f>IFERROR(VLOOKUP(ROWS($T$3:T659),$R$3:$S$992,2,0),"")</f>
        <v/>
      </c>
      <c r="U659">
        <f>IF(ISNUMBER(SEARCH(#REF!,N659)),MAX($M$2:M658)+1,0)</f>
        <v>0.0</v>
      </c>
      <c r="V659" s="93" t="s">
        <v>2486</v>
      </c>
      <c r="W659" t="str">
        <f>IFERROR(VLOOKUP(ROWS($W$3:W659),$U$3:$V$992,2,0),"")</f>
        <v/>
      </c>
      <c r="X659">
        <f>IF(ISNUMBER(SEARCH(#REF!,N659)),MAX($M$2:M658)+1,0)</f>
        <v>0.0</v>
      </c>
      <c r="Y659" s="93" t="s">
        <v>2486</v>
      </c>
      <c r="Z659" t="str">
        <f>IFERROR(VLOOKUP(ROWS($Z$3:Z659),$X$3:$Y$992,2,0),"")</f>
        <v/>
      </c>
    </row>
    <row r="660" spans="13:26" ht="12.75">
      <c r="M660" s="92">
        <f>IF(ISNUMBER(SEARCH(ZAKL_DATA!$B$29,N660)),MAX($M$2:M659)+1,0)</f>
        <v>658.0</v>
      </c>
      <c r="N660" s="93" t="s">
        <v>2488</v>
      </c>
      <c r="O660" s="108" t="s">
        <v>2489</v>
      </c>
      <c r="Q660" s="95" t="str">
        <f>IFERROR(VLOOKUP(ROWS($Q$3:Q660),$M$3:$N$992,2,0),"")</f>
        <v>Velkoobchod s rudami, kovy a hutními výrobky</v>
      </c>
      <c r="R660">
        <f>IF(ISNUMBER(SEARCH(#REF!,N660)),MAX($M$2:M659)+1,0)</f>
        <v>0.0</v>
      </c>
      <c r="S660" s="93" t="s">
        <v>2488</v>
      </c>
      <c r="T660" t="str">
        <f>IFERROR(VLOOKUP(ROWS($T$3:T660),$R$3:$S$992,2,0),"")</f>
        <v/>
      </c>
      <c r="U660">
        <f>IF(ISNUMBER(SEARCH(#REF!,N660)),MAX($M$2:M659)+1,0)</f>
        <v>0.0</v>
      </c>
      <c r="V660" s="93" t="s">
        <v>2488</v>
      </c>
      <c r="W660" t="str">
        <f>IFERROR(VLOOKUP(ROWS($W$3:W660),$U$3:$V$992,2,0),"")</f>
        <v/>
      </c>
      <c r="X660">
        <f>IF(ISNUMBER(SEARCH(#REF!,N660)),MAX($M$2:M659)+1,0)</f>
        <v>0.0</v>
      </c>
      <c r="Y660" s="93" t="s">
        <v>2488</v>
      </c>
      <c r="Z660" t="str">
        <f>IFERROR(VLOOKUP(ROWS($Z$3:Z660),$X$3:$Y$992,2,0),"")</f>
        <v/>
      </c>
    </row>
    <row r="661" spans="13:26" ht="12.75">
      <c r="M661" s="92">
        <f>IF(ISNUMBER(SEARCH(ZAKL_DATA!$B$29,N661)),MAX($M$2:M660)+1,0)</f>
        <v>659.0</v>
      </c>
      <c r="N661" s="93" t="s">
        <v>2490</v>
      </c>
      <c r="O661" s="108" t="s">
        <v>2491</v>
      </c>
      <c r="Q661" s="95" t="str">
        <f>IFERROR(VLOOKUP(ROWS($Q$3:Q661),$M$3:$N$992,2,0),"")</f>
        <v>Velkoobchod se dřevem, stavebními materiály a sanitárním vybavením</v>
      </c>
      <c r="R661">
        <f>IF(ISNUMBER(SEARCH(#REF!,N661)),MAX($M$2:M660)+1,0)</f>
        <v>0.0</v>
      </c>
      <c r="S661" s="93" t="s">
        <v>2490</v>
      </c>
      <c r="T661" t="str">
        <f>IFERROR(VLOOKUP(ROWS($T$3:T661),$R$3:$S$992,2,0),"")</f>
        <v/>
      </c>
      <c r="U661">
        <f>IF(ISNUMBER(SEARCH(#REF!,N661)),MAX($M$2:M660)+1,0)</f>
        <v>0.0</v>
      </c>
      <c r="V661" s="93" t="s">
        <v>2490</v>
      </c>
      <c r="W661" t="str">
        <f>IFERROR(VLOOKUP(ROWS($W$3:W661),$U$3:$V$992,2,0),"")</f>
        <v/>
      </c>
      <c r="X661">
        <f>IF(ISNUMBER(SEARCH(#REF!,N661)),MAX($M$2:M660)+1,0)</f>
        <v>0.0</v>
      </c>
      <c r="Y661" s="93" t="s">
        <v>2490</v>
      </c>
      <c r="Z661" t="str">
        <f>IFERROR(VLOOKUP(ROWS($Z$3:Z661),$X$3:$Y$992,2,0),"")</f>
        <v/>
      </c>
    </row>
    <row r="662" spans="13:26" ht="12.75">
      <c r="M662" s="92">
        <f>IF(ISNUMBER(SEARCH(ZAKL_DATA!$B$29,N662)),MAX($M$2:M661)+1,0)</f>
        <v>660.0</v>
      </c>
      <c r="N662" s="93" t="s">
        <v>2492</v>
      </c>
      <c r="O662" s="108" t="s">
        <v>2493</v>
      </c>
      <c r="Q662" s="95" t="str">
        <f>IFERROR(VLOOKUP(ROWS($Q$3:Q662),$M$3:$N$992,2,0),"")</f>
        <v>Velkoobchod s železářským zbožím,instalatér.a topenářskými potřebami</v>
      </c>
      <c r="R662">
        <f>IF(ISNUMBER(SEARCH(#REF!,N662)),MAX($M$2:M661)+1,0)</f>
        <v>0.0</v>
      </c>
      <c r="S662" s="93" t="s">
        <v>2492</v>
      </c>
      <c r="T662" t="str">
        <f>IFERROR(VLOOKUP(ROWS($T$3:T662),$R$3:$S$992,2,0),"")</f>
        <v/>
      </c>
      <c r="U662">
        <f>IF(ISNUMBER(SEARCH(#REF!,N662)),MAX($M$2:M661)+1,0)</f>
        <v>0.0</v>
      </c>
      <c r="V662" s="93" t="s">
        <v>2492</v>
      </c>
      <c r="W662" t="str">
        <f>IFERROR(VLOOKUP(ROWS($W$3:W662),$U$3:$V$992,2,0),"")</f>
        <v/>
      </c>
      <c r="X662">
        <f>IF(ISNUMBER(SEARCH(#REF!,N662)),MAX($M$2:M661)+1,0)</f>
        <v>0.0</v>
      </c>
      <c r="Y662" s="93" t="s">
        <v>2492</v>
      </c>
      <c r="Z662" t="str">
        <f>IFERROR(VLOOKUP(ROWS($Z$3:Z662),$X$3:$Y$992,2,0),"")</f>
        <v/>
      </c>
    </row>
    <row r="663" spans="13:26" ht="12.75">
      <c r="M663" s="92">
        <f>IF(ISNUMBER(SEARCH(ZAKL_DATA!$B$29,N663)),MAX($M$2:M662)+1,0)</f>
        <v>661.0</v>
      </c>
      <c r="N663" s="93" t="s">
        <v>2494</v>
      </c>
      <c r="O663" s="108" t="s">
        <v>2495</v>
      </c>
      <c r="Q663" s="95" t="str">
        <f>IFERROR(VLOOKUP(ROWS($Q$3:Q663),$M$3:$N$992,2,0),"")</f>
        <v>Velkoobchod s chemickými výrobky</v>
      </c>
      <c r="R663">
        <f>IF(ISNUMBER(SEARCH(#REF!,N663)),MAX($M$2:M662)+1,0)</f>
        <v>0.0</v>
      </c>
      <c r="S663" s="93" t="s">
        <v>2494</v>
      </c>
      <c r="T663" t="str">
        <f>IFERROR(VLOOKUP(ROWS($T$3:T663),$R$3:$S$992,2,0),"")</f>
        <v/>
      </c>
      <c r="U663">
        <f>IF(ISNUMBER(SEARCH(#REF!,N663)),MAX($M$2:M662)+1,0)</f>
        <v>0.0</v>
      </c>
      <c r="V663" s="93" t="s">
        <v>2494</v>
      </c>
      <c r="W663" t="str">
        <f>IFERROR(VLOOKUP(ROWS($W$3:W663),$U$3:$V$992,2,0),"")</f>
        <v/>
      </c>
      <c r="X663">
        <f>IF(ISNUMBER(SEARCH(#REF!,N663)),MAX($M$2:M662)+1,0)</f>
        <v>0.0</v>
      </c>
      <c r="Y663" s="93" t="s">
        <v>2494</v>
      </c>
      <c r="Z663" t="str">
        <f>IFERROR(VLOOKUP(ROWS($Z$3:Z663),$X$3:$Y$992,2,0),"")</f>
        <v/>
      </c>
    </row>
    <row r="664" spans="13:26" ht="12.75">
      <c r="M664" s="92">
        <f>IF(ISNUMBER(SEARCH(ZAKL_DATA!$B$29,N664)),MAX($M$2:M663)+1,0)</f>
        <v>662.0</v>
      </c>
      <c r="N664" s="93" t="s">
        <v>2496</v>
      </c>
      <c r="O664" s="108" t="s">
        <v>2497</v>
      </c>
      <c r="Q664" s="95" t="str">
        <f>IFERROR(VLOOKUP(ROWS($Q$3:Q664),$M$3:$N$992,2,0),"")</f>
        <v>Velkoobchod s ostatními meziprodukty</v>
      </c>
      <c r="R664">
        <f>IF(ISNUMBER(SEARCH(#REF!,N664)),MAX($M$2:M663)+1,0)</f>
        <v>0.0</v>
      </c>
      <c r="S664" s="93" t="s">
        <v>2496</v>
      </c>
      <c r="T664" t="str">
        <f>IFERROR(VLOOKUP(ROWS($T$3:T664),$R$3:$S$992,2,0),"")</f>
        <v/>
      </c>
      <c r="U664">
        <f>IF(ISNUMBER(SEARCH(#REF!,N664)),MAX($M$2:M663)+1,0)</f>
        <v>0.0</v>
      </c>
      <c r="V664" s="93" t="s">
        <v>2496</v>
      </c>
      <c r="W664" t="str">
        <f>IFERROR(VLOOKUP(ROWS($W$3:W664),$U$3:$V$992,2,0),"")</f>
        <v/>
      </c>
      <c r="X664">
        <f>IF(ISNUMBER(SEARCH(#REF!,N664)),MAX($M$2:M663)+1,0)</f>
        <v>0.0</v>
      </c>
      <c r="Y664" s="93" t="s">
        <v>2496</v>
      </c>
      <c r="Z664" t="str">
        <f>IFERROR(VLOOKUP(ROWS($Z$3:Z664),$X$3:$Y$992,2,0),"")</f>
        <v/>
      </c>
    </row>
    <row r="665" spans="13:26" ht="12.75">
      <c r="M665" s="92">
        <f>IF(ISNUMBER(SEARCH(ZAKL_DATA!$B$29,N665)),MAX($M$2:M664)+1,0)</f>
        <v>663.0</v>
      </c>
      <c r="N665" s="93" t="s">
        <v>2498</v>
      </c>
      <c r="O665" s="108" t="s">
        <v>2499</v>
      </c>
      <c r="Q665" s="95" t="str">
        <f>IFERROR(VLOOKUP(ROWS($Q$3:Q665),$M$3:$N$992,2,0),"")</f>
        <v>Velkoobchod s odpadem a šrotem</v>
      </c>
      <c r="R665">
        <f>IF(ISNUMBER(SEARCH(#REF!,N665)),MAX($M$2:M664)+1,0)</f>
        <v>0.0</v>
      </c>
      <c r="S665" s="93" t="s">
        <v>2498</v>
      </c>
      <c r="T665" t="str">
        <f>IFERROR(VLOOKUP(ROWS($T$3:T665),$R$3:$S$992,2,0),"")</f>
        <v/>
      </c>
      <c r="U665">
        <f>IF(ISNUMBER(SEARCH(#REF!,N665)),MAX($M$2:M664)+1,0)</f>
        <v>0.0</v>
      </c>
      <c r="V665" s="93" t="s">
        <v>2498</v>
      </c>
      <c r="W665" t="str">
        <f>IFERROR(VLOOKUP(ROWS($W$3:W665),$U$3:$V$992,2,0),"")</f>
        <v/>
      </c>
      <c r="X665">
        <f>IF(ISNUMBER(SEARCH(#REF!,N665)),MAX($M$2:M664)+1,0)</f>
        <v>0.0</v>
      </c>
      <c r="Y665" s="93" t="s">
        <v>2498</v>
      </c>
      <c r="Z665" t="str">
        <f>IFERROR(VLOOKUP(ROWS($Z$3:Z665),$X$3:$Y$992,2,0),"")</f>
        <v/>
      </c>
    </row>
    <row r="666" spans="13:26" ht="12.75">
      <c r="M666" s="92">
        <f>IF(ISNUMBER(SEARCH(ZAKL_DATA!$B$29,N666)),MAX($M$2:M665)+1,0)</f>
        <v>664.0</v>
      </c>
      <c r="N666" s="93" t="s">
        <v>2500</v>
      </c>
      <c r="O666" s="108" t="s">
        <v>2501</v>
      </c>
      <c r="Q666" s="95" t="str">
        <f>IFERROR(VLOOKUP(ROWS($Q$3:Q666),$M$3:$N$992,2,0),"")</f>
        <v>Maloobchod s převahou potravin,nápojů a tabák.výrobků v nespecializ.prod.</v>
      </c>
      <c r="R666">
        <f>IF(ISNUMBER(SEARCH(#REF!,N666)),MAX($M$2:M665)+1,0)</f>
        <v>0.0</v>
      </c>
      <c r="S666" s="93" t="s">
        <v>2500</v>
      </c>
      <c r="T666" t="str">
        <f>IFERROR(VLOOKUP(ROWS($T$3:T666),$R$3:$S$992,2,0),"")</f>
        <v/>
      </c>
      <c r="U666">
        <f>IF(ISNUMBER(SEARCH(#REF!,N666)),MAX($M$2:M665)+1,0)</f>
        <v>0.0</v>
      </c>
      <c r="V666" s="93" t="s">
        <v>2500</v>
      </c>
      <c r="W666" t="str">
        <f>IFERROR(VLOOKUP(ROWS($W$3:W666),$U$3:$V$992,2,0),"")</f>
        <v/>
      </c>
      <c r="X666">
        <f>IF(ISNUMBER(SEARCH(#REF!,N666)),MAX($M$2:M665)+1,0)</f>
        <v>0.0</v>
      </c>
      <c r="Y666" s="93" t="s">
        <v>2500</v>
      </c>
      <c r="Z666" t="str">
        <f>IFERROR(VLOOKUP(ROWS($Z$3:Z666),$X$3:$Y$992,2,0),"")</f>
        <v/>
      </c>
    </row>
    <row r="667" spans="13:26" ht="12.75">
      <c r="M667" s="92">
        <f>IF(ISNUMBER(SEARCH(ZAKL_DATA!$B$29,N667)),MAX($M$2:M666)+1,0)</f>
        <v>665.0</v>
      </c>
      <c r="N667" s="93" t="s">
        <v>2502</v>
      </c>
      <c r="O667" s="108" t="s">
        <v>2503</v>
      </c>
      <c r="Q667" s="95" t="str">
        <f>IFERROR(VLOOKUP(ROWS($Q$3:Q667),$M$3:$N$992,2,0),"")</f>
        <v>Ostatní maloobchod v nespecializovaných prodejnách</v>
      </c>
      <c r="R667">
        <f>IF(ISNUMBER(SEARCH(#REF!,N667)),MAX($M$2:M666)+1,0)</f>
        <v>0.0</v>
      </c>
      <c r="S667" s="93" t="s">
        <v>2502</v>
      </c>
      <c r="T667" t="str">
        <f>IFERROR(VLOOKUP(ROWS($T$3:T667),$R$3:$S$992,2,0),"")</f>
        <v/>
      </c>
      <c r="U667">
        <f>IF(ISNUMBER(SEARCH(#REF!,N667)),MAX($M$2:M666)+1,0)</f>
        <v>0.0</v>
      </c>
      <c r="V667" s="93" t="s">
        <v>2502</v>
      </c>
      <c r="W667" t="str">
        <f>IFERROR(VLOOKUP(ROWS($W$3:W667),$U$3:$V$992,2,0),"")</f>
        <v/>
      </c>
      <c r="X667">
        <f>IF(ISNUMBER(SEARCH(#REF!,N667)),MAX($M$2:M666)+1,0)</f>
        <v>0.0</v>
      </c>
      <c r="Y667" s="93" t="s">
        <v>2502</v>
      </c>
      <c r="Z667" t="str">
        <f>IFERROR(VLOOKUP(ROWS($Z$3:Z667),$X$3:$Y$992,2,0),"")</f>
        <v/>
      </c>
    </row>
    <row r="668" spans="13:26" ht="12.75">
      <c r="M668" s="92">
        <f>IF(ISNUMBER(SEARCH(ZAKL_DATA!$B$29,N668)),MAX($M$2:M667)+1,0)</f>
        <v>666.0</v>
      </c>
      <c r="N668" s="93" t="s">
        <v>2504</v>
      </c>
      <c r="O668" s="108" t="s">
        <v>2505</v>
      </c>
      <c r="Q668" s="95" t="str">
        <f>IFERROR(VLOOKUP(ROWS($Q$3:Q668),$M$3:$N$992,2,0),"")</f>
        <v>Maloobchod s ovocem a zeleninou</v>
      </c>
      <c r="R668">
        <f>IF(ISNUMBER(SEARCH(#REF!,N668)),MAX($M$2:M667)+1,0)</f>
        <v>0.0</v>
      </c>
      <c r="S668" s="93" t="s">
        <v>2504</v>
      </c>
      <c r="T668" t="str">
        <f>IFERROR(VLOOKUP(ROWS($T$3:T668),$R$3:$S$992,2,0),"")</f>
        <v/>
      </c>
      <c r="U668">
        <f>IF(ISNUMBER(SEARCH(#REF!,N668)),MAX($M$2:M667)+1,0)</f>
        <v>0.0</v>
      </c>
      <c r="V668" s="93" t="s">
        <v>2504</v>
      </c>
      <c r="W668" t="str">
        <f>IFERROR(VLOOKUP(ROWS($W$3:W668),$U$3:$V$992,2,0),"")</f>
        <v/>
      </c>
      <c r="X668">
        <f>IF(ISNUMBER(SEARCH(#REF!,N668)),MAX($M$2:M667)+1,0)</f>
        <v>0.0</v>
      </c>
      <c r="Y668" s="93" t="s">
        <v>2504</v>
      </c>
      <c r="Z668" t="str">
        <f>IFERROR(VLOOKUP(ROWS($Z$3:Z668),$X$3:$Y$992,2,0),"")</f>
        <v/>
      </c>
    </row>
    <row r="669" spans="13:26" ht="12.75">
      <c r="M669" s="92">
        <f>IF(ISNUMBER(SEARCH(ZAKL_DATA!$B$29,N669)),MAX($M$2:M668)+1,0)</f>
        <v>667.0</v>
      </c>
      <c r="N669" s="93" t="s">
        <v>2506</v>
      </c>
      <c r="O669" s="108" t="s">
        <v>2507</v>
      </c>
      <c r="Q669" s="95" t="str">
        <f>IFERROR(VLOOKUP(ROWS($Q$3:Q669),$M$3:$N$992,2,0),"")</f>
        <v>Maloobchod s masem a masnými výrobky</v>
      </c>
      <c r="R669">
        <f>IF(ISNUMBER(SEARCH(#REF!,N669)),MAX($M$2:M668)+1,0)</f>
        <v>0.0</v>
      </c>
      <c r="S669" s="93" t="s">
        <v>2506</v>
      </c>
      <c r="T669" t="str">
        <f>IFERROR(VLOOKUP(ROWS($T$3:T669),$R$3:$S$992,2,0),"")</f>
        <v/>
      </c>
      <c r="U669">
        <f>IF(ISNUMBER(SEARCH(#REF!,N669)),MAX($M$2:M668)+1,0)</f>
        <v>0.0</v>
      </c>
      <c r="V669" s="93" t="s">
        <v>2506</v>
      </c>
      <c r="W669" t="str">
        <f>IFERROR(VLOOKUP(ROWS($W$3:W669),$U$3:$V$992,2,0),"")</f>
        <v/>
      </c>
      <c r="X669">
        <f>IF(ISNUMBER(SEARCH(#REF!,N669)),MAX($M$2:M668)+1,0)</f>
        <v>0.0</v>
      </c>
      <c r="Y669" s="93" t="s">
        <v>2506</v>
      </c>
      <c r="Z669" t="str">
        <f>IFERROR(VLOOKUP(ROWS($Z$3:Z669),$X$3:$Y$992,2,0),"")</f>
        <v/>
      </c>
    </row>
    <row r="670" spans="13:26" ht="12.75">
      <c r="M670" s="92">
        <f>IF(ISNUMBER(SEARCH(ZAKL_DATA!$B$29,N670)),MAX($M$2:M669)+1,0)</f>
        <v>668.0</v>
      </c>
      <c r="N670" s="93" t="s">
        <v>2508</v>
      </c>
      <c r="O670" s="108" t="s">
        <v>2509</v>
      </c>
      <c r="Q670" s="95" t="str">
        <f>IFERROR(VLOOKUP(ROWS($Q$3:Q670),$M$3:$N$992,2,0),"")</f>
        <v>Maloobchod s rybami, korýši a měkkýši</v>
      </c>
      <c r="R670">
        <f>IF(ISNUMBER(SEARCH(#REF!,N670)),MAX($M$2:M669)+1,0)</f>
        <v>0.0</v>
      </c>
      <c r="S670" s="93" t="s">
        <v>2508</v>
      </c>
      <c r="T670" t="str">
        <f>IFERROR(VLOOKUP(ROWS($T$3:T670),$R$3:$S$992,2,0),"")</f>
        <v/>
      </c>
      <c r="U670">
        <f>IF(ISNUMBER(SEARCH(#REF!,N670)),MAX($M$2:M669)+1,0)</f>
        <v>0.0</v>
      </c>
      <c r="V670" s="93" t="s">
        <v>2508</v>
      </c>
      <c r="W670" t="str">
        <f>IFERROR(VLOOKUP(ROWS($W$3:W670),$U$3:$V$992,2,0),"")</f>
        <v/>
      </c>
      <c r="X670">
        <f>IF(ISNUMBER(SEARCH(#REF!,N670)),MAX($M$2:M669)+1,0)</f>
        <v>0.0</v>
      </c>
      <c r="Y670" s="93" t="s">
        <v>2508</v>
      </c>
      <c r="Z670" t="str">
        <f>IFERROR(VLOOKUP(ROWS($Z$3:Z670),$X$3:$Y$992,2,0),"")</f>
        <v/>
      </c>
    </row>
    <row r="671" spans="13:26" ht="12.75">
      <c r="M671" s="92">
        <f>IF(ISNUMBER(SEARCH(ZAKL_DATA!$B$29,N671)),MAX($M$2:M670)+1,0)</f>
        <v>669.0</v>
      </c>
      <c r="N671" s="93" t="s">
        <v>2510</v>
      </c>
      <c r="O671" s="108" t="s">
        <v>2511</v>
      </c>
      <c r="Q671" s="95" t="str">
        <f>IFERROR(VLOOKUP(ROWS($Q$3:Q671),$M$3:$N$992,2,0),"")</f>
        <v>Maloobchod s chlebem, pečivem, cukrářskými výrobky a cukrovinkami</v>
      </c>
      <c r="R671">
        <f>IF(ISNUMBER(SEARCH(#REF!,N671)),MAX($M$2:M670)+1,0)</f>
        <v>0.0</v>
      </c>
      <c r="S671" s="93" t="s">
        <v>2510</v>
      </c>
      <c r="T671" t="str">
        <f>IFERROR(VLOOKUP(ROWS($T$3:T671),$R$3:$S$992,2,0),"")</f>
        <v/>
      </c>
      <c r="U671">
        <f>IF(ISNUMBER(SEARCH(#REF!,N671)),MAX($M$2:M670)+1,0)</f>
        <v>0.0</v>
      </c>
      <c r="V671" s="93" t="s">
        <v>2510</v>
      </c>
      <c r="W671" t="str">
        <f>IFERROR(VLOOKUP(ROWS($W$3:W671),$U$3:$V$992,2,0),"")</f>
        <v/>
      </c>
      <c r="X671">
        <f>IF(ISNUMBER(SEARCH(#REF!,N671)),MAX($M$2:M670)+1,0)</f>
        <v>0.0</v>
      </c>
      <c r="Y671" s="93" t="s">
        <v>2510</v>
      </c>
      <c r="Z671" t="str">
        <f>IFERROR(VLOOKUP(ROWS($Z$3:Z671),$X$3:$Y$992,2,0),"")</f>
        <v/>
      </c>
    </row>
    <row r="672" spans="13:26" ht="12.75">
      <c r="M672" s="92">
        <f>IF(ISNUMBER(SEARCH(ZAKL_DATA!$B$29,N672)),MAX($M$2:M671)+1,0)</f>
        <v>670.0</v>
      </c>
      <c r="N672" s="93" t="s">
        <v>2512</v>
      </c>
      <c r="O672" s="108" t="s">
        <v>2513</v>
      </c>
      <c r="Q672" s="95" t="str">
        <f>IFERROR(VLOOKUP(ROWS($Q$3:Q672),$M$3:$N$992,2,0),"")</f>
        <v>Maloobchod s nápoji</v>
      </c>
      <c r="R672">
        <f>IF(ISNUMBER(SEARCH(#REF!,N672)),MAX($M$2:M671)+1,0)</f>
        <v>0.0</v>
      </c>
      <c r="S672" s="93" t="s">
        <v>2512</v>
      </c>
      <c r="T672" t="str">
        <f>IFERROR(VLOOKUP(ROWS($T$3:T672),$R$3:$S$992,2,0),"")</f>
        <v/>
      </c>
      <c r="U672">
        <f>IF(ISNUMBER(SEARCH(#REF!,N672)),MAX($M$2:M671)+1,0)</f>
        <v>0.0</v>
      </c>
      <c r="V672" s="93" t="s">
        <v>2512</v>
      </c>
      <c r="W672" t="str">
        <f>IFERROR(VLOOKUP(ROWS($W$3:W672),$U$3:$V$992,2,0),"")</f>
        <v/>
      </c>
      <c r="X672">
        <f>IF(ISNUMBER(SEARCH(#REF!,N672)),MAX($M$2:M671)+1,0)</f>
        <v>0.0</v>
      </c>
      <c r="Y672" s="93" t="s">
        <v>2512</v>
      </c>
      <c r="Z672" t="str">
        <f>IFERROR(VLOOKUP(ROWS($Z$3:Z672),$X$3:$Y$992,2,0),"")</f>
        <v/>
      </c>
    </row>
    <row r="673" spans="13:26" ht="12.75">
      <c r="M673" s="92">
        <f>IF(ISNUMBER(SEARCH(ZAKL_DATA!$B$29,N673)),MAX($M$2:M672)+1,0)</f>
        <v>671.0</v>
      </c>
      <c r="N673" s="93" t="s">
        <v>2514</v>
      </c>
      <c r="O673" s="108" t="s">
        <v>2515</v>
      </c>
      <c r="Q673" s="95" t="str">
        <f>IFERROR(VLOOKUP(ROWS($Q$3:Q673),$M$3:$N$992,2,0),"")</f>
        <v>Maloobchod s tabákovými výrobky</v>
      </c>
      <c r="R673">
        <f>IF(ISNUMBER(SEARCH(#REF!,N673)),MAX($M$2:M672)+1,0)</f>
        <v>0.0</v>
      </c>
      <c r="S673" s="93" t="s">
        <v>2514</v>
      </c>
      <c r="T673" t="str">
        <f>IFERROR(VLOOKUP(ROWS($T$3:T673),$R$3:$S$992,2,0),"")</f>
        <v/>
      </c>
      <c r="U673">
        <f>IF(ISNUMBER(SEARCH(#REF!,N673)),MAX($M$2:M672)+1,0)</f>
        <v>0.0</v>
      </c>
      <c r="V673" s="93" t="s">
        <v>2514</v>
      </c>
      <c r="W673" t="str">
        <f>IFERROR(VLOOKUP(ROWS($W$3:W673),$U$3:$V$992,2,0),"")</f>
        <v/>
      </c>
      <c r="X673">
        <f>IF(ISNUMBER(SEARCH(#REF!,N673)),MAX($M$2:M672)+1,0)</f>
        <v>0.0</v>
      </c>
      <c r="Y673" s="93" t="s">
        <v>2514</v>
      </c>
      <c r="Z673" t="str">
        <f>IFERROR(VLOOKUP(ROWS($Z$3:Z673),$X$3:$Y$992,2,0),"")</f>
        <v/>
      </c>
    </row>
    <row r="674" spans="13:26" ht="12.75">
      <c r="M674" s="92">
        <f>IF(ISNUMBER(SEARCH(ZAKL_DATA!$B$29,N674)),MAX($M$2:M673)+1,0)</f>
        <v>672.0</v>
      </c>
      <c r="N674" s="93" t="s">
        <v>2516</v>
      </c>
      <c r="O674" s="108" t="s">
        <v>2517</v>
      </c>
      <c r="Q674" s="95" t="str">
        <f>IFERROR(VLOOKUP(ROWS($Q$3:Q674),$M$3:$N$992,2,0),"")</f>
        <v>Ostatní maloobchod s potravinami ve specializovaných prodejnách</v>
      </c>
      <c r="R674">
        <f>IF(ISNUMBER(SEARCH(#REF!,N674)),MAX($M$2:M673)+1,0)</f>
        <v>0.0</v>
      </c>
      <c r="S674" s="93" t="s">
        <v>2516</v>
      </c>
      <c r="T674" t="str">
        <f>IFERROR(VLOOKUP(ROWS($T$3:T674),$R$3:$S$992,2,0),"")</f>
        <v/>
      </c>
      <c r="U674">
        <f>IF(ISNUMBER(SEARCH(#REF!,N674)),MAX($M$2:M673)+1,0)</f>
        <v>0.0</v>
      </c>
      <c r="V674" s="93" t="s">
        <v>2516</v>
      </c>
      <c r="W674" t="str">
        <f>IFERROR(VLOOKUP(ROWS($W$3:W674),$U$3:$V$992,2,0),"")</f>
        <v/>
      </c>
      <c r="X674">
        <f>IF(ISNUMBER(SEARCH(#REF!,N674)),MAX($M$2:M673)+1,0)</f>
        <v>0.0</v>
      </c>
      <c r="Y674" s="93" t="s">
        <v>2516</v>
      </c>
      <c r="Z674" t="str">
        <f>IFERROR(VLOOKUP(ROWS($Z$3:Z674),$X$3:$Y$992,2,0),"")</f>
        <v/>
      </c>
    </row>
    <row r="675" spans="13:26" ht="12.75">
      <c r="M675" s="92">
        <f>IF(ISNUMBER(SEARCH(ZAKL_DATA!$B$29,N675)),MAX($M$2:M674)+1,0)</f>
        <v>673.0</v>
      </c>
      <c r="N675" s="93" t="s">
        <v>2518</v>
      </c>
      <c r="O675" s="108" t="s">
        <v>2519</v>
      </c>
      <c r="Q675" s="95" t="str">
        <f>IFERROR(VLOOKUP(ROWS($Q$3:Q675),$M$3:$N$992,2,0),"")</f>
        <v>Maloobchod s počítači, počítačovým periferním zařízením a softwarem</v>
      </c>
      <c r="R675">
        <f>IF(ISNUMBER(SEARCH(#REF!,N675)),MAX($M$2:M674)+1,0)</f>
        <v>0.0</v>
      </c>
      <c r="S675" s="93" t="s">
        <v>2518</v>
      </c>
      <c r="T675" t="str">
        <f>IFERROR(VLOOKUP(ROWS($T$3:T675),$R$3:$S$992,2,0),"")</f>
        <v/>
      </c>
      <c r="U675">
        <f>IF(ISNUMBER(SEARCH(#REF!,N675)),MAX($M$2:M674)+1,0)</f>
        <v>0.0</v>
      </c>
      <c r="V675" s="93" t="s">
        <v>2518</v>
      </c>
      <c r="W675" t="str">
        <f>IFERROR(VLOOKUP(ROWS($W$3:W675),$U$3:$V$992,2,0),"")</f>
        <v/>
      </c>
      <c r="X675">
        <f>IF(ISNUMBER(SEARCH(#REF!,N675)),MAX($M$2:M674)+1,0)</f>
        <v>0.0</v>
      </c>
      <c r="Y675" s="93" t="s">
        <v>2518</v>
      </c>
      <c r="Z675" t="str">
        <f>IFERROR(VLOOKUP(ROWS($Z$3:Z675),$X$3:$Y$992,2,0),"")</f>
        <v/>
      </c>
    </row>
    <row r="676" spans="13:26" ht="12.75">
      <c r="M676" s="92">
        <f>IF(ISNUMBER(SEARCH(ZAKL_DATA!$B$29,N676)),MAX($M$2:M675)+1,0)</f>
        <v>674.0</v>
      </c>
      <c r="N676" s="93" t="s">
        <v>2520</v>
      </c>
      <c r="O676" s="108" t="s">
        <v>2521</v>
      </c>
      <c r="Q676" s="95" t="str">
        <f>IFERROR(VLOOKUP(ROWS($Q$3:Q676),$M$3:$N$992,2,0),"")</f>
        <v>Maloobchod s telekomunikačním zařízením</v>
      </c>
      <c r="R676">
        <f>IF(ISNUMBER(SEARCH(#REF!,N676)),MAX($M$2:M675)+1,0)</f>
        <v>0.0</v>
      </c>
      <c r="S676" s="93" t="s">
        <v>2520</v>
      </c>
      <c r="T676" t="str">
        <f>IFERROR(VLOOKUP(ROWS($T$3:T676),$R$3:$S$992,2,0),"")</f>
        <v/>
      </c>
      <c r="U676">
        <f>IF(ISNUMBER(SEARCH(#REF!,N676)),MAX($M$2:M675)+1,0)</f>
        <v>0.0</v>
      </c>
      <c r="V676" s="93" t="s">
        <v>2520</v>
      </c>
      <c r="W676" t="str">
        <f>IFERROR(VLOOKUP(ROWS($W$3:W676),$U$3:$V$992,2,0),"")</f>
        <v/>
      </c>
      <c r="X676">
        <f>IF(ISNUMBER(SEARCH(#REF!,N676)),MAX($M$2:M675)+1,0)</f>
        <v>0.0</v>
      </c>
      <c r="Y676" s="93" t="s">
        <v>2520</v>
      </c>
      <c r="Z676" t="str">
        <f>IFERROR(VLOOKUP(ROWS($Z$3:Z676),$X$3:$Y$992,2,0),"")</f>
        <v/>
      </c>
    </row>
    <row r="677" spans="13:26" ht="12.75">
      <c r="M677" s="92">
        <f>IF(ISNUMBER(SEARCH(ZAKL_DATA!$B$29,N677)),MAX($M$2:M676)+1,0)</f>
        <v>675.0</v>
      </c>
      <c r="N677" s="93" t="s">
        <v>2522</v>
      </c>
      <c r="O677" s="108" t="s">
        <v>2523</v>
      </c>
      <c r="Q677" s="95" t="str">
        <f>IFERROR(VLOOKUP(ROWS($Q$3:Q677),$M$3:$N$992,2,0),"")</f>
        <v>Maloobchod s audio- a videozařízením</v>
      </c>
      <c r="R677">
        <f>IF(ISNUMBER(SEARCH(#REF!,N677)),MAX($M$2:M676)+1,0)</f>
        <v>0.0</v>
      </c>
      <c r="S677" s="93" t="s">
        <v>2522</v>
      </c>
      <c r="T677" t="str">
        <f>IFERROR(VLOOKUP(ROWS($T$3:T677),$R$3:$S$992,2,0),"")</f>
        <v/>
      </c>
      <c r="U677">
        <f>IF(ISNUMBER(SEARCH(#REF!,N677)),MAX($M$2:M676)+1,0)</f>
        <v>0.0</v>
      </c>
      <c r="V677" s="93" t="s">
        <v>2522</v>
      </c>
      <c r="W677" t="str">
        <f>IFERROR(VLOOKUP(ROWS($W$3:W677),$U$3:$V$992,2,0),"")</f>
        <v/>
      </c>
      <c r="X677">
        <f>IF(ISNUMBER(SEARCH(#REF!,N677)),MAX($M$2:M676)+1,0)</f>
        <v>0.0</v>
      </c>
      <c r="Y677" s="93" t="s">
        <v>2522</v>
      </c>
      <c r="Z677" t="str">
        <f>IFERROR(VLOOKUP(ROWS($Z$3:Z677),$X$3:$Y$992,2,0),"")</f>
        <v/>
      </c>
    </row>
    <row r="678" spans="13:26" ht="12.75">
      <c r="M678" s="92">
        <f>IF(ISNUMBER(SEARCH(ZAKL_DATA!$B$29,N678)),MAX($M$2:M677)+1,0)</f>
        <v>676.0</v>
      </c>
      <c r="N678" s="93" t="s">
        <v>2524</v>
      </c>
      <c r="O678" s="108" t="s">
        <v>2525</v>
      </c>
      <c r="Q678" s="95" t="str">
        <f>IFERROR(VLOOKUP(ROWS($Q$3:Q678),$M$3:$N$992,2,0),"")</f>
        <v>Maloobchod s textilem</v>
      </c>
      <c r="R678">
        <f>IF(ISNUMBER(SEARCH(#REF!,N678)),MAX($M$2:M677)+1,0)</f>
        <v>0.0</v>
      </c>
      <c r="S678" s="93" t="s">
        <v>2524</v>
      </c>
      <c r="T678" t="str">
        <f>IFERROR(VLOOKUP(ROWS($T$3:T678),$R$3:$S$992,2,0),"")</f>
        <v/>
      </c>
      <c r="U678">
        <f>IF(ISNUMBER(SEARCH(#REF!,N678)),MAX($M$2:M677)+1,0)</f>
        <v>0.0</v>
      </c>
      <c r="V678" s="93" t="s">
        <v>2524</v>
      </c>
      <c r="W678" t="str">
        <f>IFERROR(VLOOKUP(ROWS($W$3:W678),$U$3:$V$992,2,0),"")</f>
        <v/>
      </c>
      <c r="X678">
        <f>IF(ISNUMBER(SEARCH(#REF!,N678)),MAX($M$2:M677)+1,0)</f>
        <v>0.0</v>
      </c>
      <c r="Y678" s="93" t="s">
        <v>2524</v>
      </c>
      <c r="Z678" t="str">
        <f>IFERROR(VLOOKUP(ROWS($Z$3:Z678),$X$3:$Y$992,2,0),"")</f>
        <v/>
      </c>
    </row>
    <row r="679" spans="13:26" ht="12.75">
      <c r="M679" s="92">
        <f>IF(ISNUMBER(SEARCH(ZAKL_DATA!$B$29,N679)),MAX($M$2:M678)+1,0)</f>
        <v>677.0</v>
      </c>
      <c r="N679" s="93" t="s">
        <v>2526</v>
      </c>
      <c r="O679" s="108" t="s">
        <v>2527</v>
      </c>
      <c r="Q679" s="95" t="str">
        <f>IFERROR(VLOOKUP(ROWS($Q$3:Q679),$M$3:$N$992,2,0),"")</f>
        <v>Maloobchod s železářským zbožím, barvami, sklem a potřebami pro kutily</v>
      </c>
      <c r="R679">
        <f>IF(ISNUMBER(SEARCH(#REF!,N679)),MAX($M$2:M678)+1,0)</f>
        <v>0.0</v>
      </c>
      <c r="S679" s="93" t="s">
        <v>2526</v>
      </c>
      <c r="T679" t="str">
        <f>IFERROR(VLOOKUP(ROWS($T$3:T679),$R$3:$S$992,2,0),"")</f>
        <v/>
      </c>
      <c r="U679">
        <f>IF(ISNUMBER(SEARCH(#REF!,N679)),MAX($M$2:M678)+1,0)</f>
        <v>0.0</v>
      </c>
      <c r="V679" s="93" t="s">
        <v>2526</v>
      </c>
      <c r="W679" t="str">
        <f>IFERROR(VLOOKUP(ROWS($W$3:W679),$U$3:$V$992,2,0),"")</f>
        <v/>
      </c>
      <c r="X679">
        <f>IF(ISNUMBER(SEARCH(#REF!,N679)),MAX($M$2:M678)+1,0)</f>
        <v>0.0</v>
      </c>
      <c r="Y679" s="93" t="s">
        <v>2526</v>
      </c>
      <c r="Z679" t="str">
        <f>IFERROR(VLOOKUP(ROWS($Z$3:Z679),$X$3:$Y$992,2,0),"")</f>
        <v/>
      </c>
    </row>
    <row r="680" spans="13:26" ht="12.75">
      <c r="M680" s="92">
        <f>IF(ISNUMBER(SEARCH(ZAKL_DATA!$B$29,N680)),MAX($M$2:M679)+1,0)</f>
        <v>678.0</v>
      </c>
      <c r="N680" s="93" t="s">
        <v>2528</v>
      </c>
      <c r="O680" s="108" t="s">
        <v>2529</v>
      </c>
      <c r="Q680" s="95" t="str">
        <f>IFERROR(VLOOKUP(ROWS($Q$3:Q680),$M$3:$N$992,2,0),"")</f>
        <v>Maloobchod s koberci, podlahovými krytinami a nástěnnými obklady</v>
      </c>
      <c r="R680">
        <f>IF(ISNUMBER(SEARCH(#REF!,N680)),MAX($M$2:M679)+1,0)</f>
        <v>0.0</v>
      </c>
      <c r="S680" s="93" t="s">
        <v>2528</v>
      </c>
      <c r="T680" t="str">
        <f>IFERROR(VLOOKUP(ROWS($T$3:T680),$R$3:$S$992,2,0),"")</f>
        <v/>
      </c>
      <c r="U680">
        <f>IF(ISNUMBER(SEARCH(#REF!,N680)),MAX($M$2:M679)+1,0)</f>
        <v>0.0</v>
      </c>
      <c r="V680" s="93" t="s">
        <v>2528</v>
      </c>
      <c r="W680" t="str">
        <f>IFERROR(VLOOKUP(ROWS($W$3:W680),$U$3:$V$992,2,0),"")</f>
        <v/>
      </c>
      <c r="X680">
        <f>IF(ISNUMBER(SEARCH(#REF!,N680)),MAX($M$2:M679)+1,0)</f>
        <v>0.0</v>
      </c>
      <c r="Y680" s="93" t="s">
        <v>2528</v>
      </c>
      <c r="Z680" t="str">
        <f>IFERROR(VLOOKUP(ROWS($Z$3:Z680),$X$3:$Y$992,2,0),"")</f>
        <v/>
      </c>
    </row>
    <row r="681" spans="13:26" ht="12.75">
      <c r="M681" s="92">
        <f>IF(ISNUMBER(SEARCH(ZAKL_DATA!$B$29,N681)),MAX($M$2:M680)+1,0)</f>
        <v>679.0</v>
      </c>
      <c r="N681" s="93" t="s">
        <v>2530</v>
      </c>
      <c r="O681" s="108" t="s">
        <v>2531</v>
      </c>
      <c r="Q681" s="95" t="str">
        <f>IFERROR(VLOOKUP(ROWS($Q$3:Q681),$M$3:$N$992,2,0),"")</f>
        <v>Maloobchod s elektrospotřebiči a elektronikou</v>
      </c>
      <c r="R681">
        <f>IF(ISNUMBER(SEARCH(#REF!,N681)),MAX($M$2:M680)+1,0)</f>
        <v>0.0</v>
      </c>
      <c r="S681" s="93" t="s">
        <v>2530</v>
      </c>
      <c r="T681" t="str">
        <f>IFERROR(VLOOKUP(ROWS($T$3:T681),$R$3:$S$992,2,0),"")</f>
        <v/>
      </c>
      <c r="U681">
        <f>IF(ISNUMBER(SEARCH(#REF!,N681)),MAX($M$2:M680)+1,0)</f>
        <v>0.0</v>
      </c>
      <c r="V681" s="93" t="s">
        <v>2530</v>
      </c>
      <c r="W681" t="str">
        <f>IFERROR(VLOOKUP(ROWS($W$3:W681),$U$3:$V$992,2,0),"")</f>
        <v/>
      </c>
      <c r="X681">
        <f>IF(ISNUMBER(SEARCH(#REF!,N681)),MAX($M$2:M680)+1,0)</f>
        <v>0.0</v>
      </c>
      <c r="Y681" s="93" t="s">
        <v>2530</v>
      </c>
      <c r="Z681" t="str">
        <f>IFERROR(VLOOKUP(ROWS($Z$3:Z681),$X$3:$Y$992,2,0),"")</f>
        <v/>
      </c>
    </row>
    <row r="682" spans="13:26" ht="12.75">
      <c r="M682" s="92">
        <f>IF(ISNUMBER(SEARCH(ZAKL_DATA!$B$29,N682)),MAX($M$2:M681)+1,0)</f>
        <v>680.0</v>
      </c>
      <c r="N682" s="93" t="s">
        <v>2532</v>
      </c>
      <c r="O682" s="108" t="s">
        <v>2533</v>
      </c>
      <c r="Q682" s="95" t="str">
        <f>IFERROR(VLOOKUP(ROWS($Q$3:Q682),$M$3:$N$992,2,0),"")</f>
        <v>Maloobchod s nábytkem,svítidly a ost.výr.přev.pro dom.ve specializ.prod.</v>
      </c>
      <c r="R682">
        <f>IF(ISNUMBER(SEARCH(#REF!,N682)),MAX($M$2:M681)+1,0)</f>
        <v>0.0</v>
      </c>
      <c r="S682" s="93" t="s">
        <v>2532</v>
      </c>
      <c r="T682" t="str">
        <f>IFERROR(VLOOKUP(ROWS($T$3:T682),$R$3:$S$992,2,0),"")</f>
        <v/>
      </c>
      <c r="U682">
        <f>IF(ISNUMBER(SEARCH(#REF!,N682)),MAX($M$2:M681)+1,0)</f>
        <v>0.0</v>
      </c>
      <c r="V682" s="93" t="s">
        <v>2532</v>
      </c>
      <c r="W682" t="str">
        <f>IFERROR(VLOOKUP(ROWS($W$3:W682),$U$3:$V$992,2,0),"")</f>
        <v/>
      </c>
      <c r="X682">
        <f>IF(ISNUMBER(SEARCH(#REF!,N682)),MAX($M$2:M681)+1,0)</f>
        <v>0.0</v>
      </c>
      <c r="Y682" s="93" t="s">
        <v>2532</v>
      </c>
      <c r="Z682" t="str">
        <f>IFERROR(VLOOKUP(ROWS($Z$3:Z682),$X$3:$Y$992,2,0),"")</f>
        <v/>
      </c>
    </row>
    <row r="683" spans="13:26" ht="12.75">
      <c r="M683" s="92">
        <f>IF(ISNUMBER(SEARCH(ZAKL_DATA!$B$29,N683)),MAX($M$2:M682)+1,0)</f>
        <v>681.0</v>
      </c>
      <c r="N683" s="93" t="s">
        <v>2534</v>
      </c>
      <c r="O683" s="108" t="s">
        <v>2535</v>
      </c>
      <c r="Q683" s="95" t="str">
        <f>IFERROR(VLOOKUP(ROWS($Q$3:Q683),$M$3:$N$992,2,0),"")</f>
        <v>Maloobchod s knihami</v>
      </c>
      <c r="R683">
        <f>IF(ISNUMBER(SEARCH(#REF!,N683)),MAX($M$2:M682)+1,0)</f>
        <v>0.0</v>
      </c>
      <c r="S683" s="93" t="s">
        <v>2534</v>
      </c>
      <c r="T683" t="str">
        <f>IFERROR(VLOOKUP(ROWS($T$3:T683),$R$3:$S$992,2,0),"")</f>
        <v/>
      </c>
      <c r="U683">
        <f>IF(ISNUMBER(SEARCH(#REF!,N683)),MAX($M$2:M682)+1,0)</f>
        <v>0.0</v>
      </c>
      <c r="V683" s="93" t="s">
        <v>2534</v>
      </c>
      <c r="W683" t="str">
        <f>IFERROR(VLOOKUP(ROWS($W$3:W683),$U$3:$V$992,2,0),"")</f>
        <v/>
      </c>
      <c r="X683">
        <f>IF(ISNUMBER(SEARCH(#REF!,N683)),MAX($M$2:M682)+1,0)</f>
        <v>0.0</v>
      </c>
      <c r="Y683" s="93" t="s">
        <v>2534</v>
      </c>
      <c r="Z683" t="str">
        <f>IFERROR(VLOOKUP(ROWS($Z$3:Z683),$X$3:$Y$992,2,0),"")</f>
        <v/>
      </c>
    </row>
    <row r="684" spans="13:26" ht="12.75">
      <c r="M684" s="92">
        <f>IF(ISNUMBER(SEARCH(ZAKL_DATA!$B$29,N684)),MAX($M$2:M683)+1,0)</f>
        <v>682.0</v>
      </c>
      <c r="N684" s="93" t="s">
        <v>2536</v>
      </c>
      <c r="O684" s="108" t="s">
        <v>2537</v>
      </c>
      <c r="Q684" s="95" t="str">
        <f>IFERROR(VLOOKUP(ROWS($Q$3:Q684),$M$3:$N$992,2,0),"")</f>
        <v>Maloobchod s novinami, časopisy a papírnickým zbožím</v>
      </c>
      <c r="R684">
        <f>IF(ISNUMBER(SEARCH(#REF!,N684)),MAX($M$2:M683)+1,0)</f>
        <v>0.0</v>
      </c>
      <c r="S684" s="93" t="s">
        <v>2536</v>
      </c>
      <c r="T684" t="str">
        <f>IFERROR(VLOOKUP(ROWS($T$3:T684),$R$3:$S$992,2,0),"")</f>
        <v/>
      </c>
      <c r="U684">
        <f>IF(ISNUMBER(SEARCH(#REF!,N684)),MAX($M$2:M683)+1,0)</f>
        <v>0.0</v>
      </c>
      <c r="V684" s="93" t="s">
        <v>2536</v>
      </c>
      <c r="W684" t="str">
        <f>IFERROR(VLOOKUP(ROWS($W$3:W684),$U$3:$V$992,2,0),"")</f>
        <v/>
      </c>
      <c r="X684">
        <f>IF(ISNUMBER(SEARCH(#REF!,N684)),MAX($M$2:M683)+1,0)</f>
        <v>0.0</v>
      </c>
      <c r="Y684" s="93" t="s">
        <v>2536</v>
      </c>
      <c r="Z684" t="str">
        <f>IFERROR(VLOOKUP(ROWS($Z$3:Z684),$X$3:$Y$992,2,0),"")</f>
        <v/>
      </c>
    </row>
    <row r="685" spans="13:26" ht="12.75">
      <c r="M685" s="92">
        <f>IF(ISNUMBER(SEARCH(ZAKL_DATA!$B$29,N685)),MAX($M$2:M684)+1,0)</f>
        <v>683.0</v>
      </c>
      <c r="N685" s="93" t="s">
        <v>2538</v>
      </c>
      <c r="O685" s="108" t="s">
        <v>2539</v>
      </c>
      <c r="Q685" s="95" t="str">
        <f>IFERROR(VLOOKUP(ROWS($Q$3:Q685),$M$3:$N$992,2,0),"")</f>
        <v>Maloobchod s audio- a videozáznamy</v>
      </c>
      <c r="R685">
        <f>IF(ISNUMBER(SEARCH(#REF!,N685)),MAX($M$2:M684)+1,0)</f>
        <v>0.0</v>
      </c>
      <c r="S685" s="93" t="s">
        <v>2538</v>
      </c>
      <c r="T685" t="str">
        <f>IFERROR(VLOOKUP(ROWS($T$3:T685),$R$3:$S$992,2,0),"")</f>
        <v/>
      </c>
      <c r="U685">
        <f>IF(ISNUMBER(SEARCH(#REF!,N685)),MAX($M$2:M684)+1,0)</f>
        <v>0.0</v>
      </c>
      <c r="V685" s="93" t="s">
        <v>2538</v>
      </c>
      <c r="W685" t="str">
        <f>IFERROR(VLOOKUP(ROWS($W$3:W685),$U$3:$V$992,2,0),"")</f>
        <v/>
      </c>
      <c r="X685">
        <f>IF(ISNUMBER(SEARCH(#REF!,N685)),MAX($M$2:M684)+1,0)</f>
        <v>0.0</v>
      </c>
      <c r="Y685" s="93" t="s">
        <v>2538</v>
      </c>
      <c r="Z685" t="str">
        <f>IFERROR(VLOOKUP(ROWS($Z$3:Z685),$X$3:$Y$992,2,0),"")</f>
        <v/>
      </c>
    </row>
    <row r="686" spans="13:26" ht="12.75">
      <c r="M686" s="92">
        <f>IF(ISNUMBER(SEARCH(ZAKL_DATA!$B$29,N686)),MAX($M$2:M685)+1,0)</f>
        <v>684.0</v>
      </c>
      <c r="N686" s="93" t="s">
        <v>2540</v>
      </c>
      <c r="O686" s="108" t="s">
        <v>2541</v>
      </c>
      <c r="Q686" s="95" t="str">
        <f>IFERROR(VLOOKUP(ROWS($Q$3:Q686),$M$3:$N$992,2,0),"")</f>
        <v>Maloobchod se sportovním vybavením</v>
      </c>
      <c r="R686">
        <f>IF(ISNUMBER(SEARCH(#REF!,N686)),MAX($M$2:M685)+1,0)</f>
        <v>0.0</v>
      </c>
      <c r="S686" s="93" t="s">
        <v>2540</v>
      </c>
      <c r="T686" t="str">
        <f>IFERROR(VLOOKUP(ROWS($T$3:T686),$R$3:$S$992,2,0),"")</f>
        <v/>
      </c>
      <c r="U686">
        <f>IF(ISNUMBER(SEARCH(#REF!,N686)),MAX($M$2:M685)+1,0)</f>
        <v>0.0</v>
      </c>
      <c r="V686" s="93" t="s">
        <v>2540</v>
      </c>
      <c r="W686" t="str">
        <f>IFERROR(VLOOKUP(ROWS($W$3:W686),$U$3:$V$992,2,0),"")</f>
        <v/>
      </c>
      <c r="X686">
        <f>IF(ISNUMBER(SEARCH(#REF!,N686)),MAX($M$2:M685)+1,0)</f>
        <v>0.0</v>
      </c>
      <c r="Y686" s="93" t="s">
        <v>2540</v>
      </c>
      <c r="Z686" t="str">
        <f>IFERROR(VLOOKUP(ROWS($Z$3:Z686),$X$3:$Y$992,2,0),"")</f>
        <v/>
      </c>
    </row>
    <row r="687" spans="13:26" ht="12.75">
      <c r="M687" s="92">
        <f>IF(ISNUMBER(SEARCH(ZAKL_DATA!$B$29,N687)),MAX($M$2:M686)+1,0)</f>
        <v>685.0</v>
      </c>
      <c r="N687" s="93" t="s">
        <v>2542</v>
      </c>
      <c r="O687" s="108" t="s">
        <v>2543</v>
      </c>
      <c r="Q687" s="95" t="str">
        <f>IFERROR(VLOOKUP(ROWS($Q$3:Q687),$M$3:$N$992,2,0),"")</f>
        <v>Maloobchod s hrami a hračkami</v>
      </c>
      <c r="R687">
        <f>IF(ISNUMBER(SEARCH(#REF!,N687)),MAX($M$2:M686)+1,0)</f>
        <v>0.0</v>
      </c>
      <c r="S687" s="93" t="s">
        <v>2542</v>
      </c>
      <c r="T687" t="str">
        <f>IFERROR(VLOOKUP(ROWS($T$3:T687),$R$3:$S$992,2,0),"")</f>
        <v/>
      </c>
      <c r="U687">
        <f>IF(ISNUMBER(SEARCH(#REF!,N687)),MAX($M$2:M686)+1,0)</f>
        <v>0.0</v>
      </c>
      <c r="V687" s="93" t="s">
        <v>2542</v>
      </c>
      <c r="W687" t="str">
        <f>IFERROR(VLOOKUP(ROWS($W$3:W687),$U$3:$V$992,2,0),"")</f>
        <v/>
      </c>
      <c r="X687">
        <f>IF(ISNUMBER(SEARCH(#REF!,N687)),MAX($M$2:M686)+1,0)</f>
        <v>0.0</v>
      </c>
      <c r="Y687" s="93" t="s">
        <v>2542</v>
      </c>
      <c r="Z687" t="str">
        <f>IFERROR(VLOOKUP(ROWS($Z$3:Z687),$X$3:$Y$992,2,0),"")</f>
        <v/>
      </c>
    </row>
    <row r="688" spans="13:26" ht="12.75">
      <c r="M688" s="92">
        <f>IF(ISNUMBER(SEARCH(ZAKL_DATA!$B$29,N688)),MAX($M$2:M687)+1,0)</f>
        <v>686.0</v>
      </c>
      <c r="N688" s="93" t="s">
        <v>2544</v>
      </c>
      <c r="O688" s="108" t="s">
        <v>2545</v>
      </c>
      <c r="Q688" s="95" t="str">
        <f>IFERROR(VLOOKUP(ROWS($Q$3:Q688),$M$3:$N$992,2,0),"")</f>
        <v>Maloobchod s oděvy</v>
      </c>
      <c r="R688">
        <f>IF(ISNUMBER(SEARCH(#REF!,N688)),MAX($M$2:M687)+1,0)</f>
        <v>0.0</v>
      </c>
      <c r="S688" s="93" t="s">
        <v>2544</v>
      </c>
      <c r="T688" t="str">
        <f>IFERROR(VLOOKUP(ROWS($T$3:T688),$R$3:$S$992,2,0),"")</f>
        <v/>
      </c>
      <c r="U688">
        <f>IF(ISNUMBER(SEARCH(#REF!,N688)),MAX($M$2:M687)+1,0)</f>
        <v>0.0</v>
      </c>
      <c r="V688" s="93" t="s">
        <v>2544</v>
      </c>
      <c r="W688" t="str">
        <f>IFERROR(VLOOKUP(ROWS($W$3:W688),$U$3:$V$992,2,0),"")</f>
        <v/>
      </c>
      <c r="X688">
        <f>IF(ISNUMBER(SEARCH(#REF!,N688)),MAX($M$2:M687)+1,0)</f>
        <v>0.0</v>
      </c>
      <c r="Y688" s="93" t="s">
        <v>2544</v>
      </c>
      <c r="Z688" t="str">
        <f>IFERROR(VLOOKUP(ROWS($Z$3:Z688),$X$3:$Y$992,2,0),"")</f>
        <v/>
      </c>
    </row>
    <row r="689" spans="13:26" ht="12.75">
      <c r="M689" s="92">
        <f>IF(ISNUMBER(SEARCH(ZAKL_DATA!$B$29,N689)),MAX($M$2:M688)+1,0)</f>
        <v>687.0</v>
      </c>
      <c r="N689" s="93" t="s">
        <v>2546</v>
      </c>
      <c r="O689" s="108" t="s">
        <v>2547</v>
      </c>
      <c r="Q689" s="95" t="str">
        <f>IFERROR(VLOOKUP(ROWS($Q$3:Q689),$M$3:$N$992,2,0),"")</f>
        <v>Maloobchod s obuví a koženými výrobky</v>
      </c>
      <c r="R689">
        <f>IF(ISNUMBER(SEARCH(#REF!,N689)),MAX($M$2:M688)+1,0)</f>
        <v>0.0</v>
      </c>
      <c r="S689" s="93" t="s">
        <v>2546</v>
      </c>
      <c r="T689" t="str">
        <f>IFERROR(VLOOKUP(ROWS($T$3:T689),$R$3:$S$992,2,0),"")</f>
        <v/>
      </c>
      <c r="U689">
        <f>IF(ISNUMBER(SEARCH(#REF!,N689)),MAX($M$2:M688)+1,0)</f>
        <v>0.0</v>
      </c>
      <c r="V689" s="93" t="s">
        <v>2546</v>
      </c>
      <c r="W689" t="str">
        <f>IFERROR(VLOOKUP(ROWS($W$3:W689),$U$3:$V$992,2,0),"")</f>
        <v/>
      </c>
      <c r="X689">
        <f>IF(ISNUMBER(SEARCH(#REF!,N689)),MAX($M$2:M688)+1,0)</f>
        <v>0.0</v>
      </c>
      <c r="Y689" s="93" t="s">
        <v>2546</v>
      </c>
      <c r="Z689" t="str">
        <f>IFERROR(VLOOKUP(ROWS($Z$3:Z689),$X$3:$Y$992,2,0),"")</f>
        <v/>
      </c>
    </row>
    <row r="690" spans="13:26" ht="12.75">
      <c r="M690" s="92">
        <f>IF(ISNUMBER(SEARCH(ZAKL_DATA!$B$29,N690)),MAX($M$2:M689)+1,0)</f>
        <v>688.0</v>
      </c>
      <c r="N690" s="93" t="s">
        <v>2548</v>
      </c>
      <c r="O690" s="108" t="s">
        <v>2549</v>
      </c>
      <c r="Q690" s="95" t="str">
        <f>IFERROR(VLOOKUP(ROWS($Q$3:Q690),$M$3:$N$992,2,0),"")</f>
        <v>Maloobchod s farmaceutickými přípravky</v>
      </c>
      <c r="R690">
        <f>IF(ISNUMBER(SEARCH(#REF!,N690)),MAX($M$2:M689)+1,0)</f>
        <v>0.0</v>
      </c>
      <c r="S690" s="93" t="s">
        <v>2548</v>
      </c>
      <c r="T690" t="str">
        <f>IFERROR(VLOOKUP(ROWS($T$3:T690),$R$3:$S$992,2,0),"")</f>
        <v/>
      </c>
      <c r="U690">
        <f>IF(ISNUMBER(SEARCH(#REF!,N690)),MAX($M$2:M689)+1,0)</f>
        <v>0.0</v>
      </c>
      <c r="V690" s="93" t="s">
        <v>2548</v>
      </c>
      <c r="W690" t="str">
        <f>IFERROR(VLOOKUP(ROWS($W$3:W690),$U$3:$V$992,2,0),"")</f>
        <v/>
      </c>
      <c r="X690">
        <f>IF(ISNUMBER(SEARCH(#REF!,N690)),MAX($M$2:M689)+1,0)</f>
        <v>0.0</v>
      </c>
      <c r="Y690" s="93" t="s">
        <v>2548</v>
      </c>
      <c r="Z690" t="str">
        <f>IFERROR(VLOOKUP(ROWS($Z$3:Z690),$X$3:$Y$992,2,0),"")</f>
        <v/>
      </c>
    </row>
    <row r="691" spans="13:26" ht="12.75">
      <c r="M691" s="92">
        <f>IF(ISNUMBER(SEARCH(ZAKL_DATA!$B$29,N691)),MAX($M$2:M690)+1,0)</f>
        <v>689.0</v>
      </c>
      <c r="N691" s="93" t="s">
        <v>2550</v>
      </c>
      <c r="O691" s="108" t="s">
        <v>2551</v>
      </c>
      <c r="Q691" s="95" t="str">
        <f>IFERROR(VLOOKUP(ROWS($Q$3:Q691),$M$3:$N$992,2,0),"")</f>
        <v>Maloobchod se zdravotnickými a ortopedickými výrobky</v>
      </c>
      <c r="R691">
        <f>IF(ISNUMBER(SEARCH(#REF!,N691)),MAX($M$2:M690)+1,0)</f>
        <v>0.0</v>
      </c>
      <c r="S691" s="93" t="s">
        <v>2550</v>
      </c>
      <c r="T691" t="str">
        <f>IFERROR(VLOOKUP(ROWS($T$3:T691),$R$3:$S$992,2,0),"")</f>
        <v/>
      </c>
      <c r="U691">
        <f>IF(ISNUMBER(SEARCH(#REF!,N691)),MAX($M$2:M690)+1,0)</f>
        <v>0.0</v>
      </c>
      <c r="V691" s="93" t="s">
        <v>2550</v>
      </c>
      <c r="W691" t="str">
        <f>IFERROR(VLOOKUP(ROWS($W$3:W691),$U$3:$V$992,2,0),"")</f>
        <v/>
      </c>
      <c r="X691">
        <f>IF(ISNUMBER(SEARCH(#REF!,N691)),MAX($M$2:M690)+1,0)</f>
        <v>0.0</v>
      </c>
      <c r="Y691" s="93" t="s">
        <v>2550</v>
      </c>
      <c r="Z691" t="str">
        <f>IFERROR(VLOOKUP(ROWS($Z$3:Z691),$X$3:$Y$992,2,0),"")</f>
        <v/>
      </c>
    </row>
    <row r="692" spans="13:26" ht="12.75">
      <c r="M692" s="92">
        <f>IF(ISNUMBER(SEARCH(ZAKL_DATA!$B$29,N692)),MAX($M$2:M691)+1,0)</f>
        <v>690.0</v>
      </c>
      <c r="N692" s="93" t="s">
        <v>2552</v>
      </c>
      <c r="O692" s="108" t="s">
        <v>2553</v>
      </c>
      <c r="Q692" s="95" t="str">
        <f>IFERROR(VLOOKUP(ROWS($Q$3:Q692),$M$3:$N$992,2,0),"")</f>
        <v>Maloobchod s kosmetickými a toaletními výrobky</v>
      </c>
      <c r="R692">
        <f>IF(ISNUMBER(SEARCH(#REF!,N692)),MAX($M$2:M691)+1,0)</f>
        <v>0.0</v>
      </c>
      <c r="S692" s="93" t="s">
        <v>2552</v>
      </c>
      <c r="T692" t="str">
        <f>IFERROR(VLOOKUP(ROWS($T$3:T692),$R$3:$S$992,2,0),"")</f>
        <v/>
      </c>
      <c r="U692">
        <f>IF(ISNUMBER(SEARCH(#REF!,N692)),MAX($M$2:M691)+1,0)</f>
        <v>0.0</v>
      </c>
      <c r="V692" s="93" t="s">
        <v>2552</v>
      </c>
      <c r="W692" t="str">
        <f>IFERROR(VLOOKUP(ROWS($W$3:W692),$U$3:$V$992,2,0),"")</f>
        <v/>
      </c>
      <c r="X692">
        <f>IF(ISNUMBER(SEARCH(#REF!,N692)),MAX($M$2:M691)+1,0)</f>
        <v>0.0</v>
      </c>
      <c r="Y692" s="93" t="s">
        <v>2552</v>
      </c>
      <c r="Z692" t="str">
        <f>IFERROR(VLOOKUP(ROWS($Z$3:Z692),$X$3:$Y$992,2,0),"")</f>
        <v/>
      </c>
    </row>
    <row r="693" spans="13:26" ht="12.75">
      <c r="M693" s="92">
        <f>IF(ISNUMBER(SEARCH(ZAKL_DATA!$B$29,N693)),MAX($M$2:M692)+1,0)</f>
        <v>691.0</v>
      </c>
      <c r="N693" s="93" t="s">
        <v>2554</v>
      </c>
      <c r="O693" s="108" t="s">
        <v>2555</v>
      </c>
      <c r="Q693" s="95" t="str">
        <f>IFERROR(VLOOKUP(ROWS($Q$3:Q693),$M$3:$N$992,2,0),"")</f>
        <v>Maloob.s květinami,rostl.,osivy,hnoj.,zvířaty pro záj.chov a krmivy pro ně</v>
      </c>
      <c r="R693">
        <f>IF(ISNUMBER(SEARCH(#REF!,N693)),MAX($M$2:M692)+1,0)</f>
        <v>0.0</v>
      </c>
      <c r="S693" s="93" t="s">
        <v>2554</v>
      </c>
      <c r="T693" t="str">
        <f>IFERROR(VLOOKUP(ROWS($T$3:T693),$R$3:$S$992,2,0),"")</f>
        <v/>
      </c>
      <c r="U693">
        <f>IF(ISNUMBER(SEARCH(#REF!,N693)),MAX($M$2:M692)+1,0)</f>
        <v>0.0</v>
      </c>
      <c r="V693" s="93" t="s">
        <v>2554</v>
      </c>
      <c r="W693" t="str">
        <f>IFERROR(VLOOKUP(ROWS($W$3:W693),$U$3:$V$992,2,0),"")</f>
        <v/>
      </c>
      <c r="X693">
        <f>IF(ISNUMBER(SEARCH(#REF!,N693)),MAX($M$2:M692)+1,0)</f>
        <v>0.0</v>
      </c>
      <c r="Y693" s="93" t="s">
        <v>2554</v>
      </c>
      <c r="Z693" t="str">
        <f>IFERROR(VLOOKUP(ROWS($Z$3:Z693),$X$3:$Y$992,2,0),"")</f>
        <v/>
      </c>
    </row>
    <row r="694" spans="13:26" ht="12.75">
      <c r="M694" s="92">
        <f>IF(ISNUMBER(SEARCH(ZAKL_DATA!$B$29,N694)),MAX($M$2:M693)+1,0)</f>
        <v>692.0</v>
      </c>
      <c r="N694" s="93" t="s">
        <v>2556</v>
      </c>
      <c r="O694" s="108" t="s">
        <v>2557</v>
      </c>
      <c r="Q694" s="95" t="str">
        <f>IFERROR(VLOOKUP(ROWS($Q$3:Q694),$M$3:$N$992,2,0),"")</f>
        <v>Maloobchod s hodinami, hodinkami a klenoty</v>
      </c>
      <c r="R694">
        <f>IF(ISNUMBER(SEARCH(#REF!,N694)),MAX($M$2:M693)+1,0)</f>
        <v>0.0</v>
      </c>
      <c r="S694" s="93" t="s">
        <v>2556</v>
      </c>
      <c r="T694" t="str">
        <f>IFERROR(VLOOKUP(ROWS($T$3:T694),$R$3:$S$992,2,0),"")</f>
        <v/>
      </c>
      <c r="U694">
        <f>IF(ISNUMBER(SEARCH(#REF!,N694)),MAX($M$2:M693)+1,0)</f>
        <v>0.0</v>
      </c>
      <c r="V694" s="93" t="s">
        <v>2556</v>
      </c>
      <c r="W694" t="str">
        <f>IFERROR(VLOOKUP(ROWS($W$3:W694),$U$3:$V$992,2,0),"")</f>
        <v/>
      </c>
      <c r="X694">
        <f>IF(ISNUMBER(SEARCH(#REF!,N694)),MAX($M$2:M693)+1,0)</f>
        <v>0.0</v>
      </c>
      <c r="Y694" s="93" t="s">
        <v>2556</v>
      </c>
      <c r="Z694" t="str">
        <f>IFERROR(VLOOKUP(ROWS($Z$3:Z694),$X$3:$Y$992,2,0),"")</f>
        <v/>
      </c>
    </row>
    <row r="695" spans="13:26" ht="12.75">
      <c r="M695" s="92">
        <f>IF(ISNUMBER(SEARCH(ZAKL_DATA!$B$29,N695)),MAX($M$2:M694)+1,0)</f>
        <v>693.0</v>
      </c>
      <c r="N695" s="93" t="s">
        <v>2558</v>
      </c>
      <c r="O695" s="108" t="s">
        <v>2559</v>
      </c>
      <c r="Q695" s="95" t="str">
        <f>IFERROR(VLOOKUP(ROWS($Q$3:Q695),$M$3:$N$992,2,0),"")</f>
        <v>Ostatní maloobchod s novým zbožím ve specializovaných prodejnách</v>
      </c>
      <c r="R695">
        <f>IF(ISNUMBER(SEARCH(#REF!,N695)),MAX($M$2:M694)+1,0)</f>
        <v>0.0</v>
      </c>
      <c r="S695" s="93" t="s">
        <v>2558</v>
      </c>
      <c r="T695" t="str">
        <f>IFERROR(VLOOKUP(ROWS($T$3:T695),$R$3:$S$992,2,0),"")</f>
        <v/>
      </c>
      <c r="U695">
        <f>IF(ISNUMBER(SEARCH(#REF!,N695)),MAX($M$2:M694)+1,0)</f>
        <v>0.0</v>
      </c>
      <c r="V695" s="93" t="s">
        <v>2558</v>
      </c>
      <c r="W695" t="str">
        <f>IFERROR(VLOOKUP(ROWS($W$3:W695),$U$3:$V$992,2,0),"")</f>
        <v/>
      </c>
      <c r="X695">
        <f>IF(ISNUMBER(SEARCH(#REF!,N695)),MAX($M$2:M694)+1,0)</f>
        <v>0.0</v>
      </c>
      <c r="Y695" s="93" t="s">
        <v>2558</v>
      </c>
      <c r="Z695" t="str">
        <f>IFERROR(VLOOKUP(ROWS($Z$3:Z695),$X$3:$Y$992,2,0),"")</f>
        <v/>
      </c>
    </row>
    <row r="696" spans="13:26" ht="12.75">
      <c r="M696" s="92">
        <f>IF(ISNUMBER(SEARCH(ZAKL_DATA!$B$29,N696)),MAX($M$2:M695)+1,0)</f>
        <v>694.0</v>
      </c>
      <c r="N696" s="93" t="s">
        <v>2560</v>
      </c>
      <c r="O696" s="108" t="s">
        <v>2561</v>
      </c>
      <c r="Q696" s="95" t="str">
        <f>IFERROR(VLOOKUP(ROWS($Q$3:Q696),$M$3:$N$992,2,0),"")</f>
        <v>Maloobchod s použitým zbožím v prodejnách</v>
      </c>
      <c r="R696">
        <f>IF(ISNUMBER(SEARCH(#REF!,N696)),MAX($M$2:M695)+1,0)</f>
        <v>0.0</v>
      </c>
      <c r="S696" s="93" t="s">
        <v>2560</v>
      </c>
      <c r="T696" t="str">
        <f>IFERROR(VLOOKUP(ROWS($T$3:T696),$R$3:$S$992,2,0),"")</f>
        <v/>
      </c>
      <c r="U696">
        <f>IF(ISNUMBER(SEARCH(#REF!,N696)),MAX($M$2:M695)+1,0)</f>
        <v>0.0</v>
      </c>
      <c r="V696" s="93" t="s">
        <v>2560</v>
      </c>
      <c r="W696" t="str">
        <f>IFERROR(VLOOKUP(ROWS($W$3:W696),$U$3:$V$992,2,0),"")</f>
        <v/>
      </c>
      <c r="X696">
        <f>IF(ISNUMBER(SEARCH(#REF!,N696)),MAX($M$2:M695)+1,0)</f>
        <v>0.0</v>
      </c>
      <c r="Y696" s="93" t="s">
        <v>2560</v>
      </c>
      <c r="Z696" t="str">
        <f>IFERROR(VLOOKUP(ROWS($Z$3:Z696),$X$3:$Y$992,2,0),"")</f>
        <v/>
      </c>
    </row>
    <row r="697" spans="13:26" ht="12.75">
      <c r="M697" s="92">
        <f>IF(ISNUMBER(SEARCH(ZAKL_DATA!$B$29,N697)),MAX($M$2:M696)+1,0)</f>
        <v>695.0</v>
      </c>
      <c r="N697" s="93" t="s">
        <v>2562</v>
      </c>
      <c r="O697" s="108" t="s">
        <v>2563</v>
      </c>
      <c r="Q697" s="95" t="str">
        <f>IFERROR(VLOOKUP(ROWS($Q$3:Q697),$M$3:$N$992,2,0),"")</f>
        <v>Maloobchod s potravinami,nápoji a tabák.výrobky ve stáncích a na trzích</v>
      </c>
      <c r="R697">
        <f>IF(ISNUMBER(SEARCH(#REF!,N697)),MAX($M$2:M696)+1,0)</f>
        <v>0.0</v>
      </c>
      <c r="S697" s="93" t="s">
        <v>2562</v>
      </c>
      <c r="T697" t="str">
        <f>IFERROR(VLOOKUP(ROWS($T$3:T697),$R$3:$S$992,2,0),"")</f>
        <v/>
      </c>
      <c r="U697">
        <f>IF(ISNUMBER(SEARCH(#REF!,N697)),MAX($M$2:M696)+1,0)</f>
        <v>0.0</v>
      </c>
      <c r="V697" s="93" t="s">
        <v>2562</v>
      </c>
      <c r="W697" t="str">
        <f>IFERROR(VLOOKUP(ROWS($W$3:W697),$U$3:$V$992,2,0),"")</f>
        <v/>
      </c>
      <c r="X697">
        <f>IF(ISNUMBER(SEARCH(#REF!,N697)),MAX($M$2:M696)+1,0)</f>
        <v>0.0</v>
      </c>
      <c r="Y697" s="93" t="s">
        <v>2562</v>
      </c>
      <c r="Z697" t="str">
        <f>IFERROR(VLOOKUP(ROWS($Z$3:Z697),$X$3:$Y$992,2,0),"")</f>
        <v/>
      </c>
    </row>
    <row r="698" spans="13:26" ht="12.75">
      <c r="M698" s="92">
        <f>IF(ISNUMBER(SEARCH(ZAKL_DATA!$B$29,N698)),MAX($M$2:M697)+1,0)</f>
        <v>696.0</v>
      </c>
      <c r="N698" s="93" t="s">
        <v>2564</v>
      </c>
      <c r="O698" s="108" t="s">
        <v>2565</v>
      </c>
      <c r="Q698" s="95" t="str">
        <f>IFERROR(VLOOKUP(ROWS($Q$3:Q698),$M$3:$N$992,2,0),"")</f>
        <v>Maloobchod s textilem, oděvy a obuví ve stáncích a na trzích</v>
      </c>
      <c r="R698">
        <f>IF(ISNUMBER(SEARCH(#REF!,N698)),MAX($M$2:M697)+1,0)</f>
        <v>0.0</v>
      </c>
      <c r="S698" s="93" t="s">
        <v>2564</v>
      </c>
      <c r="T698" t="str">
        <f>IFERROR(VLOOKUP(ROWS($T$3:T698),$R$3:$S$992,2,0),"")</f>
        <v/>
      </c>
      <c r="U698">
        <f>IF(ISNUMBER(SEARCH(#REF!,N698)),MAX($M$2:M697)+1,0)</f>
        <v>0.0</v>
      </c>
      <c r="V698" s="93" t="s">
        <v>2564</v>
      </c>
      <c r="W698" t="str">
        <f>IFERROR(VLOOKUP(ROWS($W$3:W698),$U$3:$V$992,2,0),"")</f>
        <v/>
      </c>
      <c r="X698">
        <f>IF(ISNUMBER(SEARCH(#REF!,N698)),MAX($M$2:M697)+1,0)</f>
        <v>0.0</v>
      </c>
      <c r="Y698" s="93" t="s">
        <v>2564</v>
      </c>
      <c r="Z698" t="str">
        <f>IFERROR(VLOOKUP(ROWS($Z$3:Z698),$X$3:$Y$992,2,0),"")</f>
        <v/>
      </c>
    </row>
    <row r="699" spans="13:26" ht="12.75">
      <c r="M699" s="92">
        <f>IF(ISNUMBER(SEARCH(ZAKL_DATA!$B$29,N699)),MAX($M$2:M698)+1,0)</f>
        <v>697.0</v>
      </c>
      <c r="N699" s="93" t="s">
        <v>2566</v>
      </c>
      <c r="O699" s="108" t="s">
        <v>2567</v>
      </c>
      <c r="Q699" s="95" t="str">
        <f>IFERROR(VLOOKUP(ROWS($Q$3:Q699),$M$3:$N$992,2,0),"")</f>
        <v>Maloobchod s ostatním zbožím ve stáncích a na trzích</v>
      </c>
      <c r="R699">
        <f>IF(ISNUMBER(SEARCH(#REF!,N699)),MAX($M$2:M698)+1,0)</f>
        <v>0.0</v>
      </c>
      <c r="S699" s="93" t="s">
        <v>2566</v>
      </c>
      <c r="T699" t="str">
        <f>IFERROR(VLOOKUP(ROWS($T$3:T699),$R$3:$S$992,2,0),"")</f>
        <v/>
      </c>
      <c r="U699">
        <f>IF(ISNUMBER(SEARCH(#REF!,N699)),MAX($M$2:M698)+1,0)</f>
        <v>0.0</v>
      </c>
      <c r="V699" s="93" t="s">
        <v>2566</v>
      </c>
      <c r="W699" t="str">
        <f>IFERROR(VLOOKUP(ROWS($W$3:W699),$U$3:$V$992,2,0),"")</f>
        <v/>
      </c>
      <c r="X699">
        <f>IF(ISNUMBER(SEARCH(#REF!,N699)),MAX($M$2:M698)+1,0)</f>
        <v>0.0</v>
      </c>
      <c r="Y699" s="93" t="s">
        <v>2566</v>
      </c>
      <c r="Z699" t="str">
        <f>IFERROR(VLOOKUP(ROWS($Z$3:Z699),$X$3:$Y$992,2,0),"")</f>
        <v/>
      </c>
    </row>
    <row r="700" spans="13:26" ht="12.75">
      <c r="M700" s="92">
        <f>IF(ISNUMBER(SEARCH(ZAKL_DATA!$B$29,N700)),MAX($M$2:M699)+1,0)</f>
        <v>698.0</v>
      </c>
      <c r="N700" s="93" t="s">
        <v>2568</v>
      </c>
      <c r="O700" s="108" t="s">
        <v>2569</v>
      </c>
      <c r="Q700" s="95" t="str">
        <f>IFERROR(VLOOKUP(ROWS($Q$3:Q700),$M$3:$N$992,2,0),"")</f>
        <v>Maloobchod prostřednictvím internetu nebo zásilkové služby</v>
      </c>
      <c r="R700">
        <f>IF(ISNUMBER(SEARCH(#REF!,N700)),MAX($M$2:M699)+1,0)</f>
        <v>0.0</v>
      </c>
      <c r="S700" s="93" t="s">
        <v>2568</v>
      </c>
      <c r="T700" t="str">
        <f>IFERROR(VLOOKUP(ROWS($T$3:T700),$R$3:$S$992,2,0),"")</f>
        <v/>
      </c>
      <c r="U700">
        <f>IF(ISNUMBER(SEARCH(#REF!,N700)),MAX($M$2:M699)+1,0)</f>
        <v>0.0</v>
      </c>
      <c r="V700" s="93" t="s">
        <v>2568</v>
      </c>
      <c r="W700" t="str">
        <f>IFERROR(VLOOKUP(ROWS($W$3:W700),$U$3:$V$992,2,0),"")</f>
        <v/>
      </c>
      <c r="X700">
        <f>IF(ISNUMBER(SEARCH(#REF!,N700)),MAX($M$2:M699)+1,0)</f>
        <v>0.0</v>
      </c>
      <c r="Y700" s="93" t="s">
        <v>2568</v>
      </c>
      <c r="Z700" t="str">
        <f>IFERROR(VLOOKUP(ROWS($Z$3:Z700),$X$3:$Y$992,2,0),"")</f>
        <v/>
      </c>
    </row>
    <row r="701" spans="13:26" ht="12.75">
      <c r="M701" s="92">
        <f>IF(ISNUMBER(SEARCH(ZAKL_DATA!$B$29,N701)),MAX($M$2:M700)+1,0)</f>
        <v>699.0</v>
      </c>
      <c r="N701" s="93" t="s">
        <v>2570</v>
      </c>
      <c r="O701" s="108" t="s">
        <v>2571</v>
      </c>
      <c r="Q701" s="95" t="str">
        <f>IFERROR(VLOOKUP(ROWS($Q$3:Q701),$M$3:$N$992,2,0),"")</f>
        <v>Ostatní maloobchod mimo prodejny, stánky a trhy</v>
      </c>
      <c r="R701">
        <f>IF(ISNUMBER(SEARCH(#REF!,N701)),MAX($M$2:M700)+1,0)</f>
        <v>0.0</v>
      </c>
      <c r="S701" s="93" t="s">
        <v>2570</v>
      </c>
      <c r="T701" t="str">
        <f>IFERROR(VLOOKUP(ROWS($T$3:T701),$R$3:$S$992,2,0),"")</f>
        <v/>
      </c>
      <c r="U701">
        <f>IF(ISNUMBER(SEARCH(#REF!,N701)),MAX($M$2:M700)+1,0)</f>
        <v>0.0</v>
      </c>
      <c r="V701" s="93" t="s">
        <v>2570</v>
      </c>
      <c r="W701" t="str">
        <f>IFERROR(VLOOKUP(ROWS($W$3:W701),$U$3:$V$992,2,0),"")</f>
        <v/>
      </c>
      <c r="X701">
        <f>IF(ISNUMBER(SEARCH(#REF!,N701)),MAX($M$2:M700)+1,0)</f>
        <v>0.0</v>
      </c>
      <c r="Y701" s="93" t="s">
        <v>2570</v>
      </c>
      <c r="Z701" t="str">
        <f>IFERROR(VLOOKUP(ROWS($Z$3:Z701),$X$3:$Y$992,2,0),"")</f>
        <v/>
      </c>
    </row>
    <row r="702" spans="13:26" ht="12.75">
      <c r="M702" s="92">
        <f>IF(ISNUMBER(SEARCH(ZAKL_DATA!$B$29,N702)),MAX($M$2:M701)+1,0)</f>
        <v>700.0</v>
      </c>
      <c r="N702" s="93" t="s">
        <v>2572</v>
      </c>
      <c r="O702" s="108" t="s">
        <v>2573</v>
      </c>
      <c r="Q702" s="95" t="str">
        <f>IFERROR(VLOOKUP(ROWS($Q$3:Q702),$M$3:$N$992,2,0),"")</f>
        <v>Městská a příměstská pozemní osobní doprava</v>
      </c>
      <c r="R702">
        <f>IF(ISNUMBER(SEARCH(#REF!,N702)),MAX($M$2:M701)+1,0)</f>
        <v>0.0</v>
      </c>
      <c r="S702" s="93" t="s">
        <v>2572</v>
      </c>
      <c r="T702" t="str">
        <f>IFERROR(VLOOKUP(ROWS($T$3:T702),$R$3:$S$992,2,0),"")</f>
        <v/>
      </c>
      <c r="U702">
        <f>IF(ISNUMBER(SEARCH(#REF!,N702)),MAX($M$2:M701)+1,0)</f>
        <v>0.0</v>
      </c>
      <c r="V702" s="93" t="s">
        <v>2572</v>
      </c>
      <c r="W702" t="str">
        <f>IFERROR(VLOOKUP(ROWS($W$3:W702),$U$3:$V$992,2,0),"")</f>
        <v/>
      </c>
      <c r="X702">
        <f>IF(ISNUMBER(SEARCH(#REF!,N702)),MAX($M$2:M701)+1,0)</f>
        <v>0.0</v>
      </c>
      <c r="Y702" s="93" t="s">
        <v>2572</v>
      </c>
      <c r="Z702" t="str">
        <f>IFERROR(VLOOKUP(ROWS($Z$3:Z702),$X$3:$Y$992,2,0),"")</f>
        <v/>
      </c>
    </row>
    <row r="703" spans="13:26" ht="12.75">
      <c r="M703" s="92">
        <f>IF(ISNUMBER(SEARCH(ZAKL_DATA!$B$29,N703)),MAX($M$2:M702)+1,0)</f>
        <v>701.0</v>
      </c>
      <c r="N703" s="93" t="s">
        <v>2574</v>
      </c>
      <c r="O703" s="108" t="s">
        <v>2575</v>
      </c>
      <c r="Q703" s="95" t="str">
        <f>IFERROR(VLOOKUP(ROWS($Q$3:Q703),$M$3:$N$992,2,0),"")</f>
        <v>Taxislužba a pronájem osobních vozů s řidičem</v>
      </c>
      <c r="R703">
        <f>IF(ISNUMBER(SEARCH(#REF!,N703)),MAX($M$2:M702)+1,0)</f>
        <v>0.0</v>
      </c>
      <c r="S703" s="93" t="s">
        <v>2574</v>
      </c>
      <c r="T703" t="str">
        <f>IFERROR(VLOOKUP(ROWS($T$3:T703),$R$3:$S$992,2,0),"")</f>
        <v/>
      </c>
      <c r="U703">
        <f>IF(ISNUMBER(SEARCH(#REF!,N703)),MAX($M$2:M702)+1,0)</f>
        <v>0.0</v>
      </c>
      <c r="V703" s="93" t="s">
        <v>2574</v>
      </c>
      <c r="W703" t="str">
        <f>IFERROR(VLOOKUP(ROWS($W$3:W703),$U$3:$V$992,2,0),"")</f>
        <v/>
      </c>
      <c r="X703">
        <f>IF(ISNUMBER(SEARCH(#REF!,N703)),MAX($M$2:M702)+1,0)</f>
        <v>0.0</v>
      </c>
      <c r="Y703" s="93" t="s">
        <v>2574</v>
      </c>
      <c r="Z703" t="str">
        <f>IFERROR(VLOOKUP(ROWS($Z$3:Z703),$X$3:$Y$992,2,0),"")</f>
        <v/>
      </c>
    </row>
    <row r="704" spans="13:26" ht="12.75">
      <c r="M704" s="92">
        <f>IF(ISNUMBER(SEARCH(ZAKL_DATA!$B$29,N704)),MAX($M$2:M703)+1,0)</f>
        <v>702.0</v>
      </c>
      <c r="N704" s="93" t="s">
        <v>2576</v>
      </c>
      <c r="O704" s="108" t="s">
        <v>2577</v>
      </c>
      <c r="Q704" s="95" t="str">
        <f>IFERROR(VLOOKUP(ROWS($Q$3:Q704),$M$3:$N$992,2,0),"")</f>
        <v>Ostatní pozemní osobní doprava j. n.</v>
      </c>
      <c r="R704">
        <f>IF(ISNUMBER(SEARCH(#REF!,N704)),MAX($M$2:M703)+1,0)</f>
        <v>0.0</v>
      </c>
      <c r="S704" s="93" t="s">
        <v>2576</v>
      </c>
      <c r="T704" t="str">
        <f>IFERROR(VLOOKUP(ROWS($T$3:T704),$R$3:$S$992,2,0),"")</f>
        <v/>
      </c>
      <c r="U704">
        <f>IF(ISNUMBER(SEARCH(#REF!,N704)),MAX($M$2:M703)+1,0)</f>
        <v>0.0</v>
      </c>
      <c r="V704" s="93" t="s">
        <v>2576</v>
      </c>
      <c r="W704" t="str">
        <f>IFERROR(VLOOKUP(ROWS($W$3:W704),$U$3:$V$992,2,0),"")</f>
        <v/>
      </c>
      <c r="X704">
        <f>IF(ISNUMBER(SEARCH(#REF!,N704)),MAX($M$2:M703)+1,0)</f>
        <v>0.0</v>
      </c>
      <c r="Y704" s="93" t="s">
        <v>2576</v>
      </c>
      <c r="Z704" t="str">
        <f>IFERROR(VLOOKUP(ROWS($Z$3:Z704),$X$3:$Y$992,2,0),"")</f>
        <v/>
      </c>
    </row>
    <row r="705" spans="13:26" ht="12.75">
      <c r="M705" s="92">
        <f>IF(ISNUMBER(SEARCH(ZAKL_DATA!$B$29,N705)),MAX($M$2:M704)+1,0)</f>
        <v>703.0</v>
      </c>
      <c r="N705" s="93" t="s">
        <v>2578</v>
      </c>
      <c r="O705" s="108" t="s">
        <v>2579</v>
      </c>
      <c r="Q705" s="95" t="str">
        <f>IFERROR(VLOOKUP(ROWS($Q$3:Q705),$M$3:$N$992,2,0),"")</f>
        <v>Silniční nákladní doprava</v>
      </c>
      <c r="R705">
        <f>IF(ISNUMBER(SEARCH(#REF!,N705)),MAX($M$2:M704)+1,0)</f>
        <v>0.0</v>
      </c>
      <c r="S705" s="93" t="s">
        <v>2578</v>
      </c>
      <c r="T705" t="str">
        <f>IFERROR(VLOOKUP(ROWS($T$3:T705),$R$3:$S$992,2,0),"")</f>
        <v/>
      </c>
      <c r="U705">
        <f>IF(ISNUMBER(SEARCH(#REF!,N705)),MAX($M$2:M704)+1,0)</f>
        <v>0.0</v>
      </c>
      <c r="V705" s="93" t="s">
        <v>2578</v>
      </c>
      <c r="W705" t="str">
        <f>IFERROR(VLOOKUP(ROWS($W$3:W705),$U$3:$V$992,2,0),"")</f>
        <v/>
      </c>
      <c r="X705">
        <f>IF(ISNUMBER(SEARCH(#REF!,N705)),MAX($M$2:M704)+1,0)</f>
        <v>0.0</v>
      </c>
      <c r="Y705" s="93" t="s">
        <v>2578</v>
      </c>
      <c r="Z705" t="str">
        <f>IFERROR(VLOOKUP(ROWS($Z$3:Z705),$X$3:$Y$992,2,0),"")</f>
        <v/>
      </c>
    </row>
    <row r="706" spans="13:26" ht="12.75">
      <c r="M706" s="92">
        <f>IF(ISNUMBER(SEARCH(ZAKL_DATA!$B$29,N706)),MAX($M$2:M705)+1,0)</f>
        <v>704.0</v>
      </c>
      <c r="N706" s="93" t="s">
        <v>2580</v>
      </c>
      <c r="O706" s="108" t="s">
        <v>2581</v>
      </c>
      <c r="Q706" s="95" t="str">
        <f>IFERROR(VLOOKUP(ROWS($Q$3:Q706),$M$3:$N$992,2,0),"")</f>
        <v>Stěhovací služby</v>
      </c>
      <c r="R706">
        <f>IF(ISNUMBER(SEARCH(#REF!,N706)),MAX($M$2:M705)+1,0)</f>
        <v>0.0</v>
      </c>
      <c r="S706" s="93" t="s">
        <v>2580</v>
      </c>
      <c r="T706" t="str">
        <f>IFERROR(VLOOKUP(ROWS($T$3:T706),$R$3:$S$992,2,0),"")</f>
        <v/>
      </c>
      <c r="U706">
        <f>IF(ISNUMBER(SEARCH(#REF!,N706)),MAX($M$2:M705)+1,0)</f>
        <v>0.0</v>
      </c>
      <c r="V706" s="93" t="s">
        <v>2580</v>
      </c>
      <c r="W706" t="str">
        <f>IFERROR(VLOOKUP(ROWS($W$3:W706),$U$3:$V$992,2,0),"")</f>
        <v/>
      </c>
      <c r="X706">
        <f>IF(ISNUMBER(SEARCH(#REF!,N706)),MAX($M$2:M705)+1,0)</f>
        <v>0.0</v>
      </c>
      <c r="Y706" s="93" t="s">
        <v>2580</v>
      </c>
      <c r="Z706" t="str">
        <f>IFERROR(VLOOKUP(ROWS($Z$3:Z706),$X$3:$Y$992,2,0),"")</f>
        <v/>
      </c>
    </row>
    <row r="707" spans="13:26" ht="12.75">
      <c r="M707" s="92">
        <f>IF(ISNUMBER(SEARCH(ZAKL_DATA!$B$29,N707)),MAX($M$2:M706)+1,0)</f>
        <v>705.0</v>
      </c>
      <c r="N707" s="93" t="s">
        <v>2582</v>
      </c>
      <c r="O707" s="108" t="s">
        <v>2583</v>
      </c>
      <c r="Q707" s="95" t="str">
        <f>IFERROR(VLOOKUP(ROWS($Q$3:Q707),$M$3:$N$992,2,0),"")</f>
        <v>Těžba černého uhlí</v>
      </c>
      <c r="R707">
        <f>IF(ISNUMBER(SEARCH(#REF!,N707)),MAX($M$2:M706)+1,0)</f>
        <v>0.0</v>
      </c>
      <c r="S707" s="93" t="s">
        <v>2582</v>
      </c>
      <c r="T707" t="str">
        <f>IFERROR(VLOOKUP(ROWS($T$3:T707),$R$3:$S$992,2,0),"")</f>
        <v/>
      </c>
      <c r="U707">
        <f>IF(ISNUMBER(SEARCH(#REF!,N707)),MAX($M$2:M706)+1,0)</f>
        <v>0.0</v>
      </c>
      <c r="V707" s="93" t="s">
        <v>2582</v>
      </c>
      <c r="W707" t="str">
        <f>IFERROR(VLOOKUP(ROWS($W$3:W707),$U$3:$V$992,2,0),"")</f>
        <v/>
      </c>
      <c r="X707">
        <f>IF(ISNUMBER(SEARCH(#REF!,N707)),MAX($M$2:M706)+1,0)</f>
        <v>0.0</v>
      </c>
      <c r="Y707" s="93" t="s">
        <v>2582</v>
      </c>
      <c r="Z707" t="str">
        <f>IFERROR(VLOOKUP(ROWS($Z$3:Z707),$X$3:$Y$992,2,0),"")</f>
        <v/>
      </c>
    </row>
    <row r="708" spans="13:26" ht="12.75">
      <c r="M708" s="92">
        <f>IF(ISNUMBER(SEARCH(ZAKL_DATA!$B$29,N708)),MAX($M$2:M707)+1,0)</f>
        <v>706.0</v>
      </c>
      <c r="N708" s="93" t="s">
        <v>2584</v>
      </c>
      <c r="O708" s="108" t="s">
        <v>2585</v>
      </c>
      <c r="Q708" s="95" t="str">
        <f>IFERROR(VLOOKUP(ROWS($Q$3:Q708),$M$3:$N$992,2,0),"")</f>
        <v>Úprava černého uhlí</v>
      </c>
      <c r="R708">
        <f>IF(ISNUMBER(SEARCH(#REF!,N708)),MAX($M$2:M707)+1,0)</f>
        <v>0.0</v>
      </c>
      <c r="S708" s="93" t="s">
        <v>2584</v>
      </c>
      <c r="T708" t="str">
        <f>IFERROR(VLOOKUP(ROWS($T$3:T708),$R$3:$S$992,2,0),"")</f>
        <v/>
      </c>
      <c r="U708">
        <f>IF(ISNUMBER(SEARCH(#REF!,N708)),MAX($M$2:M707)+1,0)</f>
        <v>0.0</v>
      </c>
      <c r="V708" s="93" t="s">
        <v>2584</v>
      </c>
      <c r="W708" t="str">
        <f>IFERROR(VLOOKUP(ROWS($W$3:W708),$U$3:$V$992,2,0),"")</f>
        <v/>
      </c>
      <c r="X708">
        <f>IF(ISNUMBER(SEARCH(#REF!,N708)),MAX($M$2:M707)+1,0)</f>
        <v>0.0</v>
      </c>
      <c r="Y708" s="93" t="s">
        <v>2584</v>
      </c>
      <c r="Z708" t="str">
        <f>IFERROR(VLOOKUP(ROWS($Z$3:Z708),$X$3:$Y$992,2,0),"")</f>
        <v/>
      </c>
    </row>
    <row r="709" spans="13:26" ht="12.75">
      <c r="M709" s="92">
        <f>IF(ISNUMBER(SEARCH(ZAKL_DATA!$B$29,N709)),MAX($M$2:M708)+1,0)</f>
        <v>707.0</v>
      </c>
      <c r="N709" s="93" t="s">
        <v>2586</v>
      </c>
      <c r="O709" s="108" t="s">
        <v>2587</v>
      </c>
      <c r="Q709" s="95" t="str">
        <f>IFERROR(VLOOKUP(ROWS($Q$3:Q709),$M$3:$N$992,2,0),"")</f>
        <v>Letecká nákladní doprava</v>
      </c>
      <c r="R709">
        <f>IF(ISNUMBER(SEARCH(#REF!,N709)),MAX($M$2:M708)+1,0)</f>
        <v>0.0</v>
      </c>
      <c r="S709" s="93" t="s">
        <v>2586</v>
      </c>
      <c r="T709" t="str">
        <f>IFERROR(VLOOKUP(ROWS($T$3:T709),$R$3:$S$992,2,0),"")</f>
        <v/>
      </c>
      <c r="U709">
        <f>IF(ISNUMBER(SEARCH(#REF!,N709)),MAX($M$2:M708)+1,0)</f>
        <v>0.0</v>
      </c>
      <c r="V709" s="93" t="s">
        <v>2586</v>
      </c>
      <c r="W709" t="str">
        <f>IFERROR(VLOOKUP(ROWS($W$3:W709),$U$3:$V$992,2,0),"")</f>
        <v/>
      </c>
      <c r="X709">
        <f>IF(ISNUMBER(SEARCH(#REF!,N709)),MAX($M$2:M708)+1,0)</f>
        <v>0.0</v>
      </c>
      <c r="Y709" s="93" t="s">
        <v>2586</v>
      </c>
      <c r="Z709" t="str">
        <f>IFERROR(VLOOKUP(ROWS($Z$3:Z709),$X$3:$Y$992,2,0),"")</f>
        <v/>
      </c>
    </row>
    <row r="710" spans="13:26" ht="12.75">
      <c r="M710" s="92">
        <f>IF(ISNUMBER(SEARCH(ZAKL_DATA!$B$29,N710)),MAX($M$2:M709)+1,0)</f>
        <v>708.0</v>
      </c>
      <c r="N710" s="93" t="s">
        <v>2588</v>
      </c>
      <c r="O710" s="108" t="s">
        <v>2589</v>
      </c>
      <c r="Q710" s="95" t="str">
        <f>IFERROR(VLOOKUP(ROWS($Q$3:Q710),$M$3:$N$992,2,0),"")</f>
        <v>Kosmická doprava</v>
      </c>
      <c r="R710">
        <f>IF(ISNUMBER(SEARCH(#REF!,N710)),MAX($M$2:M709)+1,0)</f>
        <v>0.0</v>
      </c>
      <c r="S710" s="93" t="s">
        <v>2588</v>
      </c>
      <c r="T710" t="str">
        <f>IFERROR(VLOOKUP(ROWS($T$3:T710),$R$3:$S$992,2,0),"")</f>
        <v/>
      </c>
      <c r="U710">
        <f>IF(ISNUMBER(SEARCH(#REF!,N710)),MAX($M$2:M709)+1,0)</f>
        <v>0.0</v>
      </c>
      <c r="V710" s="93" t="s">
        <v>2588</v>
      </c>
      <c r="W710" t="str">
        <f>IFERROR(VLOOKUP(ROWS($W$3:W710),$U$3:$V$992,2,0),"")</f>
        <v/>
      </c>
      <c r="X710">
        <f>IF(ISNUMBER(SEARCH(#REF!,N710)),MAX($M$2:M709)+1,0)</f>
        <v>0.0</v>
      </c>
      <c r="Y710" s="93" t="s">
        <v>2588</v>
      </c>
      <c r="Z710" t="str">
        <f>IFERROR(VLOOKUP(ROWS($Z$3:Z710),$X$3:$Y$992,2,0),"")</f>
        <v/>
      </c>
    </row>
    <row r="711" spans="13:26" ht="12.75">
      <c r="M711" s="92">
        <f>IF(ISNUMBER(SEARCH(ZAKL_DATA!$B$29,N711)),MAX($M$2:M710)+1,0)</f>
        <v>709.0</v>
      </c>
      <c r="N711" s="93" t="s">
        <v>2590</v>
      </c>
      <c r="O711" s="108" t="s">
        <v>2591</v>
      </c>
      <c r="Q711" s="95" t="str">
        <f>IFERROR(VLOOKUP(ROWS($Q$3:Q711),$M$3:$N$992,2,0),"")</f>
        <v>Těžba hnědého uhlí, kromě lignitu</v>
      </c>
      <c r="R711">
        <f>IF(ISNUMBER(SEARCH(#REF!,N711)),MAX($M$2:M710)+1,0)</f>
        <v>0.0</v>
      </c>
      <c r="S711" s="93" t="s">
        <v>2590</v>
      </c>
      <c r="T711" t="str">
        <f>IFERROR(VLOOKUP(ROWS($T$3:T711),$R$3:$S$992,2,0),"")</f>
        <v/>
      </c>
      <c r="U711">
        <f>IF(ISNUMBER(SEARCH(#REF!,N711)),MAX($M$2:M710)+1,0)</f>
        <v>0.0</v>
      </c>
      <c r="V711" s="93" t="s">
        <v>2590</v>
      </c>
      <c r="W711" t="str">
        <f>IFERROR(VLOOKUP(ROWS($W$3:W711),$U$3:$V$992,2,0),"")</f>
        <v/>
      </c>
      <c r="X711">
        <f>IF(ISNUMBER(SEARCH(#REF!,N711)),MAX($M$2:M710)+1,0)</f>
        <v>0.0</v>
      </c>
      <c r="Y711" s="93" t="s">
        <v>2590</v>
      </c>
      <c r="Z711" t="str">
        <f>IFERROR(VLOOKUP(ROWS($Z$3:Z711),$X$3:$Y$992,2,0),"")</f>
        <v/>
      </c>
    </row>
    <row r="712" spans="13:26" ht="12.75">
      <c r="M712" s="92">
        <f>IF(ISNUMBER(SEARCH(ZAKL_DATA!$B$29,N712)),MAX($M$2:M711)+1,0)</f>
        <v>710.0</v>
      </c>
      <c r="N712" s="93" t="s">
        <v>2592</v>
      </c>
      <c r="O712" s="108" t="s">
        <v>2593</v>
      </c>
      <c r="Q712" s="95" t="str">
        <f>IFERROR(VLOOKUP(ROWS($Q$3:Q712),$M$3:$N$992,2,0),"")</f>
        <v>Úprava hnědého uhlí, kromě lignitu</v>
      </c>
      <c r="R712">
        <f>IF(ISNUMBER(SEARCH(#REF!,N712)),MAX($M$2:M711)+1,0)</f>
        <v>0.0</v>
      </c>
      <c r="S712" s="93" t="s">
        <v>2592</v>
      </c>
      <c r="T712" t="str">
        <f>IFERROR(VLOOKUP(ROWS($T$3:T712),$R$3:$S$992,2,0),"")</f>
        <v/>
      </c>
      <c r="U712">
        <f>IF(ISNUMBER(SEARCH(#REF!,N712)),MAX($M$2:M711)+1,0)</f>
        <v>0.0</v>
      </c>
      <c r="V712" s="93" t="s">
        <v>2592</v>
      </c>
      <c r="W712" t="str">
        <f>IFERROR(VLOOKUP(ROWS($W$3:W712),$U$3:$V$992,2,0),"")</f>
        <v/>
      </c>
      <c r="X712">
        <f>IF(ISNUMBER(SEARCH(#REF!,N712)),MAX($M$2:M711)+1,0)</f>
        <v>0.0</v>
      </c>
      <c r="Y712" s="93" t="s">
        <v>2592</v>
      </c>
      <c r="Z712" t="str">
        <f>IFERROR(VLOOKUP(ROWS($Z$3:Z712),$X$3:$Y$992,2,0),"")</f>
        <v/>
      </c>
    </row>
    <row r="713" spans="13:26" ht="12.75">
      <c r="M713" s="92">
        <f>IF(ISNUMBER(SEARCH(ZAKL_DATA!$B$29,N713)),MAX($M$2:M712)+1,0)</f>
        <v>711.0</v>
      </c>
      <c r="N713" s="93" t="s">
        <v>2594</v>
      </c>
      <c r="O713" s="108" t="s">
        <v>2595</v>
      </c>
      <c r="Q713" s="95" t="str">
        <f>IFERROR(VLOOKUP(ROWS($Q$3:Q713),$M$3:$N$992,2,0),"")</f>
        <v>Těžba lignitu</v>
      </c>
      <c r="R713">
        <f>IF(ISNUMBER(SEARCH(#REF!,N713)),MAX($M$2:M712)+1,0)</f>
        <v>0.0</v>
      </c>
      <c r="S713" s="93" t="s">
        <v>2594</v>
      </c>
      <c r="T713" t="str">
        <f>IFERROR(VLOOKUP(ROWS($T$3:T713),$R$3:$S$992,2,0),"")</f>
        <v/>
      </c>
      <c r="U713">
        <f>IF(ISNUMBER(SEARCH(#REF!,N713)),MAX($M$2:M712)+1,0)</f>
        <v>0.0</v>
      </c>
      <c r="V713" s="93" t="s">
        <v>2594</v>
      </c>
      <c r="W713" t="str">
        <f>IFERROR(VLOOKUP(ROWS($W$3:W713),$U$3:$V$992,2,0),"")</f>
        <v/>
      </c>
      <c r="X713">
        <f>IF(ISNUMBER(SEARCH(#REF!,N713)),MAX($M$2:M712)+1,0)</f>
        <v>0.0</v>
      </c>
      <c r="Y713" s="93" t="s">
        <v>2594</v>
      </c>
      <c r="Z713" t="str">
        <f>IFERROR(VLOOKUP(ROWS($Z$3:Z713),$X$3:$Y$992,2,0),"")</f>
        <v/>
      </c>
    </row>
    <row r="714" spans="13:26" ht="12.75">
      <c r="M714" s="92">
        <f>IF(ISNUMBER(SEARCH(ZAKL_DATA!$B$29,N714)),MAX($M$2:M713)+1,0)</f>
        <v>712.0</v>
      </c>
      <c r="N714" s="93" t="s">
        <v>2596</v>
      </c>
      <c r="O714" s="108" t="s">
        <v>2597</v>
      </c>
      <c r="Q714" s="95" t="str">
        <f>IFERROR(VLOOKUP(ROWS($Q$3:Q714),$M$3:$N$992,2,0),"")</f>
        <v>Úprava lignitu</v>
      </c>
      <c r="R714">
        <f>IF(ISNUMBER(SEARCH(#REF!,N714)),MAX($M$2:M713)+1,0)</f>
        <v>0.0</v>
      </c>
      <c r="S714" s="93" t="s">
        <v>2596</v>
      </c>
      <c r="T714" t="str">
        <f>IFERROR(VLOOKUP(ROWS($T$3:T714),$R$3:$S$992,2,0),"")</f>
        <v/>
      </c>
      <c r="U714">
        <f>IF(ISNUMBER(SEARCH(#REF!,N714)),MAX($M$2:M713)+1,0)</f>
        <v>0.0</v>
      </c>
      <c r="V714" s="93" t="s">
        <v>2596</v>
      </c>
      <c r="W714" t="str">
        <f>IFERROR(VLOOKUP(ROWS($W$3:W714),$U$3:$V$992,2,0),"")</f>
        <v/>
      </c>
      <c r="X714">
        <f>IF(ISNUMBER(SEARCH(#REF!,N714)),MAX($M$2:M713)+1,0)</f>
        <v>0.0</v>
      </c>
      <c r="Y714" s="93" t="s">
        <v>2596</v>
      </c>
      <c r="Z714" t="str">
        <f>IFERROR(VLOOKUP(ROWS($Z$3:Z714),$X$3:$Y$992,2,0),"")</f>
        <v/>
      </c>
    </row>
    <row r="715" spans="13:26" ht="12.75">
      <c r="M715" s="92">
        <f>IF(ISNUMBER(SEARCH(ZAKL_DATA!$B$29,N715)),MAX($M$2:M714)+1,0)</f>
        <v>713.0</v>
      </c>
      <c r="N715" s="93" t="s">
        <v>2598</v>
      </c>
      <c r="O715" s="108" t="s">
        <v>2599</v>
      </c>
      <c r="Q715" s="95" t="str">
        <f>IFERROR(VLOOKUP(ROWS($Q$3:Q715),$M$3:$N$992,2,0),"")</f>
        <v>Činnosti související s pozemní dopravou</v>
      </c>
      <c r="R715">
        <f>IF(ISNUMBER(SEARCH(#REF!,N715)),MAX($M$2:M714)+1,0)</f>
        <v>0.0</v>
      </c>
      <c r="S715" s="93" t="s">
        <v>2598</v>
      </c>
      <c r="T715" t="str">
        <f>IFERROR(VLOOKUP(ROWS($T$3:T715),$R$3:$S$992,2,0),"")</f>
        <v/>
      </c>
      <c r="U715">
        <f>IF(ISNUMBER(SEARCH(#REF!,N715)),MAX($M$2:M714)+1,0)</f>
        <v>0.0</v>
      </c>
      <c r="V715" s="93" t="s">
        <v>2598</v>
      </c>
      <c r="W715" t="str">
        <f>IFERROR(VLOOKUP(ROWS($W$3:W715),$U$3:$V$992,2,0),"")</f>
        <v/>
      </c>
      <c r="X715">
        <f>IF(ISNUMBER(SEARCH(#REF!,N715)),MAX($M$2:M714)+1,0)</f>
        <v>0.0</v>
      </c>
      <c r="Y715" s="93" t="s">
        <v>2598</v>
      </c>
      <c r="Z715" t="str">
        <f>IFERROR(VLOOKUP(ROWS($Z$3:Z715),$X$3:$Y$992,2,0),"")</f>
        <v/>
      </c>
    </row>
    <row r="716" spans="13:26" ht="12.75">
      <c r="M716" s="92">
        <f>IF(ISNUMBER(SEARCH(ZAKL_DATA!$B$29,N716)),MAX($M$2:M715)+1,0)</f>
        <v>714.0</v>
      </c>
      <c r="N716" s="93" t="s">
        <v>2600</v>
      </c>
      <c r="O716" s="108" t="s">
        <v>2601</v>
      </c>
      <c r="Q716" s="95" t="str">
        <f>IFERROR(VLOOKUP(ROWS($Q$3:Q716),$M$3:$N$992,2,0),"")</f>
        <v>Činnosti související s vodní dopravou</v>
      </c>
      <c r="R716">
        <f>IF(ISNUMBER(SEARCH(#REF!,N716)),MAX($M$2:M715)+1,0)</f>
        <v>0.0</v>
      </c>
      <c r="S716" s="93" t="s">
        <v>2600</v>
      </c>
      <c r="T716" t="str">
        <f>IFERROR(VLOOKUP(ROWS($T$3:T716),$R$3:$S$992,2,0),"")</f>
        <v/>
      </c>
      <c r="U716">
        <f>IF(ISNUMBER(SEARCH(#REF!,N716)),MAX($M$2:M715)+1,0)</f>
        <v>0.0</v>
      </c>
      <c r="V716" s="93" t="s">
        <v>2600</v>
      </c>
      <c r="W716" t="str">
        <f>IFERROR(VLOOKUP(ROWS($W$3:W716),$U$3:$V$992,2,0),"")</f>
        <v/>
      </c>
      <c r="X716">
        <f>IF(ISNUMBER(SEARCH(#REF!,N716)),MAX($M$2:M715)+1,0)</f>
        <v>0.0</v>
      </c>
      <c r="Y716" s="93" t="s">
        <v>2600</v>
      </c>
      <c r="Z716" t="str">
        <f>IFERROR(VLOOKUP(ROWS($Z$3:Z716),$X$3:$Y$992,2,0),"")</f>
        <v/>
      </c>
    </row>
    <row r="717" spans="13:26" ht="12.75">
      <c r="M717" s="92">
        <f>IF(ISNUMBER(SEARCH(ZAKL_DATA!$B$29,N717)),MAX($M$2:M716)+1,0)</f>
        <v>715.0</v>
      </c>
      <c r="N717" s="93" t="s">
        <v>2602</v>
      </c>
      <c r="O717" s="108" t="s">
        <v>2603</v>
      </c>
      <c r="Q717" s="95" t="str">
        <f>IFERROR(VLOOKUP(ROWS($Q$3:Q717),$M$3:$N$992,2,0),"")</f>
        <v>Činnosti související s leteckou dopravou</v>
      </c>
      <c r="R717">
        <f>IF(ISNUMBER(SEARCH(#REF!,N717)),MAX($M$2:M716)+1,0)</f>
        <v>0.0</v>
      </c>
      <c r="S717" s="93" t="s">
        <v>2602</v>
      </c>
      <c r="T717" t="str">
        <f>IFERROR(VLOOKUP(ROWS($T$3:T717),$R$3:$S$992,2,0),"")</f>
        <v/>
      </c>
      <c r="U717">
        <f>IF(ISNUMBER(SEARCH(#REF!,N717)),MAX($M$2:M716)+1,0)</f>
        <v>0.0</v>
      </c>
      <c r="V717" s="93" t="s">
        <v>2602</v>
      </c>
      <c r="W717" t="str">
        <f>IFERROR(VLOOKUP(ROWS($W$3:W717),$U$3:$V$992,2,0),"")</f>
        <v/>
      </c>
      <c r="X717">
        <f>IF(ISNUMBER(SEARCH(#REF!,N717)),MAX($M$2:M716)+1,0)</f>
        <v>0.0</v>
      </c>
      <c r="Y717" s="93" t="s">
        <v>2602</v>
      </c>
      <c r="Z717" t="str">
        <f>IFERROR(VLOOKUP(ROWS($Z$3:Z717),$X$3:$Y$992,2,0),"")</f>
        <v/>
      </c>
    </row>
    <row r="718" spans="13:26" ht="12.75">
      <c r="M718" s="92">
        <f>IF(ISNUMBER(SEARCH(ZAKL_DATA!$B$29,N718)),MAX($M$2:M717)+1,0)</f>
        <v>716.0</v>
      </c>
      <c r="N718" s="93" t="s">
        <v>2604</v>
      </c>
      <c r="O718" s="108" t="s">
        <v>2605</v>
      </c>
      <c r="Q718" s="95" t="str">
        <f>IFERROR(VLOOKUP(ROWS($Q$3:Q718),$M$3:$N$992,2,0),"")</f>
        <v>Manipulace s nákladem</v>
      </c>
      <c r="R718">
        <f>IF(ISNUMBER(SEARCH(#REF!,N718)),MAX($M$2:M717)+1,0)</f>
        <v>0.0</v>
      </c>
      <c r="S718" s="93" t="s">
        <v>2604</v>
      </c>
      <c r="T718" t="str">
        <f>IFERROR(VLOOKUP(ROWS($T$3:T718),$R$3:$S$992,2,0),"")</f>
        <v/>
      </c>
      <c r="U718">
        <f>IF(ISNUMBER(SEARCH(#REF!,N718)),MAX($M$2:M717)+1,0)</f>
        <v>0.0</v>
      </c>
      <c r="V718" s="93" t="s">
        <v>2604</v>
      </c>
      <c r="W718" t="str">
        <f>IFERROR(VLOOKUP(ROWS($W$3:W718),$U$3:$V$992,2,0),"")</f>
        <v/>
      </c>
      <c r="X718">
        <f>IF(ISNUMBER(SEARCH(#REF!,N718)),MAX($M$2:M717)+1,0)</f>
        <v>0.0</v>
      </c>
      <c r="Y718" s="93" t="s">
        <v>2604</v>
      </c>
      <c r="Z718" t="str">
        <f>IFERROR(VLOOKUP(ROWS($Z$3:Z718),$X$3:$Y$992,2,0),"")</f>
        <v/>
      </c>
    </row>
    <row r="719" spans="13:26" ht="12.75">
      <c r="M719" s="92">
        <f>IF(ISNUMBER(SEARCH(ZAKL_DATA!$B$29,N719)),MAX($M$2:M718)+1,0)</f>
        <v>717.0</v>
      </c>
      <c r="N719" s="93" t="s">
        <v>2606</v>
      </c>
      <c r="O719" s="108" t="s">
        <v>2607</v>
      </c>
      <c r="Q719" s="95" t="str">
        <f>IFERROR(VLOOKUP(ROWS($Q$3:Q719),$M$3:$N$992,2,0),"")</f>
        <v>Ostatní vedlejší činnosti v dopravě</v>
      </c>
      <c r="R719">
        <f>IF(ISNUMBER(SEARCH(#REF!,N719)),MAX($M$2:M718)+1,0)</f>
        <v>0.0</v>
      </c>
      <c r="S719" s="93" t="s">
        <v>2606</v>
      </c>
      <c r="T719" t="str">
        <f>IFERROR(VLOOKUP(ROWS($T$3:T719),$R$3:$S$992,2,0),"")</f>
        <v/>
      </c>
      <c r="U719">
        <f>IF(ISNUMBER(SEARCH(#REF!,N719)),MAX($M$2:M718)+1,0)</f>
        <v>0.0</v>
      </c>
      <c r="V719" s="93" t="s">
        <v>2606</v>
      </c>
      <c r="W719" t="str">
        <f>IFERROR(VLOOKUP(ROWS($W$3:W719),$U$3:$V$992,2,0),"")</f>
        <v/>
      </c>
      <c r="X719">
        <f>IF(ISNUMBER(SEARCH(#REF!,N719)),MAX($M$2:M718)+1,0)</f>
        <v>0.0</v>
      </c>
      <c r="Y719" s="93" t="s">
        <v>2606</v>
      </c>
      <c r="Z719" t="str">
        <f>IFERROR(VLOOKUP(ROWS($Z$3:Z719),$X$3:$Y$992,2,0),"")</f>
        <v/>
      </c>
    </row>
    <row r="720" spans="13:26" ht="12.75">
      <c r="M720" s="92">
        <f>IF(ISNUMBER(SEARCH(ZAKL_DATA!$B$29,N720)),MAX($M$2:M719)+1,0)</f>
        <v>718.0</v>
      </c>
      <c r="N720" s="93" t="s">
        <v>2608</v>
      </c>
      <c r="O720" s="108" t="s">
        <v>2609</v>
      </c>
      <c r="Q720" s="95" t="str">
        <f>IFERROR(VLOOKUP(ROWS($Q$3:Q720),$M$3:$N$992,2,0),"")</f>
        <v>Poskytování cateringových služeb</v>
      </c>
      <c r="R720">
        <f>IF(ISNUMBER(SEARCH(#REF!,N720)),MAX($M$2:M719)+1,0)</f>
        <v>0.0</v>
      </c>
      <c r="S720" s="93" t="s">
        <v>2608</v>
      </c>
      <c r="T720" t="str">
        <f>IFERROR(VLOOKUP(ROWS($T$3:T720),$R$3:$S$992,2,0),"")</f>
        <v/>
      </c>
      <c r="U720">
        <f>IF(ISNUMBER(SEARCH(#REF!,N720)),MAX($M$2:M719)+1,0)</f>
        <v>0.0</v>
      </c>
      <c r="V720" s="93" t="s">
        <v>2608</v>
      </c>
      <c r="W720" t="str">
        <f>IFERROR(VLOOKUP(ROWS($W$3:W720),$U$3:$V$992,2,0),"")</f>
        <v/>
      </c>
      <c r="X720">
        <f>IF(ISNUMBER(SEARCH(#REF!,N720)),MAX($M$2:M719)+1,0)</f>
        <v>0.0</v>
      </c>
      <c r="Y720" s="93" t="s">
        <v>2608</v>
      </c>
      <c r="Z720" t="str">
        <f>IFERROR(VLOOKUP(ROWS($Z$3:Z720),$X$3:$Y$992,2,0),"")</f>
        <v/>
      </c>
    </row>
    <row r="721" spans="13:26" ht="12.75">
      <c r="M721" s="92">
        <f>IF(ISNUMBER(SEARCH(ZAKL_DATA!$B$29,N721)),MAX($M$2:M720)+1,0)</f>
        <v>719.0</v>
      </c>
      <c r="N721" s="93" t="s">
        <v>2610</v>
      </c>
      <c r="O721" s="108" t="s">
        <v>2611</v>
      </c>
      <c r="Q721" s="95" t="str">
        <f>IFERROR(VLOOKUP(ROWS($Q$3:Q721),$M$3:$N$992,2,0),"")</f>
        <v>Poskytování ostatních stravovacích služeb</v>
      </c>
      <c r="R721">
        <f>IF(ISNUMBER(SEARCH(#REF!,N721)),MAX($M$2:M720)+1,0)</f>
        <v>0.0</v>
      </c>
      <c r="S721" s="93" t="s">
        <v>2610</v>
      </c>
      <c r="T721" t="str">
        <f>IFERROR(VLOOKUP(ROWS($T$3:T721),$R$3:$S$992,2,0),"")</f>
        <v/>
      </c>
      <c r="U721">
        <f>IF(ISNUMBER(SEARCH(#REF!,N721)),MAX($M$2:M720)+1,0)</f>
        <v>0.0</v>
      </c>
      <c r="V721" s="93" t="s">
        <v>2610</v>
      </c>
      <c r="W721" t="str">
        <f>IFERROR(VLOOKUP(ROWS($W$3:W721),$U$3:$V$992,2,0),"")</f>
        <v/>
      </c>
      <c r="X721">
        <f>IF(ISNUMBER(SEARCH(#REF!,N721)),MAX($M$2:M720)+1,0)</f>
        <v>0.0</v>
      </c>
      <c r="Y721" s="93" t="s">
        <v>2610</v>
      </c>
      <c r="Z721" t="str">
        <f>IFERROR(VLOOKUP(ROWS($Z$3:Z721),$X$3:$Y$992,2,0),"")</f>
        <v/>
      </c>
    </row>
    <row r="722" spans="13:26" ht="12.75">
      <c r="M722" s="92">
        <f>IF(ISNUMBER(SEARCH(ZAKL_DATA!$B$29,N722)),MAX($M$2:M721)+1,0)</f>
        <v>720.0</v>
      </c>
      <c r="N722" s="93" t="s">
        <v>2612</v>
      </c>
      <c r="O722" s="108" t="s">
        <v>2613</v>
      </c>
      <c r="Q722" s="95" t="str">
        <f>IFERROR(VLOOKUP(ROWS($Q$3:Q722),$M$3:$N$992,2,0),"")</f>
        <v>Vydávání knih</v>
      </c>
      <c r="R722">
        <f>IF(ISNUMBER(SEARCH(#REF!,N722)),MAX($M$2:M721)+1,0)</f>
        <v>0.0</v>
      </c>
      <c r="S722" s="93" t="s">
        <v>2612</v>
      </c>
      <c r="T722" t="str">
        <f>IFERROR(VLOOKUP(ROWS($T$3:T722),$R$3:$S$992,2,0),"")</f>
        <v/>
      </c>
      <c r="U722">
        <f>IF(ISNUMBER(SEARCH(#REF!,N722)),MAX($M$2:M721)+1,0)</f>
        <v>0.0</v>
      </c>
      <c r="V722" s="93" t="s">
        <v>2612</v>
      </c>
      <c r="W722" t="str">
        <f>IFERROR(VLOOKUP(ROWS($W$3:W722),$U$3:$V$992,2,0),"")</f>
        <v/>
      </c>
      <c r="X722">
        <f>IF(ISNUMBER(SEARCH(#REF!,N722)),MAX($M$2:M721)+1,0)</f>
        <v>0.0</v>
      </c>
      <c r="Y722" s="93" t="s">
        <v>2612</v>
      </c>
      <c r="Z722" t="str">
        <f>IFERROR(VLOOKUP(ROWS($Z$3:Z722),$X$3:$Y$992,2,0),"")</f>
        <v/>
      </c>
    </row>
    <row r="723" spans="13:26" ht="12.75">
      <c r="M723" s="92">
        <f>IF(ISNUMBER(SEARCH(ZAKL_DATA!$B$29,N723)),MAX($M$2:M722)+1,0)</f>
        <v>721.0</v>
      </c>
      <c r="N723" s="93" t="s">
        <v>2614</v>
      </c>
      <c r="O723" s="108" t="s">
        <v>2615</v>
      </c>
      <c r="Q723" s="95" t="str">
        <f>IFERROR(VLOOKUP(ROWS($Q$3:Q723),$M$3:$N$992,2,0),"")</f>
        <v>Vydávání adresářů a jiných seznamů</v>
      </c>
      <c r="R723">
        <f>IF(ISNUMBER(SEARCH(#REF!,N723)),MAX($M$2:M722)+1,0)</f>
        <v>0.0</v>
      </c>
      <c r="S723" s="93" t="s">
        <v>2614</v>
      </c>
      <c r="T723" t="str">
        <f>IFERROR(VLOOKUP(ROWS($T$3:T723),$R$3:$S$992,2,0),"")</f>
        <v/>
      </c>
      <c r="U723">
        <f>IF(ISNUMBER(SEARCH(#REF!,N723)),MAX($M$2:M722)+1,0)</f>
        <v>0.0</v>
      </c>
      <c r="V723" s="93" t="s">
        <v>2614</v>
      </c>
      <c r="W723" t="str">
        <f>IFERROR(VLOOKUP(ROWS($W$3:W723),$U$3:$V$992,2,0),"")</f>
        <v/>
      </c>
      <c r="X723">
        <f>IF(ISNUMBER(SEARCH(#REF!,N723)),MAX($M$2:M722)+1,0)</f>
        <v>0.0</v>
      </c>
      <c r="Y723" s="93" t="s">
        <v>2614</v>
      </c>
      <c r="Z723" t="str">
        <f>IFERROR(VLOOKUP(ROWS($Z$3:Z723),$X$3:$Y$992,2,0),"")</f>
        <v/>
      </c>
    </row>
    <row r="724" spans="13:26" ht="12.75">
      <c r="M724" s="92">
        <f>IF(ISNUMBER(SEARCH(ZAKL_DATA!$B$29,N724)),MAX($M$2:M723)+1,0)</f>
        <v>722.0</v>
      </c>
      <c r="N724" s="93" t="s">
        <v>2616</v>
      </c>
      <c r="O724" s="108" t="s">
        <v>2617</v>
      </c>
      <c r="Q724" s="95" t="str">
        <f>IFERROR(VLOOKUP(ROWS($Q$3:Q724),$M$3:$N$992,2,0),"")</f>
        <v>Vydávání novin</v>
      </c>
      <c r="R724">
        <f>IF(ISNUMBER(SEARCH(#REF!,N724)),MAX($M$2:M723)+1,0)</f>
        <v>0.0</v>
      </c>
      <c r="S724" s="93" t="s">
        <v>2616</v>
      </c>
      <c r="T724" t="str">
        <f>IFERROR(VLOOKUP(ROWS($T$3:T724),$R$3:$S$992,2,0),"")</f>
        <v/>
      </c>
      <c r="U724">
        <f>IF(ISNUMBER(SEARCH(#REF!,N724)),MAX($M$2:M723)+1,0)</f>
        <v>0.0</v>
      </c>
      <c r="V724" s="93" t="s">
        <v>2616</v>
      </c>
      <c r="W724" t="str">
        <f>IFERROR(VLOOKUP(ROWS($W$3:W724),$U$3:$V$992,2,0),"")</f>
        <v/>
      </c>
      <c r="X724">
        <f>IF(ISNUMBER(SEARCH(#REF!,N724)),MAX($M$2:M723)+1,0)</f>
        <v>0.0</v>
      </c>
      <c r="Y724" s="93" t="s">
        <v>2616</v>
      </c>
      <c r="Z724" t="str">
        <f>IFERROR(VLOOKUP(ROWS($Z$3:Z724),$X$3:$Y$992,2,0),"")</f>
        <v/>
      </c>
    </row>
    <row r="725" spans="13:26" ht="12.75">
      <c r="M725" s="92">
        <f>IF(ISNUMBER(SEARCH(ZAKL_DATA!$B$29,N725)),MAX($M$2:M724)+1,0)</f>
        <v>723.0</v>
      </c>
      <c r="N725" s="93" t="s">
        <v>2618</v>
      </c>
      <c r="O725" s="108" t="s">
        <v>2619</v>
      </c>
      <c r="Q725" s="95" t="str">
        <f>IFERROR(VLOOKUP(ROWS($Q$3:Q725),$M$3:$N$992,2,0),"")</f>
        <v>Vydávání časopisů a ostatních periodických publikací</v>
      </c>
      <c r="R725">
        <f>IF(ISNUMBER(SEARCH(#REF!,N725)),MAX($M$2:M724)+1,0)</f>
        <v>0.0</v>
      </c>
      <c r="S725" s="93" t="s">
        <v>2618</v>
      </c>
      <c r="T725" t="str">
        <f>IFERROR(VLOOKUP(ROWS($T$3:T725),$R$3:$S$992,2,0),"")</f>
        <v/>
      </c>
      <c r="U725">
        <f>IF(ISNUMBER(SEARCH(#REF!,N725)),MAX($M$2:M724)+1,0)</f>
        <v>0.0</v>
      </c>
      <c r="V725" s="93" t="s">
        <v>2618</v>
      </c>
      <c r="W725" t="str">
        <f>IFERROR(VLOOKUP(ROWS($W$3:W725),$U$3:$V$992,2,0),"")</f>
        <v/>
      </c>
      <c r="X725">
        <f>IF(ISNUMBER(SEARCH(#REF!,N725)),MAX($M$2:M724)+1,0)</f>
        <v>0.0</v>
      </c>
      <c r="Y725" s="93" t="s">
        <v>2618</v>
      </c>
      <c r="Z725" t="str">
        <f>IFERROR(VLOOKUP(ROWS($Z$3:Z725),$X$3:$Y$992,2,0),"")</f>
        <v/>
      </c>
    </row>
    <row r="726" spans="13:26" ht="12.75">
      <c r="M726" s="92">
        <f>IF(ISNUMBER(SEARCH(ZAKL_DATA!$B$29,N726)),MAX($M$2:M725)+1,0)</f>
        <v>724.0</v>
      </c>
      <c r="N726" s="93" t="s">
        <v>2620</v>
      </c>
      <c r="O726" s="108" t="s">
        <v>2621</v>
      </c>
      <c r="Q726" s="95" t="str">
        <f>IFERROR(VLOOKUP(ROWS($Q$3:Q726),$M$3:$N$992,2,0),"")</f>
        <v>Ostatní vydavatelské činnosti</v>
      </c>
      <c r="R726">
        <f>IF(ISNUMBER(SEARCH(#REF!,N726)),MAX($M$2:M725)+1,0)</f>
        <v>0.0</v>
      </c>
      <c r="S726" s="93" t="s">
        <v>2620</v>
      </c>
      <c r="T726" t="str">
        <f>IFERROR(VLOOKUP(ROWS($T$3:T726),$R$3:$S$992,2,0),"")</f>
        <v/>
      </c>
      <c r="U726">
        <f>IF(ISNUMBER(SEARCH(#REF!,N726)),MAX($M$2:M725)+1,0)</f>
        <v>0.0</v>
      </c>
      <c r="V726" s="93" t="s">
        <v>2620</v>
      </c>
      <c r="W726" t="str">
        <f>IFERROR(VLOOKUP(ROWS($W$3:W726),$U$3:$V$992,2,0),"")</f>
        <v/>
      </c>
      <c r="X726">
        <f>IF(ISNUMBER(SEARCH(#REF!,N726)),MAX($M$2:M725)+1,0)</f>
        <v>0.0</v>
      </c>
      <c r="Y726" s="93" t="s">
        <v>2620</v>
      </c>
      <c r="Z726" t="str">
        <f>IFERROR(VLOOKUP(ROWS($Z$3:Z726),$X$3:$Y$992,2,0),"")</f>
        <v/>
      </c>
    </row>
    <row r="727" spans="13:26" ht="12.75">
      <c r="M727" s="92">
        <f>IF(ISNUMBER(SEARCH(ZAKL_DATA!$B$29,N727)),MAX($M$2:M726)+1,0)</f>
        <v>725.0</v>
      </c>
      <c r="N727" s="93" t="s">
        <v>2622</v>
      </c>
      <c r="O727" s="108" t="s">
        <v>2623</v>
      </c>
      <c r="Q727" s="95" t="str">
        <f>IFERROR(VLOOKUP(ROWS($Q$3:Q727),$M$3:$N$992,2,0),"")</f>
        <v>Vydávání počítačových her</v>
      </c>
      <c r="R727">
        <f>IF(ISNUMBER(SEARCH(#REF!,N727)),MAX($M$2:M726)+1,0)</f>
        <v>0.0</v>
      </c>
      <c r="S727" s="93" t="s">
        <v>2622</v>
      </c>
      <c r="T727" t="str">
        <f>IFERROR(VLOOKUP(ROWS($T$3:T727),$R$3:$S$992,2,0),"")</f>
        <v/>
      </c>
      <c r="U727">
        <f>IF(ISNUMBER(SEARCH(#REF!,N727)),MAX($M$2:M726)+1,0)</f>
        <v>0.0</v>
      </c>
      <c r="V727" s="93" t="s">
        <v>2622</v>
      </c>
      <c r="W727" t="str">
        <f>IFERROR(VLOOKUP(ROWS($W$3:W727),$U$3:$V$992,2,0),"")</f>
        <v/>
      </c>
      <c r="X727">
        <f>IF(ISNUMBER(SEARCH(#REF!,N727)),MAX($M$2:M726)+1,0)</f>
        <v>0.0</v>
      </c>
      <c r="Y727" s="93" t="s">
        <v>2622</v>
      </c>
      <c r="Z727" t="str">
        <f>IFERROR(VLOOKUP(ROWS($Z$3:Z727),$X$3:$Y$992,2,0),"")</f>
        <v/>
      </c>
    </row>
    <row r="728" spans="13:26" ht="12.75">
      <c r="M728" s="92">
        <f>IF(ISNUMBER(SEARCH(ZAKL_DATA!$B$29,N728)),MAX($M$2:M727)+1,0)</f>
        <v>726.0</v>
      </c>
      <c r="N728" s="93" t="s">
        <v>2624</v>
      </c>
      <c r="O728" s="108" t="s">
        <v>2625</v>
      </c>
      <c r="Q728" s="95" t="str">
        <f>IFERROR(VLOOKUP(ROWS($Q$3:Q728),$M$3:$N$992,2,0),"")</f>
        <v>Ostatní vydávání softwaru</v>
      </c>
      <c r="R728">
        <f>IF(ISNUMBER(SEARCH(#REF!,N728)),MAX($M$2:M727)+1,0)</f>
        <v>0.0</v>
      </c>
      <c r="S728" s="93" t="s">
        <v>2624</v>
      </c>
      <c r="T728" t="str">
        <f>IFERROR(VLOOKUP(ROWS($T$3:T728),$R$3:$S$992,2,0),"")</f>
        <v/>
      </c>
      <c r="U728">
        <f>IF(ISNUMBER(SEARCH(#REF!,N728)),MAX($M$2:M727)+1,0)</f>
        <v>0.0</v>
      </c>
      <c r="V728" s="93" t="s">
        <v>2624</v>
      </c>
      <c r="W728" t="str">
        <f>IFERROR(VLOOKUP(ROWS($W$3:W728),$U$3:$V$992,2,0),"")</f>
        <v/>
      </c>
      <c r="X728">
        <f>IF(ISNUMBER(SEARCH(#REF!,N728)),MAX($M$2:M727)+1,0)</f>
        <v>0.0</v>
      </c>
      <c r="Y728" s="93" t="s">
        <v>2624</v>
      </c>
      <c r="Z728" t="str">
        <f>IFERROR(VLOOKUP(ROWS($Z$3:Z728),$X$3:$Y$992,2,0),"")</f>
        <v/>
      </c>
    </row>
    <row r="729" spans="13:26" ht="12.75">
      <c r="M729" s="92">
        <f>IF(ISNUMBER(SEARCH(ZAKL_DATA!$B$29,N729)),MAX($M$2:M728)+1,0)</f>
        <v>727.0</v>
      </c>
      <c r="N729" s="93" t="s">
        <v>2626</v>
      </c>
      <c r="O729" s="108" t="s">
        <v>2627</v>
      </c>
      <c r="Q729" s="95" t="str">
        <f>IFERROR(VLOOKUP(ROWS($Q$3:Q729),$M$3:$N$992,2,0),"")</f>
        <v>Produkce filmů, videozáznamů a televizních programů</v>
      </c>
      <c r="R729">
        <f>IF(ISNUMBER(SEARCH(#REF!,N729)),MAX($M$2:M728)+1,0)</f>
        <v>0.0</v>
      </c>
      <c r="S729" s="93" t="s">
        <v>2626</v>
      </c>
      <c r="T729" t="str">
        <f>IFERROR(VLOOKUP(ROWS($T$3:T729),$R$3:$S$992,2,0),"")</f>
        <v/>
      </c>
      <c r="U729">
        <f>IF(ISNUMBER(SEARCH(#REF!,N729)),MAX($M$2:M728)+1,0)</f>
        <v>0.0</v>
      </c>
      <c r="V729" s="93" t="s">
        <v>2626</v>
      </c>
      <c r="W729" t="str">
        <f>IFERROR(VLOOKUP(ROWS($W$3:W729),$U$3:$V$992,2,0),"")</f>
        <v/>
      </c>
      <c r="X729">
        <f>IF(ISNUMBER(SEARCH(#REF!,N729)),MAX($M$2:M728)+1,0)</f>
        <v>0.0</v>
      </c>
      <c r="Y729" s="93" t="s">
        <v>2626</v>
      </c>
      <c r="Z729" t="str">
        <f>IFERROR(VLOOKUP(ROWS($Z$3:Z729),$X$3:$Y$992,2,0),"")</f>
        <v/>
      </c>
    </row>
    <row r="730" spans="13:26" ht="12.75">
      <c r="M730" s="92">
        <f>IF(ISNUMBER(SEARCH(ZAKL_DATA!$B$29,N730)),MAX($M$2:M729)+1,0)</f>
        <v>728.0</v>
      </c>
      <c r="N730" s="93" t="s">
        <v>2628</v>
      </c>
      <c r="O730" s="108" t="s">
        <v>2629</v>
      </c>
      <c r="Q730" s="95" t="str">
        <f>IFERROR(VLOOKUP(ROWS($Q$3:Q730),$M$3:$N$992,2,0),"")</f>
        <v>Postprodukce filmů, videozáznamů a televizních programů</v>
      </c>
      <c r="R730">
        <f>IF(ISNUMBER(SEARCH(#REF!,N730)),MAX($M$2:M729)+1,0)</f>
        <v>0.0</v>
      </c>
      <c r="S730" s="93" t="s">
        <v>2628</v>
      </c>
      <c r="T730" t="str">
        <f>IFERROR(VLOOKUP(ROWS($T$3:T730),$R$3:$S$992,2,0),"")</f>
        <v/>
      </c>
      <c r="U730">
        <f>IF(ISNUMBER(SEARCH(#REF!,N730)),MAX($M$2:M729)+1,0)</f>
        <v>0.0</v>
      </c>
      <c r="V730" s="93" t="s">
        <v>2628</v>
      </c>
      <c r="W730" t="str">
        <f>IFERROR(VLOOKUP(ROWS($W$3:W730),$U$3:$V$992,2,0),"")</f>
        <v/>
      </c>
      <c r="X730">
        <f>IF(ISNUMBER(SEARCH(#REF!,N730)),MAX($M$2:M729)+1,0)</f>
        <v>0.0</v>
      </c>
      <c r="Y730" s="93" t="s">
        <v>2628</v>
      </c>
      <c r="Z730" t="str">
        <f>IFERROR(VLOOKUP(ROWS($Z$3:Z730),$X$3:$Y$992,2,0),"")</f>
        <v/>
      </c>
    </row>
    <row r="731" spans="13:26" ht="12.75">
      <c r="M731" s="92">
        <f>IF(ISNUMBER(SEARCH(ZAKL_DATA!$B$29,N731)),MAX($M$2:M730)+1,0)</f>
        <v>729.0</v>
      </c>
      <c r="N731" s="93" t="s">
        <v>2630</v>
      </c>
      <c r="O731" s="108" t="s">
        <v>2631</v>
      </c>
      <c r="Q731" s="95" t="str">
        <f>IFERROR(VLOOKUP(ROWS($Q$3:Q731),$M$3:$N$992,2,0),"")</f>
        <v>Distribuce filmů, videozáznamů a televizních programů</v>
      </c>
      <c r="R731">
        <f>IF(ISNUMBER(SEARCH(#REF!,N731)),MAX($M$2:M730)+1,0)</f>
        <v>0.0</v>
      </c>
      <c r="S731" s="93" t="s">
        <v>2630</v>
      </c>
      <c r="T731" t="str">
        <f>IFERROR(VLOOKUP(ROWS($T$3:T731),$R$3:$S$992,2,0),"")</f>
        <v/>
      </c>
      <c r="U731">
        <f>IF(ISNUMBER(SEARCH(#REF!,N731)),MAX($M$2:M730)+1,0)</f>
        <v>0.0</v>
      </c>
      <c r="V731" s="93" t="s">
        <v>2630</v>
      </c>
      <c r="W731" t="str">
        <f>IFERROR(VLOOKUP(ROWS($W$3:W731),$U$3:$V$992,2,0),"")</f>
        <v/>
      </c>
      <c r="X731">
        <f>IF(ISNUMBER(SEARCH(#REF!,N731)),MAX($M$2:M730)+1,0)</f>
        <v>0.0</v>
      </c>
      <c r="Y731" s="93" t="s">
        <v>2630</v>
      </c>
      <c r="Z731" t="str">
        <f>IFERROR(VLOOKUP(ROWS($Z$3:Z731),$X$3:$Y$992,2,0),"")</f>
        <v/>
      </c>
    </row>
    <row r="732" spans="13:26" ht="12.75">
      <c r="M732" s="92">
        <f>IF(ISNUMBER(SEARCH(ZAKL_DATA!$B$29,N732)),MAX($M$2:M731)+1,0)</f>
        <v>730.0</v>
      </c>
      <c r="N732" s="93" t="s">
        <v>2632</v>
      </c>
      <c r="O732" s="108" t="s">
        <v>2633</v>
      </c>
      <c r="Q732" s="95" t="str">
        <f>IFERROR(VLOOKUP(ROWS($Q$3:Q732),$M$3:$N$992,2,0),"")</f>
        <v>Promítání filmů</v>
      </c>
      <c r="R732">
        <f>IF(ISNUMBER(SEARCH(#REF!,N732)),MAX($M$2:M731)+1,0)</f>
        <v>0.0</v>
      </c>
      <c r="S732" s="93" t="s">
        <v>2632</v>
      </c>
      <c r="T732" t="str">
        <f>IFERROR(VLOOKUP(ROWS($T$3:T732),$R$3:$S$992,2,0),"")</f>
        <v/>
      </c>
      <c r="U732">
        <f>IF(ISNUMBER(SEARCH(#REF!,N732)),MAX($M$2:M731)+1,0)</f>
        <v>0.0</v>
      </c>
      <c r="V732" s="93" t="s">
        <v>2632</v>
      </c>
      <c r="W732" t="str">
        <f>IFERROR(VLOOKUP(ROWS($W$3:W732),$U$3:$V$992,2,0),"")</f>
        <v/>
      </c>
      <c r="X732">
        <f>IF(ISNUMBER(SEARCH(#REF!,N732)),MAX($M$2:M731)+1,0)</f>
        <v>0.0</v>
      </c>
      <c r="Y732" s="93" t="s">
        <v>2632</v>
      </c>
      <c r="Z732" t="str">
        <f>IFERROR(VLOOKUP(ROWS($Z$3:Z732),$X$3:$Y$992,2,0),"")</f>
        <v/>
      </c>
    </row>
    <row r="733" spans="13:26" ht="12.75">
      <c r="M733" s="92">
        <f>IF(ISNUMBER(SEARCH(ZAKL_DATA!$B$29,N733)),MAX($M$2:M732)+1,0)</f>
        <v>731.0</v>
      </c>
      <c r="N733" s="93" t="s">
        <v>2634</v>
      </c>
      <c r="O733" s="108" t="s">
        <v>2635</v>
      </c>
      <c r="Q733" s="95" t="str">
        <f>IFERROR(VLOOKUP(ROWS($Q$3:Q733),$M$3:$N$992,2,0),"")</f>
        <v>Programování</v>
      </c>
      <c r="R733">
        <f>IF(ISNUMBER(SEARCH(#REF!,N733)),MAX($M$2:M732)+1,0)</f>
        <v>0.0</v>
      </c>
      <c r="S733" s="93" t="s">
        <v>2634</v>
      </c>
      <c r="T733" t="str">
        <f>IFERROR(VLOOKUP(ROWS($T$3:T733),$R$3:$S$992,2,0),"")</f>
        <v/>
      </c>
      <c r="U733">
        <f>IF(ISNUMBER(SEARCH(#REF!,N733)),MAX($M$2:M732)+1,0)</f>
        <v>0.0</v>
      </c>
      <c r="V733" s="93" t="s">
        <v>2634</v>
      </c>
      <c r="W733" t="str">
        <f>IFERROR(VLOOKUP(ROWS($W$3:W733),$U$3:$V$992,2,0),"")</f>
        <v/>
      </c>
      <c r="X733">
        <f>IF(ISNUMBER(SEARCH(#REF!,N733)),MAX($M$2:M732)+1,0)</f>
        <v>0.0</v>
      </c>
      <c r="Y733" s="93" t="s">
        <v>2634</v>
      </c>
      <c r="Z733" t="str">
        <f>IFERROR(VLOOKUP(ROWS($Z$3:Z733),$X$3:$Y$992,2,0),"")</f>
        <v/>
      </c>
    </row>
    <row r="734" spans="13:26" ht="12.75">
      <c r="M734" s="92">
        <f>IF(ISNUMBER(SEARCH(ZAKL_DATA!$B$29,N734)),MAX($M$2:M733)+1,0)</f>
        <v>732.0</v>
      </c>
      <c r="N734" s="93" t="s">
        <v>2636</v>
      </c>
      <c r="O734" s="108" t="s">
        <v>2637</v>
      </c>
      <c r="Q734" s="95" t="str">
        <f>IFERROR(VLOOKUP(ROWS($Q$3:Q734),$M$3:$N$992,2,0),"")</f>
        <v>Poradenství v oblasti informačních technologií</v>
      </c>
      <c r="R734">
        <f>IF(ISNUMBER(SEARCH(#REF!,N734)),MAX($M$2:M733)+1,0)</f>
        <v>0.0</v>
      </c>
      <c r="S734" s="93" t="s">
        <v>2636</v>
      </c>
      <c r="T734" t="str">
        <f>IFERROR(VLOOKUP(ROWS($T$3:T734),$R$3:$S$992,2,0),"")</f>
        <v/>
      </c>
      <c r="U734">
        <f>IF(ISNUMBER(SEARCH(#REF!,N734)),MAX($M$2:M733)+1,0)</f>
        <v>0.0</v>
      </c>
      <c r="V734" s="93" t="s">
        <v>2636</v>
      </c>
      <c r="W734" t="str">
        <f>IFERROR(VLOOKUP(ROWS($W$3:W734),$U$3:$V$992,2,0),"")</f>
        <v/>
      </c>
      <c r="X734">
        <f>IF(ISNUMBER(SEARCH(#REF!,N734)),MAX($M$2:M733)+1,0)</f>
        <v>0.0</v>
      </c>
      <c r="Y734" s="93" t="s">
        <v>2636</v>
      </c>
      <c r="Z734" t="str">
        <f>IFERROR(VLOOKUP(ROWS($Z$3:Z734),$X$3:$Y$992,2,0),"")</f>
        <v/>
      </c>
    </row>
    <row r="735" spans="13:26" ht="12.75">
      <c r="M735" s="92">
        <f>IF(ISNUMBER(SEARCH(ZAKL_DATA!$B$29,N735)),MAX($M$2:M734)+1,0)</f>
        <v>733.0</v>
      </c>
      <c r="N735" s="93" t="s">
        <v>2638</v>
      </c>
      <c r="O735" s="108" t="s">
        <v>2639</v>
      </c>
      <c r="Q735" s="95" t="str">
        <f>IFERROR(VLOOKUP(ROWS($Q$3:Q735),$M$3:$N$992,2,0),"")</f>
        <v>Správa počítačového vybavení</v>
      </c>
      <c r="R735">
        <f>IF(ISNUMBER(SEARCH(#REF!,N735)),MAX($M$2:M734)+1,0)</f>
        <v>0.0</v>
      </c>
      <c r="S735" s="93" t="s">
        <v>2638</v>
      </c>
      <c r="T735" t="str">
        <f>IFERROR(VLOOKUP(ROWS($T$3:T735),$R$3:$S$992,2,0),"")</f>
        <v/>
      </c>
      <c r="U735">
        <f>IF(ISNUMBER(SEARCH(#REF!,N735)),MAX($M$2:M734)+1,0)</f>
        <v>0.0</v>
      </c>
      <c r="V735" s="93" t="s">
        <v>2638</v>
      </c>
      <c r="W735" t="str">
        <f>IFERROR(VLOOKUP(ROWS($W$3:W735),$U$3:$V$992,2,0),"")</f>
        <v/>
      </c>
      <c r="X735">
        <f>IF(ISNUMBER(SEARCH(#REF!,N735)),MAX($M$2:M734)+1,0)</f>
        <v>0.0</v>
      </c>
      <c r="Y735" s="93" t="s">
        <v>2638</v>
      </c>
      <c r="Z735" t="str">
        <f>IFERROR(VLOOKUP(ROWS($Z$3:Z735),$X$3:$Y$992,2,0),"")</f>
        <v/>
      </c>
    </row>
    <row r="736" spans="13:26" ht="12.75">
      <c r="M736" s="92">
        <f>IF(ISNUMBER(SEARCH(ZAKL_DATA!$B$29,N736)),MAX($M$2:M735)+1,0)</f>
        <v>734.0</v>
      </c>
      <c r="N736" s="93" t="s">
        <v>2640</v>
      </c>
      <c r="O736" s="108" t="s">
        <v>2641</v>
      </c>
      <c r="Q736" s="95" t="str">
        <f>IFERROR(VLOOKUP(ROWS($Q$3:Q736),$M$3:$N$992,2,0),"")</f>
        <v>Ostatní činnosti v oblasti informačních technologií</v>
      </c>
      <c r="R736">
        <f>IF(ISNUMBER(SEARCH(#REF!,N736)),MAX($M$2:M735)+1,0)</f>
        <v>0.0</v>
      </c>
      <c r="S736" s="93" t="s">
        <v>2640</v>
      </c>
      <c r="T736" t="str">
        <f>IFERROR(VLOOKUP(ROWS($T$3:T736),$R$3:$S$992,2,0),"")</f>
        <v/>
      </c>
      <c r="U736">
        <f>IF(ISNUMBER(SEARCH(#REF!,N736)),MAX($M$2:M735)+1,0)</f>
        <v>0.0</v>
      </c>
      <c r="V736" s="93" t="s">
        <v>2640</v>
      </c>
      <c r="W736" t="str">
        <f>IFERROR(VLOOKUP(ROWS($W$3:W736),$U$3:$V$992,2,0),"")</f>
        <v/>
      </c>
      <c r="X736">
        <f>IF(ISNUMBER(SEARCH(#REF!,N736)),MAX($M$2:M735)+1,0)</f>
        <v>0.0</v>
      </c>
      <c r="Y736" s="93" t="s">
        <v>2640</v>
      </c>
      <c r="Z736" t="str">
        <f>IFERROR(VLOOKUP(ROWS($Z$3:Z736),$X$3:$Y$992,2,0),"")</f>
        <v/>
      </c>
    </row>
    <row r="737" spans="13:26" ht="12.75">
      <c r="M737" s="92">
        <f>IF(ISNUMBER(SEARCH(ZAKL_DATA!$B$29,N737)),MAX($M$2:M736)+1,0)</f>
        <v>735.0</v>
      </c>
      <c r="N737" s="93" t="s">
        <v>2642</v>
      </c>
      <c r="O737" s="108" t="s">
        <v>2643</v>
      </c>
      <c r="Q737" s="95" t="str">
        <f>IFERROR(VLOOKUP(ROWS($Q$3:Q737),$M$3:$N$992,2,0),"")</f>
        <v>Činnosti související se zpracováním dat a hostingem</v>
      </c>
      <c r="R737">
        <f>IF(ISNUMBER(SEARCH(#REF!,N737)),MAX($M$2:M736)+1,0)</f>
        <v>0.0</v>
      </c>
      <c r="S737" s="93" t="s">
        <v>2642</v>
      </c>
      <c r="T737" t="str">
        <f>IFERROR(VLOOKUP(ROWS($T$3:T737),$R$3:$S$992,2,0),"")</f>
        <v/>
      </c>
      <c r="U737">
        <f>IF(ISNUMBER(SEARCH(#REF!,N737)),MAX($M$2:M736)+1,0)</f>
        <v>0.0</v>
      </c>
      <c r="V737" s="93" t="s">
        <v>2642</v>
      </c>
      <c r="W737" t="str">
        <f>IFERROR(VLOOKUP(ROWS($W$3:W737),$U$3:$V$992,2,0),"")</f>
        <v/>
      </c>
      <c r="X737">
        <f>IF(ISNUMBER(SEARCH(#REF!,N737)),MAX($M$2:M736)+1,0)</f>
        <v>0.0</v>
      </c>
      <c r="Y737" s="93" t="s">
        <v>2642</v>
      </c>
      <c r="Z737" t="str">
        <f>IFERROR(VLOOKUP(ROWS($Z$3:Z737),$X$3:$Y$992,2,0),"")</f>
        <v/>
      </c>
    </row>
    <row r="738" spans="13:26" ht="12.75">
      <c r="M738" s="92">
        <f>IF(ISNUMBER(SEARCH(ZAKL_DATA!$B$29,N738)),MAX($M$2:M737)+1,0)</f>
        <v>736.0</v>
      </c>
      <c r="N738" s="93" t="s">
        <v>2644</v>
      </c>
      <c r="O738" s="108" t="s">
        <v>2645</v>
      </c>
      <c r="Q738" s="95" t="str">
        <f>IFERROR(VLOOKUP(ROWS($Q$3:Q738),$M$3:$N$992,2,0),"")</f>
        <v>Činnosti související s webovými portály</v>
      </c>
      <c r="R738">
        <f>IF(ISNUMBER(SEARCH(#REF!,N738)),MAX($M$2:M737)+1,0)</f>
        <v>0.0</v>
      </c>
      <c r="S738" s="93" t="s">
        <v>2644</v>
      </c>
      <c r="T738" t="str">
        <f>IFERROR(VLOOKUP(ROWS($T$3:T738),$R$3:$S$992,2,0),"")</f>
        <v/>
      </c>
      <c r="U738">
        <f>IF(ISNUMBER(SEARCH(#REF!,N738)),MAX($M$2:M737)+1,0)</f>
        <v>0.0</v>
      </c>
      <c r="V738" s="93" t="s">
        <v>2644</v>
      </c>
      <c r="W738" t="str">
        <f>IFERROR(VLOOKUP(ROWS($W$3:W738),$U$3:$V$992,2,0),"")</f>
        <v/>
      </c>
      <c r="X738">
        <f>IF(ISNUMBER(SEARCH(#REF!,N738)),MAX($M$2:M737)+1,0)</f>
        <v>0.0</v>
      </c>
      <c r="Y738" s="93" t="s">
        <v>2644</v>
      </c>
      <c r="Z738" t="str">
        <f>IFERROR(VLOOKUP(ROWS($Z$3:Z738),$X$3:$Y$992,2,0),"")</f>
        <v/>
      </c>
    </row>
    <row r="739" spans="13:26" ht="12.75">
      <c r="M739" s="92">
        <f>IF(ISNUMBER(SEARCH(ZAKL_DATA!$B$29,N739)),MAX($M$2:M738)+1,0)</f>
        <v>737.0</v>
      </c>
      <c r="N739" s="93" t="s">
        <v>2646</v>
      </c>
      <c r="O739" s="108" t="s">
        <v>2647</v>
      </c>
      <c r="Q739" s="95" t="str">
        <f>IFERROR(VLOOKUP(ROWS($Q$3:Q739),$M$3:$N$992,2,0),"")</f>
        <v>Činnosti zpravodajských tiskových kanceláří a agentur</v>
      </c>
      <c r="R739">
        <f>IF(ISNUMBER(SEARCH(#REF!,N739)),MAX($M$2:M738)+1,0)</f>
        <v>0.0</v>
      </c>
      <c r="S739" s="93" t="s">
        <v>2646</v>
      </c>
      <c r="T739" t="str">
        <f>IFERROR(VLOOKUP(ROWS($T$3:T739),$R$3:$S$992,2,0),"")</f>
        <v/>
      </c>
      <c r="U739">
        <f>IF(ISNUMBER(SEARCH(#REF!,N739)),MAX($M$2:M738)+1,0)</f>
        <v>0.0</v>
      </c>
      <c r="V739" s="93" t="s">
        <v>2646</v>
      </c>
      <c r="W739" t="str">
        <f>IFERROR(VLOOKUP(ROWS($W$3:W739),$U$3:$V$992,2,0),"")</f>
        <v/>
      </c>
      <c r="X739">
        <f>IF(ISNUMBER(SEARCH(#REF!,N739)),MAX($M$2:M738)+1,0)</f>
        <v>0.0</v>
      </c>
      <c r="Y739" s="93" t="s">
        <v>2646</v>
      </c>
      <c r="Z739" t="str">
        <f>IFERROR(VLOOKUP(ROWS($Z$3:Z739),$X$3:$Y$992,2,0),"")</f>
        <v/>
      </c>
    </row>
    <row r="740" spans="13:26" ht="12.75">
      <c r="M740" s="92">
        <f>IF(ISNUMBER(SEARCH(ZAKL_DATA!$B$29,N740)),MAX($M$2:M739)+1,0)</f>
        <v>738.0</v>
      </c>
      <c r="N740" s="93" t="s">
        <v>2648</v>
      </c>
      <c r="O740" s="108" t="s">
        <v>2649</v>
      </c>
      <c r="Q740" s="95" t="str">
        <f>IFERROR(VLOOKUP(ROWS($Q$3:Q740),$M$3:$N$992,2,0),"")</f>
        <v>Ostatní informační činnosti j. n.</v>
      </c>
      <c r="R740">
        <f>IF(ISNUMBER(SEARCH(#REF!,N740)),MAX($M$2:M739)+1,0)</f>
        <v>0.0</v>
      </c>
      <c r="S740" s="93" t="s">
        <v>2648</v>
      </c>
      <c r="T740" t="str">
        <f>IFERROR(VLOOKUP(ROWS($T$3:T740),$R$3:$S$992,2,0),"")</f>
        <v/>
      </c>
      <c r="U740">
        <f>IF(ISNUMBER(SEARCH(#REF!,N740)),MAX($M$2:M739)+1,0)</f>
        <v>0.0</v>
      </c>
      <c r="V740" s="93" t="s">
        <v>2648</v>
      </c>
      <c r="W740" t="str">
        <f>IFERROR(VLOOKUP(ROWS($W$3:W740),$U$3:$V$992,2,0),"")</f>
        <v/>
      </c>
      <c r="X740">
        <f>IF(ISNUMBER(SEARCH(#REF!,N740)),MAX($M$2:M739)+1,0)</f>
        <v>0.0</v>
      </c>
      <c r="Y740" s="93" t="s">
        <v>2648</v>
      </c>
      <c r="Z740" t="str">
        <f>IFERROR(VLOOKUP(ROWS($Z$3:Z740),$X$3:$Y$992,2,0),"")</f>
        <v/>
      </c>
    </row>
    <row r="741" spans="13:26" ht="12.75">
      <c r="M741" s="92">
        <f>IF(ISNUMBER(SEARCH(ZAKL_DATA!$B$29,N741)),MAX($M$2:M740)+1,0)</f>
        <v>739.0</v>
      </c>
      <c r="N741" s="93" t="s">
        <v>2650</v>
      </c>
      <c r="O741" s="108" t="s">
        <v>2651</v>
      </c>
      <c r="Q741" s="95" t="str">
        <f>IFERROR(VLOOKUP(ROWS($Q$3:Q741),$M$3:$N$992,2,0),"")</f>
        <v>Centrální bankovnictví</v>
      </c>
      <c r="R741">
        <f>IF(ISNUMBER(SEARCH(#REF!,N741)),MAX($M$2:M740)+1,0)</f>
        <v>0.0</v>
      </c>
      <c r="S741" s="93" t="s">
        <v>2650</v>
      </c>
      <c r="T741" t="str">
        <f>IFERROR(VLOOKUP(ROWS($T$3:T741),$R$3:$S$992,2,0),"")</f>
        <v/>
      </c>
      <c r="U741">
        <f>IF(ISNUMBER(SEARCH(#REF!,N741)),MAX($M$2:M740)+1,0)</f>
        <v>0.0</v>
      </c>
      <c r="V741" s="93" t="s">
        <v>2650</v>
      </c>
      <c r="W741" t="str">
        <f>IFERROR(VLOOKUP(ROWS($W$3:W741),$U$3:$V$992,2,0),"")</f>
        <v/>
      </c>
      <c r="X741">
        <f>IF(ISNUMBER(SEARCH(#REF!,N741)),MAX($M$2:M740)+1,0)</f>
        <v>0.0</v>
      </c>
      <c r="Y741" s="93" t="s">
        <v>2650</v>
      </c>
      <c r="Z741" t="str">
        <f>IFERROR(VLOOKUP(ROWS($Z$3:Z741),$X$3:$Y$992,2,0),"")</f>
        <v/>
      </c>
    </row>
    <row r="742" spans="13:26" ht="12.75">
      <c r="M742" s="92">
        <f>IF(ISNUMBER(SEARCH(ZAKL_DATA!$B$29,N742)),MAX($M$2:M741)+1,0)</f>
        <v>740.0</v>
      </c>
      <c r="N742" s="93" t="s">
        <v>2652</v>
      </c>
      <c r="O742" s="108" t="s">
        <v>2653</v>
      </c>
      <c r="Q742" s="95" t="str">
        <f>IFERROR(VLOOKUP(ROWS($Q$3:Q742),$M$3:$N$992,2,0),"")</f>
        <v>Ostatní peněžní zprostředkování</v>
      </c>
      <c r="R742">
        <f>IF(ISNUMBER(SEARCH(#REF!,N742)),MAX($M$2:M741)+1,0)</f>
        <v>0.0</v>
      </c>
      <c r="S742" s="93" t="s">
        <v>2652</v>
      </c>
      <c r="T742" t="str">
        <f>IFERROR(VLOOKUP(ROWS($T$3:T742),$R$3:$S$992,2,0),"")</f>
        <v/>
      </c>
      <c r="U742">
        <f>IF(ISNUMBER(SEARCH(#REF!,N742)),MAX($M$2:M741)+1,0)</f>
        <v>0.0</v>
      </c>
      <c r="V742" s="93" t="s">
        <v>2652</v>
      </c>
      <c r="W742" t="str">
        <f>IFERROR(VLOOKUP(ROWS($W$3:W742),$U$3:$V$992,2,0),"")</f>
        <v/>
      </c>
      <c r="X742">
        <f>IF(ISNUMBER(SEARCH(#REF!,N742)),MAX($M$2:M741)+1,0)</f>
        <v>0.0</v>
      </c>
      <c r="Y742" s="93" t="s">
        <v>2652</v>
      </c>
      <c r="Z742" t="str">
        <f>IFERROR(VLOOKUP(ROWS($Z$3:Z742),$X$3:$Y$992,2,0),"")</f>
        <v/>
      </c>
    </row>
    <row r="743" spans="13:26" ht="12.75">
      <c r="M743" s="92">
        <f>IF(ISNUMBER(SEARCH(ZAKL_DATA!$B$29,N743)),MAX($M$2:M742)+1,0)</f>
        <v>741.0</v>
      </c>
      <c r="N743" s="93" t="s">
        <v>2654</v>
      </c>
      <c r="O743" s="108" t="s">
        <v>2655</v>
      </c>
      <c r="Q743" s="95" t="str">
        <f>IFERROR(VLOOKUP(ROWS($Q$3:Q743),$M$3:$N$992,2,0),"")</f>
        <v>Finanční leasing</v>
      </c>
      <c r="R743">
        <f>IF(ISNUMBER(SEARCH(#REF!,N743)),MAX($M$2:M742)+1,0)</f>
        <v>0.0</v>
      </c>
      <c r="S743" s="93" t="s">
        <v>2654</v>
      </c>
      <c r="T743" t="str">
        <f>IFERROR(VLOOKUP(ROWS($T$3:T743),$R$3:$S$992,2,0),"")</f>
        <v/>
      </c>
      <c r="U743">
        <f>IF(ISNUMBER(SEARCH(#REF!,N743)),MAX($M$2:M742)+1,0)</f>
        <v>0.0</v>
      </c>
      <c r="V743" s="93" t="s">
        <v>2654</v>
      </c>
      <c r="W743" t="str">
        <f>IFERROR(VLOOKUP(ROWS($W$3:W743),$U$3:$V$992,2,0),"")</f>
        <v/>
      </c>
      <c r="X743">
        <f>IF(ISNUMBER(SEARCH(#REF!,N743)),MAX($M$2:M742)+1,0)</f>
        <v>0.0</v>
      </c>
      <c r="Y743" s="93" t="s">
        <v>2654</v>
      </c>
      <c r="Z743" t="str">
        <f>IFERROR(VLOOKUP(ROWS($Z$3:Z743),$X$3:$Y$992,2,0),"")</f>
        <v/>
      </c>
    </row>
    <row r="744" spans="13:26" ht="12.75">
      <c r="M744" s="92">
        <f>IF(ISNUMBER(SEARCH(ZAKL_DATA!$B$29,N744)),MAX($M$2:M743)+1,0)</f>
        <v>742.0</v>
      </c>
      <c r="N744" s="93" t="s">
        <v>2656</v>
      </c>
      <c r="O744" s="108" t="s">
        <v>2657</v>
      </c>
      <c r="Q744" s="95" t="str">
        <f>IFERROR(VLOOKUP(ROWS($Q$3:Q744),$M$3:$N$992,2,0),"")</f>
        <v>Ostatní poskytování úvěrů</v>
      </c>
      <c r="R744">
        <f>IF(ISNUMBER(SEARCH(#REF!,N744)),MAX($M$2:M743)+1,0)</f>
        <v>0.0</v>
      </c>
      <c r="S744" s="93" t="s">
        <v>2656</v>
      </c>
      <c r="T744" t="str">
        <f>IFERROR(VLOOKUP(ROWS($T$3:T744),$R$3:$S$992,2,0),"")</f>
        <v/>
      </c>
      <c r="U744">
        <f>IF(ISNUMBER(SEARCH(#REF!,N744)),MAX($M$2:M743)+1,0)</f>
        <v>0.0</v>
      </c>
      <c r="V744" s="93" t="s">
        <v>2656</v>
      </c>
      <c r="W744" t="str">
        <f>IFERROR(VLOOKUP(ROWS($W$3:W744),$U$3:$V$992,2,0),"")</f>
        <v/>
      </c>
      <c r="X744">
        <f>IF(ISNUMBER(SEARCH(#REF!,N744)),MAX($M$2:M743)+1,0)</f>
        <v>0.0</v>
      </c>
      <c r="Y744" s="93" t="s">
        <v>2656</v>
      </c>
      <c r="Z744" t="str">
        <f>IFERROR(VLOOKUP(ROWS($Z$3:Z744),$X$3:$Y$992,2,0),"")</f>
        <v/>
      </c>
    </row>
    <row r="745" spans="13:26" ht="12.75">
      <c r="M745" s="92">
        <f>IF(ISNUMBER(SEARCH(ZAKL_DATA!$B$29,N745)),MAX($M$2:M744)+1,0)</f>
        <v>743.0</v>
      </c>
      <c r="N745" s="93" t="s">
        <v>2658</v>
      </c>
      <c r="O745" s="108" t="s">
        <v>2659</v>
      </c>
      <c r="Q745" s="95" t="str">
        <f>IFERROR(VLOOKUP(ROWS($Q$3:Q745),$M$3:$N$992,2,0),"")</f>
        <v>Ostatní finanční zprostředkování j. n.</v>
      </c>
      <c r="R745">
        <f>IF(ISNUMBER(SEARCH(#REF!,N745)),MAX($M$2:M744)+1,0)</f>
        <v>0.0</v>
      </c>
      <c r="S745" s="93" t="s">
        <v>2658</v>
      </c>
      <c r="T745" t="str">
        <f>IFERROR(VLOOKUP(ROWS($T$3:T745),$R$3:$S$992,2,0),"")</f>
        <v/>
      </c>
      <c r="U745">
        <f>IF(ISNUMBER(SEARCH(#REF!,N745)),MAX($M$2:M744)+1,0)</f>
        <v>0.0</v>
      </c>
      <c r="V745" s="93" t="s">
        <v>2658</v>
      </c>
      <c r="W745" t="str">
        <f>IFERROR(VLOOKUP(ROWS($W$3:W745),$U$3:$V$992,2,0),"")</f>
        <v/>
      </c>
      <c r="X745">
        <f>IF(ISNUMBER(SEARCH(#REF!,N745)),MAX($M$2:M744)+1,0)</f>
        <v>0.0</v>
      </c>
      <c r="Y745" s="93" t="s">
        <v>2658</v>
      </c>
      <c r="Z745" t="str">
        <f>IFERROR(VLOOKUP(ROWS($Z$3:Z745),$X$3:$Y$992,2,0),"")</f>
        <v/>
      </c>
    </row>
    <row r="746" spans="13:26" ht="12.75">
      <c r="M746" s="92">
        <f>IF(ISNUMBER(SEARCH(ZAKL_DATA!$B$29,N746)),MAX($M$2:M745)+1,0)</f>
        <v>744.0</v>
      </c>
      <c r="N746" s="93" t="s">
        <v>2660</v>
      </c>
      <c r="O746" s="108" t="s">
        <v>2661</v>
      </c>
      <c r="Q746" s="95" t="str">
        <f>IFERROR(VLOOKUP(ROWS($Q$3:Q746),$M$3:$N$992,2,0),"")</f>
        <v>životní pojištění</v>
      </c>
      <c r="R746">
        <f>IF(ISNUMBER(SEARCH(#REF!,N746)),MAX($M$2:M745)+1,0)</f>
        <v>0.0</v>
      </c>
      <c r="S746" s="93" t="s">
        <v>2660</v>
      </c>
      <c r="T746" t="str">
        <f>IFERROR(VLOOKUP(ROWS($T$3:T746),$R$3:$S$992,2,0),"")</f>
        <v/>
      </c>
      <c r="U746">
        <f>IF(ISNUMBER(SEARCH(#REF!,N746)),MAX($M$2:M745)+1,0)</f>
        <v>0.0</v>
      </c>
      <c r="V746" s="93" t="s">
        <v>2660</v>
      </c>
      <c r="W746" t="str">
        <f>IFERROR(VLOOKUP(ROWS($W$3:W746),$U$3:$V$992,2,0),"")</f>
        <v/>
      </c>
      <c r="X746">
        <f>IF(ISNUMBER(SEARCH(#REF!,N746)),MAX($M$2:M745)+1,0)</f>
        <v>0.0</v>
      </c>
      <c r="Y746" s="93" t="s">
        <v>2660</v>
      </c>
      <c r="Z746" t="str">
        <f>IFERROR(VLOOKUP(ROWS($Z$3:Z746),$X$3:$Y$992,2,0),"")</f>
        <v/>
      </c>
    </row>
    <row r="747" spans="13:26" ht="12.75">
      <c r="M747" s="92">
        <f>IF(ISNUMBER(SEARCH(ZAKL_DATA!$B$29,N747)),MAX($M$2:M746)+1,0)</f>
        <v>745.0</v>
      </c>
      <c r="N747" s="93" t="s">
        <v>2662</v>
      </c>
      <c r="O747" s="108" t="s">
        <v>2663</v>
      </c>
      <c r="Q747" s="95" t="str">
        <f>IFERROR(VLOOKUP(ROWS($Q$3:Q747),$M$3:$N$992,2,0),"")</f>
        <v>Neživotní pojištění</v>
      </c>
      <c r="R747">
        <f>IF(ISNUMBER(SEARCH(#REF!,N747)),MAX($M$2:M746)+1,0)</f>
        <v>0.0</v>
      </c>
      <c r="S747" s="93" t="s">
        <v>2662</v>
      </c>
      <c r="T747" t="str">
        <f>IFERROR(VLOOKUP(ROWS($T$3:T747),$R$3:$S$992,2,0),"")</f>
        <v/>
      </c>
      <c r="U747">
        <f>IF(ISNUMBER(SEARCH(#REF!,N747)),MAX($M$2:M746)+1,0)</f>
        <v>0.0</v>
      </c>
      <c r="V747" s="93" t="s">
        <v>2662</v>
      </c>
      <c r="W747" t="str">
        <f>IFERROR(VLOOKUP(ROWS($W$3:W747),$U$3:$V$992,2,0),"")</f>
        <v/>
      </c>
      <c r="X747">
        <f>IF(ISNUMBER(SEARCH(#REF!,N747)),MAX($M$2:M746)+1,0)</f>
        <v>0.0</v>
      </c>
      <c r="Y747" s="93" t="s">
        <v>2662</v>
      </c>
      <c r="Z747" t="str">
        <f>IFERROR(VLOOKUP(ROWS($Z$3:Z747),$X$3:$Y$992,2,0),"")</f>
        <v/>
      </c>
    </row>
    <row r="748" spans="13:26" ht="12.75">
      <c r="M748" s="92">
        <f>IF(ISNUMBER(SEARCH(ZAKL_DATA!$B$29,N748)),MAX($M$2:M747)+1,0)</f>
        <v>746.0</v>
      </c>
      <c r="N748" s="93" t="s">
        <v>2664</v>
      </c>
      <c r="O748" s="108" t="s">
        <v>2665</v>
      </c>
      <c r="Q748" s="95" t="str">
        <f>IFERROR(VLOOKUP(ROWS($Q$3:Q748),$M$3:$N$992,2,0),"")</f>
        <v>Řízení a správa finančních trhů</v>
      </c>
      <c r="R748">
        <f>IF(ISNUMBER(SEARCH(#REF!,N748)),MAX($M$2:M747)+1,0)</f>
        <v>0.0</v>
      </c>
      <c r="S748" s="93" t="s">
        <v>2664</v>
      </c>
      <c r="T748" t="str">
        <f>IFERROR(VLOOKUP(ROWS($T$3:T748),$R$3:$S$992,2,0),"")</f>
        <v/>
      </c>
      <c r="U748">
        <f>IF(ISNUMBER(SEARCH(#REF!,N748)),MAX($M$2:M747)+1,0)</f>
        <v>0.0</v>
      </c>
      <c r="V748" s="93" t="s">
        <v>2664</v>
      </c>
      <c r="W748" t="str">
        <f>IFERROR(VLOOKUP(ROWS($W$3:W748),$U$3:$V$992,2,0),"")</f>
        <v/>
      </c>
      <c r="X748">
        <f>IF(ISNUMBER(SEARCH(#REF!,N748)),MAX($M$2:M747)+1,0)</f>
        <v>0.0</v>
      </c>
      <c r="Y748" s="93" t="s">
        <v>2664</v>
      </c>
      <c r="Z748" t="str">
        <f>IFERROR(VLOOKUP(ROWS($Z$3:Z748),$X$3:$Y$992,2,0),"")</f>
        <v/>
      </c>
    </row>
    <row r="749" spans="13:26" ht="12.75">
      <c r="M749" s="92">
        <f>IF(ISNUMBER(SEARCH(ZAKL_DATA!$B$29,N749)),MAX($M$2:M748)+1,0)</f>
        <v>747.0</v>
      </c>
      <c r="N749" s="93" t="s">
        <v>2666</v>
      </c>
      <c r="O749" s="108" t="s">
        <v>2667</v>
      </c>
      <c r="Q749" s="95" t="str">
        <f>IFERROR(VLOOKUP(ROWS($Q$3:Q749),$M$3:$N$992,2,0),"")</f>
        <v>Obchodování s cennými papíry a komoditami na burzách</v>
      </c>
      <c r="R749">
        <f>IF(ISNUMBER(SEARCH(#REF!,N749)),MAX($M$2:M748)+1,0)</f>
        <v>0.0</v>
      </c>
      <c r="S749" s="93" t="s">
        <v>2666</v>
      </c>
      <c r="T749" t="str">
        <f>IFERROR(VLOOKUP(ROWS($T$3:T749),$R$3:$S$992,2,0),"")</f>
        <v/>
      </c>
      <c r="U749">
        <f>IF(ISNUMBER(SEARCH(#REF!,N749)),MAX($M$2:M748)+1,0)</f>
        <v>0.0</v>
      </c>
      <c r="V749" s="93" t="s">
        <v>2666</v>
      </c>
      <c r="W749" t="str">
        <f>IFERROR(VLOOKUP(ROWS($W$3:W749),$U$3:$V$992,2,0),"")</f>
        <v/>
      </c>
      <c r="X749">
        <f>IF(ISNUMBER(SEARCH(#REF!,N749)),MAX($M$2:M748)+1,0)</f>
        <v>0.0</v>
      </c>
      <c r="Y749" s="93" t="s">
        <v>2666</v>
      </c>
      <c r="Z749" t="str">
        <f>IFERROR(VLOOKUP(ROWS($Z$3:Z749),$X$3:$Y$992,2,0),"")</f>
        <v/>
      </c>
    </row>
    <row r="750" spans="13:26" ht="12.75">
      <c r="M750" s="92">
        <f>IF(ISNUMBER(SEARCH(ZAKL_DATA!$B$29,N750)),MAX($M$2:M749)+1,0)</f>
        <v>748.0</v>
      </c>
      <c r="N750" s="93" t="s">
        <v>2668</v>
      </c>
      <c r="O750" s="108" t="s">
        <v>2669</v>
      </c>
      <c r="Q750" s="95" t="str">
        <f>IFERROR(VLOOKUP(ROWS($Q$3:Q750),$M$3:$N$992,2,0),"")</f>
        <v>Ostatní pomocné činnosti související s finančním zprostředkováním</v>
      </c>
      <c r="R750">
        <f>IF(ISNUMBER(SEARCH(#REF!,N750)),MAX($M$2:M749)+1,0)</f>
        <v>0.0</v>
      </c>
      <c r="S750" s="93" t="s">
        <v>2668</v>
      </c>
      <c r="T750" t="str">
        <f>IFERROR(VLOOKUP(ROWS($T$3:T750),$R$3:$S$992,2,0),"")</f>
        <v/>
      </c>
      <c r="U750">
        <f>IF(ISNUMBER(SEARCH(#REF!,N750)),MAX($M$2:M749)+1,0)</f>
        <v>0.0</v>
      </c>
      <c r="V750" s="93" t="s">
        <v>2668</v>
      </c>
      <c r="W750" t="str">
        <f>IFERROR(VLOOKUP(ROWS($W$3:W750),$U$3:$V$992,2,0),"")</f>
        <v/>
      </c>
      <c r="X750">
        <f>IF(ISNUMBER(SEARCH(#REF!,N750)),MAX($M$2:M749)+1,0)</f>
        <v>0.0</v>
      </c>
      <c r="Y750" s="93" t="s">
        <v>2668</v>
      </c>
      <c r="Z750" t="str">
        <f>IFERROR(VLOOKUP(ROWS($Z$3:Z750),$X$3:$Y$992,2,0),"")</f>
        <v/>
      </c>
    </row>
    <row r="751" spans="13:26" ht="12.75">
      <c r="M751" s="92">
        <f>IF(ISNUMBER(SEARCH(ZAKL_DATA!$B$29,N751)),MAX($M$2:M750)+1,0)</f>
        <v>749.0</v>
      </c>
      <c r="N751" s="93" t="s">
        <v>2670</v>
      </c>
      <c r="O751" s="108" t="s">
        <v>2671</v>
      </c>
      <c r="Q751" s="95" t="str">
        <f>IFERROR(VLOOKUP(ROWS($Q$3:Q751),$M$3:$N$992,2,0),"")</f>
        <v>Vyhodnocování rizik a škod</v>
      </c>
      <c r="R751">
        <f>IF(ISNUMBER(SEARCH(#REF!,N751)),MAX($M$2:M750)+1,0)</f>
        <v>0.0</v>
      </c>
      <c r="S751" s="93" t="s">
        <v>2670</v>
      </c>
      <c r="T751" t="str">
        <f>IFERROR(VLOOKUP(ROWS($T$3:T751),$R$3:$S$992,2,0),"")</f>
        <v/>
      </c>
      <c r="U751">
        <f>IF(ISNUMBER(SEARCH(#REF!,N751)),MAX($M$2:M750)+1,0)</f>
        <v>0.0</v>
      </c>
      <c r="V751" s="93" t="s">
        <v>2670</v>
      </c>
      <c r="W751" t="str">
        <f>IFERROR(VLOOKUP(ROWS($W$3:W751),$U$3:$V$992,2,0),"")</f>
        <v/>
      </c>
      <c r="X751">
        <f>IF(ISNUMBER(SEARCH(#REF!,N751)),MAX($M$2:M750)+1,0)</f>
        <v>0.0</v>
      </c>
      <c r="Y751" s="93" t="s">
        <v>2670</v>
      </c>
      <c r="Z751" t="str">
        <f>IFERROR(VLOOKUP(ROWS($Z$3:Z751),$X$3:$Y$992,2,0),"")</f>
        <v/>
      </c>
    </row>
    <row r="752" spans="13:26" ht="12.75">
      <c r="M752" s="92">
        <f>IF(ISNUMBER(SEARCH(ZAKL_DATA!$B$29,N752)),MAX($M$2:M751)+1,0)</f>
        <v>750.0</v>
      </c>
      <c r="N752" s="93" t="s">
        <v>2672</v>
      </c>
      <c r="O752" s="108" t="s">
        <v>2673</v>
      </c>
      <c r="Q752" s="95" t="str">
        <f>IFERROR(VLOOKUP(ROWS($Q$3:Q752),$M$3:$N$992,2,0),"")</f>
        <v>Činnosti zástupců pojišťovny a makléřů</v>
      </c>
      <c r="R752">
        <f>IF(ISNUMBER(SEARCH(#REF!,N752)),MAX($M$2:M751)+1,0)</f>
        <v>0.0</v>
      </c>
      <c r="S752" s="93" t="s">
        <v>2672</v>
      </c>
      <c r="T752" t="str">
        <f>IFERROR(VLOOKUP(ROWS($T$3:T752),$R$3:$S$992,2,0),"")</f>
        <v/>
      </c>
      <c r="U752">
        <f>IF(ISNUMBER(SEARCH(#REF!,N752)),MAX($M$2:M751)+1,0)</f>
        <v>0.0</v>
      </c>
      <c r="V752" s="93" t="s">
        <v>2672</v>
      </c>
      <c r="W752" t="str">
        <f>IFERROR(VLOOKUP(ROWS($W$3:W752),$U$3:$V$992,2,0),"")</f>
        <v/>
      </c>
      <c r="X752">
        <f>IF(ISNUMBER(SEARCH(#REF!,N752)),MAX($M$2:M751)+1,0)</f>
        <v>0.0</v>
      </c>
      <c r="Y752" s="93" t="s">
        <v>2672</v>
      </c>
      <c r="Z752" t="str">
        <f>IFERROR(VLOOKUP(ROWS($Z$3:Z752),$X$3:$Y$992,2,0),"")</f>
        <v/>
      </c>
    </row>
    <row r="753" spans="13:26" ht="12.75">
      <c r="M753" s="92">
        <f>IF(ISNUMBER(SEARCH(ZAKL_DATA!$B$29,N753)),MAX($M$2:M752)+1,0)</f>
        <v>751.0</v>
      </c>
      <c r="N753" s="93" t="s">
        <v>2674</v>
      </c>
      <c r="O753" s="108" t="s">
        <v>2675</v>
      </c>
      <c r="Q753" s="95" t="str">
        <f>IFERROR(VLOOKUP(ROWS($Q$3:Q753),$M$3:$N$992,2,0),"")</f>
        <v>Ostatní pomocné činnosti související s pojišťovnictvím a penz.fin.</v>
      </c>
      <c r="R753">
        <f>IF(ISNUMBER(SEARCH(#REF!,N753)),MAX($M$2:M752)+1,0)</f>
        <v>0.0</v>
      </c>
      <c r="S753" s="93" t="s">
        <v>2674</v>
      </c>
      <c r="T753" t="str">
        <f>IFERROR(VLOOKUP(ROWS($T$3:T753),$R$3:$S$992,2,0),"")</f>
        <v/>
      </c>
      <c r="U753">
        <f>IF(ISNUMBER(SEARCH(#REF!,N753)),MAX($M$2:M752)+1,0)</f>
        <v>0.0</v>
      </c>
      <c r="V753" s="93" t="s">
        <v>2674</v>
      </c>
      <c r="W753" t="str">
        <f>IFERROR(VLOOKUP(ROWS($W$3:W753),$U$3:$V$992,2,0),"")</f>
        <v/>
      </c>
      <c r="X753">
        <f>IF(ISNUMBER(SEARCH(#REF!,N753)),MAX($M$2:M752)+1,0)</f>
        <v>0.0</v>
      </c>
      <c r="Y753" s="93" t="s">
        <v>2674</v>
      </c>
      <c r="Z753" t="str">
        <f>IFERROR(VLOOKUP(ROWS($Z$3:Z753),$X$3:$Y$992,2,0),"")</f>
        <v/>
      </c>
    </row>
    <row r="754" spans="13:26" ht="12.75">
      <c r="M754" s="92">
        <f>IF(ISNUMBER(SEARCH(ZAKL_DATA!$B$29,N754)),MAX($M$2:M753)+1,0)</f>
        <v>752.0</v>
      </c>
      <c r="N754" s="93" t="s">
        <v>2676</v>
      </c>
      <c r="O754" s="108" t="s">
        <v>2677</v>
      </c>
      <c r="Q754" s="95" t="str">
        <f>IFERROR(VLOOKUP(ROWS($Q$3:Q754),$M$3:$N$992,2,0),"")</f>
        <v>Zprostředkovatelské činnosti realitních agentur</v>
      </c>
      <c r="R754">
        <f>IF(ISNUMBER(SEARCH(#REF!,N754)),MAX($M$2:M753)+1,0)</f>
        <v>0.0</v>
      </c>
      <c r="S754" s="93" t="s">
        <v>2676</v>
      </c>
      <c r="T754" t="str">
        <f>IFERROR(VLOOKUP(ROWS($T$3:T754),$R$3:$S$992,2,0),"")</f>
        <v/>
      </c>
      <c r="U754">
        <f>IF(ISNUMBER(SEARCH(#REF!,N754)),MAX($M$2:M753)+1,0)</f>
        <v>0.0</v>
      </c>
      <c r="V754" s="93" t="s">
        <v>2676</v>
      </c>
      <c r="W754" t="str">
        <f>IFERROR(VLOOKUP(ROWS($W$3:W754),$U$3:$V$992,2,0),"")</f>
        <v/>
      </c>
      <c r="X754">
        <f>IF(ISNUMBER(SEARCH(#REF!,N754)),MAX($M$2:M753)+1,0)</f>
        <v>0.0</v>
      </c>
      <c r="Y754" s="93" t="s">
        <v>2676</v>
      </c>
      <c r="Z754" t="str">
        <f>IFERROR(VLOOKUP(ROWS($Z$3:Z754),$X$3:$Y$992,2,0),"")</f>
        <v/>
      </c>
    </row>
    <row r="755" spans="13:26" ht="12.75">
      <c r="M755" s="92">
        <f>IF(ISNUMBER(SEARCH(ZAKL_DATA!$B$29,N755)),MAX($M$2:M754)+1,0)</f>
        <v>753.0</v>
      </c>
      <c r="N755" s="93" t="s">
        <v>2678</v>
      </c>
      <c r="O755" s="108" t="s">
        <v>2679</v>
      </c>
      <c r="Q755" s="95" t="str">
        <f>IFERROR(VLOOKUP(ROWS($Q$3:Q755),$M$3:$N$992,2,0),"")</f>
        <v>Správa nemovitostí na základě smlouvy</v>
      </c>
      <c r="R755">
        <f>IF(ISNUMBER(SEARCH(#REF!,N755)),MAX($M$2:M754)+1,0)</f>
        <v>0.0</v>
      </c>
      <c r="S755" s="93" t="s">
        <v>2678</v>
      </c>
      <c r="T755" t="str">
        <f>IFERROR(VLOOKUP(ROWS($T$3:T755),$R$3:$S$992,2,0),"")</f>
        <v/>
      </c>
      <c r="U755">
        <f>IF(ISNUMBER(SEARCH(#REF!,N755)),MAX($M$2:M754)+1,0)</f>
        <v>0.0</v>
      </c>
      <c r="V755" s="93" t="s">
        <v>2678</v>
      </c>
      <c r="W755" t="str">
        <f>IFERROR(VLOOKUP(ROWS($W$3:W755),$U$3:$V$992,2,0),"")</f>
        <v/>
      </c>
      <c r="X755">
        <f>IF(ISNUMBER(SEARCH(#REF!,N755)),MAX($M$2:M754)+1,0)</f>
        <v>0.0</v>
      </c>
      <c r="Y755" s="93" t="s">
        <v>2678</v>
      </c>
      <c r="Z755" t="str">
        <f>IFERROR(VLOOKUP(ROWS($Z$3:Z755),$X$3:$Y$992,2,0),"")</f>
        <v/>
      </c>
    </row>
    <row r="756" spans="13:26" ht="12.75">
      <c r="M756" s="92">
        <f>IF(ISNUMBER(SEARCH(ZAKL_DATA!$B$29,N756)),MAX($M$2:M755)+1,0)</f>
        <v>754.0</v>
      </c>
      <c r="N756" s="93" t="s">
        <v>2680</v>
      </c>
      <c r="O756" s="108" t="s">
        <v>2681</v>
      </c>
      <c r="Q756" s="95" t="str">
        <f>IFERROR(VLOOKUP(ROWS($Q$3:Q756),$M$3:$N$992,2,0),"")</f>
        <v>Poradenství v oblasti vztahů s veřejností a komunikace</v>
      </c>
      <c r="R756">
        <f>IF(ISNUMBER(SEARCH(#REF!,N756)),MAX($M$2:M755)+1,0)</f>
        <v>0.0</v>
      </c>
      <c r="S756" s="93" t="s">
        <v>2680</v>
      </c>
      <c r="T756" t="str">
        <f>IFERROR(VLOOKUP(ROWS($T$3:T756),$R$3:$S$992,2,0),"")</f>
        <v/>
      </c>
      <c r="U756">
        <f>IF(ISNUMBER(SEARCH(#REF!,N756)),MAX($M$2:M755)+1,0)</f>
        <v>0.0</v>
      </c>
      <c r="V756" s="93" t="s">
        <v>2680</v>
      </c>
      <c r="W756" t="str">
        <f>IFERROR(VLOOKUP(ROWS($W$3:W756),$U$3:$V$992,2,0),"")</f>
        <v/>
      </c>
      <c r="X756">
        <f>IF(ISNUMBER(SEARCH(#REF!,N756)),MAX($M$2:M755)+1,0)</f>
        <v>0.0</v>
      </c>
      <c r="Y756" s="93" t="s">
        <v>2680</v>
      </c>
      <c r="Z756" t="str">
        <f>IFERROR(VLOOKUP(ROWS($Z$3:Z756),$X$3:$Y$992,2,0),"")</f>
        <v/>
      </c>
    </row>
    <row r="757" spans="13:26" ht="12.75">
      <c r="M757" s="92">
        <f>IF(ISNUMBER(SEARCH(ZAKL_DATA!$B$29,N757)),MAX($M$2:M756)+1,0)</f>
        <v>755.0</v>
      </c>
      <c r="N757" s="93" t="s">
        <v>2682</v>
      </c>
      <c r="O757" s="108" t="s">
        <v>2683</v>
      </c>
      <c r="Q757" s="95" t="str">
        <f>IFERROR(VLOOKUP(ROWS($Q$3:Q757),$M$3:$N$992,2,0),"")</f>
        <v>Ostatní poradenství v oblasti podnikání a řízení</v>
      </c>
      <c r="R757">
        <f>IF(ISNUMBER(SEARCH(#REF!,N757)),MAX($M$2:M756)+1,0)</f>
        <v>0.0</v>
      </c>
      <c r="S757" s="93" t="s">
        <v>2682</v>
      </c>
      <c r="T757" t="str">
        <f>IFERROR(VLOOKUP(ROWS($T$3:T757),$R$3:$S$992,2,0),"")</f>
        <v/>
      </c>
      <c r="U757">
        <f>IF(ISNUMBER(SEARCH(#REF!,N757)),MAX($M$2:M756)+1,0)</f>
        <v>0.0</v>
      </c>
      <c r="V757" s="93" t="s">
        <v>2682</v>
      </c>
      <c r="W757" t="str">
        <f>IFERROR(VLOOKUP(ROWS($W$3:W757),$U$3:$V$992,2,0),"")</f>
        <v/>
      </c>
      <c r="X757">
        <f>IF(ISNUMBER(SEARCH(#REF!,N757)),MAX($M$2:M756)+1,0)</f>
        <v>0.0</v>
      </c>
      <c r="Y757" s="93" t="s">
        <v>2682</v>
      </c>
      <c r="Z757" t="str">
        <f>IFERROR(VLOOKUP(ROWS($Z$3:Z757),$X$3:$Y$992,2,0),"")</f>
        <v/>
      </c>
    </row>
    <row r="758" spans="13:26" ht="12.75">
      <c r="M758" s="92">
        <f>IF(ISNUMBER(SEARCH(ZAKL_DATA!$B$29,N758)),MAX($M$2:M757)+1,0)</f>
        <v>756.0</v>
      </c>
      <c r="N758" s="93" t="s">
        <v>2684</v>
      </c>
      <c r="O758" s="108" t="s">
        <v>2685</v>
      </c>
      <c r="Q758" s="95" t="str">
        <f>IFERROR(VLOOKUP(ROWS($Q$3:Q758),$M$3:$N$992,2,0),"")</f>
        <v>Těžba železných rud</v>
      </c>
      <c r="R758">
        <f>IF(ISNUMBER(SEARCH(#REF!,N758)),MAX($M$2:M757)+1,0)</f>
        <v>0.0</v>
      </c>
      <c r="S758" s="93" t="s">
        <v>2684</v>
      </c>
      <c r="T758" t="str">
        <f>IFERROR(VLOOKUP(ROWS($T$3:T758),$R$3:$S$992,2,0),"")</f>
        <v/>
      </c>
      <c r="U758">
        <f>IF(ISNUMBER(SEARCH(#REF!,N758)),MAX($M$2:M757)+1,0)</f>
        <v>0.0</v>
      </c>
      <c r="V758" s="93" t="s">
        <v>2684</v>
      </c>
      <c r="W758" t="str">
        <f>IFERROR(VLOOKUP(ROWS($W$3:W758),$U$3:$V$992,2,0),"")</f>
        <v/>
      </c>
      <c r="X758">
        <f>IF(ISNUMBER(SEARCH(#REF!,N758)),MAX($M$2:M757)+1,0)</f>
        <v>0.0</v>
      </c>
      <c r="Y758" s="93" t="s">
        <v>2684</v>
      </c>
      <c r="Z758" t="str">
        <f>IFERROR(VLOOKUP(ROWS($Z$3:Z758),$X$3:$Y$992,2,0),"")</f>
        <v/>
      </c>
    </row>
    <row r="759" spans="13:26" ht="12.75">
      <c r="M759" s="92">
        <f>IF(ISNUMBER(SEARCH(ZAKL_DATA!$B$29,N759)),MAX($M$2:M758)+1,0)</f>
        <v>757.0</v>
      </c>
      <c r="N759" s="93" t="s">
        <v>2686</v>
      </c>
      <c r="O759" s="108" t="s">
        <v>2687</v>
      </c>
      <c r="Q759" s="95" t="str">
        <f>IFERROR(VLOOKUP(ROWS($Q$3:Q759),$M$3:$N$992,2,0),"")</f>
        <v>Úprava železných rud</v>
      </c>
      <c r="R759">
        <f>IF(ISNUMBER(SEARCH(#REF!,N759)),MAX($M$2:M758)+1,0)</f>
        <v>0.0</v>
      </c>
      <c r="S759" s="93" t="s">
        <v>2686</v>
      </c>
      <c r="T759" t="str">
        <f>IFERROR(VLOOKUP(ROWS($T$3:T759),$R$3:$S$992,2,0),"")</f>
        <v/>
      </c>
      <c r="U759">
        <f>IF(ISNUMBER(SEARCH(#REF!,N759)),MAX($M$2:M758)+1,0)</f>
        <v>0.0</v>
      </c>
      <c r="V759" s="93" t="s">
        <v>2686</v>
      </c>
      <c r="W759" t="str">
        <f>IFERROR(VLOOKUP(ROWS($W$3:W759),$U$3:$V$992,2,0),"")</f>
        <v/>
      </c>
      <c r="X759">
        <f>IF(ISNUMBER(SEARCH(#REF!,N759)),MAX($M$2:M758)+1,0)</f>
        <v>0.0</v>
      </c>
      <c r="Y759" s="93" t="s">
        <v>2686</v>
      </c>
      <c r="Z759" t="str">
        <f>IFERROR(VLOOKUP(ROWS($Z$3:Z759),$X$3:$Y$992,2,0),"")</f>
        <v/>
      </c>
    </row>
    <row r="760" spans="13:26" ht="12.75">
      <c r="M760" s="92">
        <f>IF(ISNUMBER(SEARCH(ZAKL_DATA!$B$29,N760)),MAX($M$2:M759)+1,0)</f>
        <v>758.0</v>
      </c>
      <c r="N760" s="93" t="s">
        <v>2688</v>
      </c>
      <c r="O760" s="108" t="s">
        <v>2689</v>
      </c>
      <c r="Q760" s="95" t="str">
        <f>IFERROR(VLOOKUP(ROWS($Q$3:Q760),$M$3:$N$992,2,0),"")</f>
        <v>Architektonické činnosti</v>
      </c>
      <c r="R760">
        <f>IF(ISNUMBER(SEARCH(#REF!,N760)),MAX($M$2:M759)+1,0)</f>
        <v>0.0</v>
      </c>
      <c r="S760" s="93" t="s">
        <v>2688</v>
      </c>
      <c r="T760" t="str">
        <f>IFERROR(VLOOKUP(ROWS($T$3:T760),$R$3:$S$992,2,0),"")</f>
        <v/>
      </c>
      <c r="U760">
        <f>IF(ISNUMBER(SEARCH(#REF!,N760)),MAX($M$2:M759)+1,0)</f>
        <v>0.0</v>
      </c>
      <c r="V760" s="93" t="s">
        <v>2688</v>
      </c>
      <c r="W760" t="str">
        <f>IFERROR(VLOOKUP(ROWS($W$3:W760),$U$3:$V$992,2,0),"")</f>
        <v/>
      </c>
      <c r="X760">
        <f>IF(ISNUMBER(SEARCH(#REF!,N760)),MAX($M$2:M759)+1,0)</f>
        <v>0.0</v>
      </c>
      <c r="Y760" s="93" t="s">
        <v>2688</v>
      </c>
      <c r="Z760" t="str">
        <f>IFERROR(VLOOKUP(ROWS($Z$3:Z760),$X$3:$Y$992,2,0),"")</f>
        <v/>
      </c>
    </row>
    <row r="761" spans="13:26" ht="12.75">
      <c r="M761" s="92">
        <f>IF(ISNUMBER(SEARCH(ZAKL_DATA!$B$29,N761)),MAX($M$2:M760)+1,0)</f>
        <v>759.0</v>
      </c>
      <c r="N761" s="93" t="s">
        <v>2690</v>
      </c>
      <c r="O761" s="108" t="s">
        <v>2691</v>
      </c>
      <c r="Q761" s="95" t="str">
        <f>IFERROR(VLOOKUP(ROWS($Q$3:Q761),$M$3:$N$992,2,0),"")</f>
        <v>Inženýrské činnosti a související technické poradenství</v>
      </c>
      <c r="R761">
        <f>IF(ISNUMBER(SEARCH(#REF!,N761)),MAX($M$2:M760)+1,0)</f>
        <v>0.0</v>
      </c>
      <c r="S761" s="93" t="s">
        <v>2690</v>
      </c>
      <c r="T761" t="str">
        <f>IFERROR(VLOOKUP(ROWS($T$3:T761),$R$3:$S$992,2,0),"")</f>
        <v/>
      </c>
      <c r="U761">
        <f>IF(ISNUMBER(SEARCH(#REF!,N761)),MAX($M$2:M760)+1,0)</f>
        <v>0.0</v>
      </c>
      <c r="V761" s="93" t="s">
        <v>2690</v>
      </c>
      <c r="W761" t="str">
        <f>IFERROR(VLOOKUP(ROWS($W$3:W761),$U$3:$V$992,2,0),"")</f>
        <v/>
      </c>
      <c r="X761">
        <f>IF(ISNUMBER(SEARCH(#REF!,N761)),MAX($M$2:M760)+1,0)</f>
        <v>0.0</v>
      </c>
      <c r="Y761" s="93" t="s">
        <v>2690</v>
      </c>
      <c r="Z761" t="str">
        <f>IFERROR(VLOOKUP(ROWS($Z$3:Z761),$X$3:$Y$992,2,0),"")</f>
        <v/>
      </c>
    </row>
    <row r="762" spans="13:26" ht="12.75">
      <c r="M762" s="92">
        <f>IF(ISNUMBER(SEARCH(ZAKL_DATA!$B$29,N762)),MAX($M$2:M761)+1,0)</f>
        <v>760.0</v>
      </c>
      <c r="N762" s="93" t="s">
        <v>2692</v>
      </c>
      <c r="O762" s="108" t="s">
        <v>2693</v>
      </c>
      <c r="Q762" s="95" t="str">
        <f>IFERROR(VLOOKUP(ROWS($Q$3:Q762),$M$3:$N$992,2,0),"")</f>
        <v>Výzkum a vývoj v oblasti biotechnologie</v>
      </c>
      <c r="R762">
        <f>IF(ISNUMBER(SEARCH(#REF!,N762)),MAX($M$2:M761)+1,0)</f>
        <v>0.0</v>
      </c>
      <c r="S762" s="93" t="s">
        <v>2692</v>
      </c>
      <c r="T762" t="str">
        <f>IFERROR(VLOOKUP(ROWS($T$3:T762),$R$3:$S$992,2,0),"")</f>
        <v/>
      </c>
      <c r="U762">
        <f>IF(ISNUMBER(SEARCH(#REF!,N762)),MAX($M$2:M761)+1,0)</f>
        <v>0.0</v>
      </c>
      <c r="V762" s="93" t="s">
        <v>2692</v>
      </c>
      <c r="W762" t="str">
        <f>IFERROR(VLOOKUP(ROWS($W$3:W762),$U$3:$V$992,2,0),"")</f>
        <v/>
      </c>
      <c r="X762">
        <f>IF(ISNUMBER(SEARCH(#REF!,N762)),MAX($M$2:M761)+1,0)</f>
        <v>0.0</v>
      </c>
      <c r="Y762" s="93" t="s">
        <v>2692</v>
      </c>
      <c r="Z762" t="str">
        <f>IFERROR(VLOOKUP(ROWS($Z$3:Z762),$X$3:$Y$992,2,0),"")</f>
        <v/>
      </c>
    </row>
    <row r="763" spans="13:26" ht="12.75">
      <c r="M763" s="92">
        <f>IF(ISNUMBER(SEARCH(ZAKL_DATA!$B$29,N763)),MAX($M$2:M762)+1,0)</f>
        <v>761.0</v>
      </c>
      <c r="N763" s="93" t="s">
        <v>2694</v>
      </c>
      <c r="O763" s="108" t="s">
        <v>2695</v>
      </c>
      <c r="Q763" s="95" t="str">
        <f>IFERROR(VLOOKUP(ROWS($Q$3:Q763),$M$3:$N$992,2,0),"")</f>
        <v>Těžba uranových a thoriových rud</v>
      </c>
      <c r="R763">
        <f>IF(ISNUMBER(SEARCH(#REF!,N763)),MAX($M$2:M762)+1,0)</f>
        <v>0.0</v>
      </c>
      <c r="S763" s="93" t="s">
        <v>2694</v>
      </c>
      <c r="T763" t="str">
        <f>IFERROR(VLOOKUP(ROWS($T$3:T763),$R$3:$S$992,2,0),"")</f>
        <v/>
      </c>
      <c r="U763">
        <f>IF(ISNUMBER(SEARCH(#REF!,N763)),MAX($M$2:M762)+1,0)</f>
        <v>0.0</v>
      </c>
      <c r="V763" s="93" t="s">
        <v>2694</v>
      </c>
      <c r="W763" t="str">
        <f>IFERROR(VLOOKUP(ROWS($W$3:W763),$U$3:$V$992,2,0),"")</f>
        <v/>
      </c>
      <c r="X763">
        <f>IF(ISNUMBER(SEARCH(#REF!,N763)),MAX($M$2:M762)+1,0)</f>
        <v>0.0</v>
      </c>
      <c r="Y763" s="93" t="s">
        <v>2694</v>
      </c>
      <c r="Z763" t="str">
        <f>IFERROR(VLOOKUP(ROWS($Z$3:Z763),$X$3:$Y$992,2,0),"")</f>
        <v/>
      </c>
    </row>
    <row r="764" spans="13:26" ht="12.75">
      <c r="M764" s="92">
        <f>IF(ISNUMBER(SEARCH(ZAKL_DATA!$B$29,N764)),MAX($M$2:M763)+1,0)</f>
        <v>762.0</v>
      </c>
      <c r="N764" s="93" t="s">
        <v>2696</v>
      </c>
      <c r="O764" s="108" t="s">
        <v>2697</v>
      </c>
      <c r="Q764" s="95" t="str">
        <f>IFERROR(VLOOKUP(ROWS($Q$3:Q764),$M$3:$N$992,2,0),"")</f>
        <v>Úprava uranových a thoriových rud</v>
      </c>
      <c r="R764">
        <f>IF(ISNUMBER(SEARCH(#REF!,N764)),MAX($M$2:M763)+1,0)</f>
        <v>0.0</v>
      </c>
      <c r="S764" s="93" t="s">
        <v>2696</v>
      </c>
      <c r="T764" t="str">
        <f>IFERROR(VLOOKUP(ROWS($T$3:T764),$R$3:$S$992,2,0),"")</f>
        <v/>
      </c>
      <c r="U764">
        <f>IF(ISNUMBER(SEARCH(#REF!,N764)),MAX($M$2:M763)+1,0)</f>
        <v>0.0</v>
      </c>
      <c r="V764" s="93" t="s">
        <v>2696</v>
      </c>
      <c r="W764" t="str">
        <f>IFERROR(VLOOKUP(ROWS($W$3:W764),$U$3:$V$992,2,0),"")</f>
        <v/>
      </c>
      <c r="X764">
        <f>IF(ISNUMBER(SEARCH(#REF!,N764)),MAX($M$2:M763)+1,0)</f>
        <v>0.0</v>
      </c>
      <c r="Y764" s="93" t="s">
        <v>2696</v>
      </c>
      <c r="Z764" t="str">
        <f>IFERROR(VLOOKUP(ROWS($Z$3:Z764),$X$3:$Y$992,2,0),"")</f>
        <v/>
      </c>
    </row>
    <row r="765" spans="13:26" ht="12.75">
      <c r="M765" s="92">
        <f>IF(ISNUMBER(SEARCH(ZAKL_DATA!$B$29,N765)),MAX($M$2:M764)+1,0)</f>
        <v>763.0</v>
      </c>
      <c r="N765" s="93" t="s">
        <v>2698</v>
      </c>
      <c r="O765" s="108" t="s">
        <v>2699</v>
      </c>
      <c r="Q765" s="95" t="str">
        <f>IFERROR(VLOOKUP(ROWS($Q$3:Q765),$M$3:$N$992,2,0),"")</f>
        <v>Ostatní výzkum a vývoj voblasti přírodních atechnických věd</v>
      </c>
      <c r="R765">
        <f>IF(ISNUMBER(SEARCH(#REF!,N765)),MAX($M$2:M764)+1,0)</f>
        <v>0.0</v>
      </c>
      <c r="S765" s="93" t="s">
        <v>2698</v>
      </c>
      <c r="T765" t="str">
        <f>IFERROR(VLOOKUP(ROWS($T$3:T765),$R$3:$S$992,2,0),"")</f>
        <v/>
      </c>
      <c r="U765">
        <f>IF(ISNUMBER(SEARCH(#REF!,N765)),MAX($M$2:M764)+1,0)</f>
        <v>0.0</v>
      </c>
      <c r="V765" s="93" t="s">
        <v>2698</v>
      </c>
      <c r="W765" t="str">
        <f>IFERROR(VLOOKUP(ROWS($W$3:W765),$U$3:$V$992,2,0),"")</f>
        <v/>
      </c>
      <c r="X765">
        <f>IF(ISNUMBER(SEARCH(#REF!,N765)),MAX($M$2:M764)+1,0)</f>
        <v>0.0</v>
      </c>
      <c r="Y765" s="93" t="s">
        <v>2698</v>
      </c>
      <c r="Z765" t="str">
        <f>IFERROR(VLOOKUP(ROWS($Z$3:Z765),$X$3:$Y$992,2,0),"")</f>
        <v/>
      </c>
    </row>
    <row r="766" spans="13:26" ht="12.75">
      <c r="M766" s="92">
        <f>IF(ISNUMBER(SEARCH(ZAKL_DATA!$B$29,N766)),MAX($M$2:M765)+1,0)</f>
        <v>764.0</v>
      </c>
      <c r="N766" s="93" t="s">
        <v>2700</v>
      </c>
      <c r="O766" s="108" t="s">
        <v>2701</v>
      </c>
      <c r="Q766" s="95" t="str">
        <f>IFERROR(VLOOKUP(ROWS($Q$3:Q766),$M$3:$N$992,2,0),"")</f>
        <v>Těžba ostatních neželezných rud</v>
      </c>
      <c r="R766">
        <f>IF(ISNUMBER(SEARCH(#REF!,N766)),MAX($M$2:M765)+1,0)</f>
        <v>0.0</v>
      </c>
      <c r="S766" s="93" t="s">
        <v>2700</v>
      </c>
      <c r="T766" t="str">
        <f>IFERROR(VLOOKUP(ROWS($T$3:T766),$R$3:$S$992,2,0),"")</f>
        <v/>
      </c>
      <c r="U766">
        <f>IF(ISNUMBER(SEARCH(#REF!,N766)),MAX($M$2:M765)+1,0)</f>
        <v>0.0</v>
      </c>
      <c r="V766" s="93" t="s">
        <v>2700</v>
      </c>
      <c r="W766" t="str">
        <f>IFERROR(VLOOKUP(ROWS($W$3:W766),$U$3:$V$992,2,0),"")</f>
        <v/>
      </c>
      <c r="X766">
        <f>IF(ISNUMBER(SEARCH(#REF!,N766)),MAX($M$2:M765)+1,0)</f>
        <v>0.0</v>
      </c>
      <c r="Y766" s="93" t="s">
        <v>2700</v>
      </c>
      <c r="Z766" t="str">
        <f>IFERROR(VLOOKUP(ROWS($Z$3:Z766),$X$3:$Y$992,2,0),"")</f>
        <v/>
      </c>
    </row>
    <row r="767" spans="13:26" ht="12.75">
      <c r="M767" s="92">
        <f>IF(ISNUMBER(SEARCH(ZAKL_DATA!$B$29,N767)),MAX($M$2:M766)+1,0)</f>
        <v>765.0</v>
      </c>
      <c r="N767" s="93" t="s">
        <v>2702</v>
      </c>
      <c r="O767" s="108" t="s">
        <v>2703</v>
      </c>
      <c r="Q767" s="95" t="str">
        <f>IFERROR(VLOOKUP(ROWS($Q$3:Q767),$M$3:$N$992,2,0),"")</f>
        <v>Úprava ostatních neželezných rud</v>
      </c>
      <c r="R767">
        <f>IF(ISNUMBER(SEARCH(#REF!,N767)),MAX($M$2:M766)+1,0)</f>
        <v>0.0</v>
      </c>
      <c r="S767" s="93" t="s">
        <v>2702</v>
      </c>
      <c r="T767" t="str">
        <f>IFERROR(VLOOKUP(ROWS($T$3:T767),$R$3:$S$992,2,0),"")</f>
        <v/>
      </c>
      <c r="U767">
        <f>IF(ISNUMBER(SEARCH(#REF!,N767)),MAX($M$2:M766)+1,0)</f>
        <v>0.0</v>
      </c>
      <c r="V767" s="93" t="s">
        <v>2702</v>
      </c>
      <c r="W767" t="str">
        <f>IFERROR(VLOOKUP(ROWS($W$3:W767),$U$3:$V$992,2,0),"")</f>
        <v/>
      </c>
      <c r="X767">
        <f>IF(ISNUMBER(SEARCH(#REF!,N767)),MAX($M$2:M766)+1,0)</f>
        <v>0.0</v>
      </c>
      <c r="Y767" s="93" t="s">
        <v>2702</v>
      </c>
      <c r="Z767" t="str">
        <f>IFERROR(VLOOKUP(ROWS($Z$3:Z767),$X$3:$Y$992,2,0),"")</f>
        <v/>
      </c>
    </row>
    <row r="768" spans="13:26" ht="12.75">
      <c r="M768" s="92">
        <f>IF(ISNUMBER(SEARCH(ZAKL_DATA!$B$29,N768)),MAX($M$2:M767)+1,0)</f>
        <v>766.0</v>
      </c>
      <c r="N768" s="93" t="s">
        <v>2704</v>
      </c>
      <c r="O768" s="108" t="s">
        <v>2705</v>
      </c>
      <c r="Q768" s="95" t="str">
        <f>IFERROR(VLOOKUP(ROWS($Q$3:Q768),$M$3:$N$992,2,0),"")</f>
        <v>Činnosti reklamních agentur</v>
      </c>
      <c r="R768">
        <f>IF(ISNUMBER(SEARCH(#REF!,N768)),MAX($M$2:M767)+1,0)</f>
        <v>0.0</v>
      </c>
      <c r="S768" s="93" t="s">
        <v>2704</v>
      </c>
      <c r="T768" t="str">
        <f>IFERROR(VLOOKUP(ROWS($T$3:T768),$R$3:$S$992,2,0),"")</f>
        <v/>
      </c>
      <c r="U768">
        <f>IF(ISNUMBER(SEARCH(#REF!,N768)),MAX($M$2:M767)+1,0)</f>
        <v>0.0</v>
      </c>
      <c r="V768" s="93" t="s">
        <v>2704</v>
      </c>
      <c r="W768" t="str">
        <f>IFERROR(VLOOKUP(ROWS($W$3:W768),$U$3:$V$992,2,0),"")</f>
        <v/>
      </c>
      <c r="X768">
        <f>IF(ISNUMBER(SEARCH(#REF!,N768)),MAX($M$2:M767)+1,0)</f>
        <v>0.0</v>
      </c>
      <c r="Y768" s="93" t="s">
        <v>2704</v>
      </c>
      <c r="Z768" t="str">
        <f>IFERROR(VLOOKUP(ROWS($Z$3:Z768),$X$3:$Y$992,2,0),"")</f>
        <v/>
      </c>
    </row>
    <row r="769" spans="13:26" ht="12.75">
      <c r="M769" s="92">
        <f>IF(ISNUMBER(SEARCH(ZAKL_DATA!$B$29,N769)),MAX($M$2:M768)+1,0)</f>
        <v>767.0</v>
      </c>
      <c r="N769" s="93" t="s">
        <v>2706</v>
      </c>
      <c r="O769" s="108" t="s">
        <v>2707</v>
      </c>
      <c r="Q769" s="95" t="str">
        <f>IFERROR(VLOOKUP(ROWS($Q$3:Q769),$M$3:$N$992,2,0),"")</f>
        <v>Zastupování médií při prodeji reklamního času a prostoru</v>
      </c>
      <c r="R769">
        <f>IF(ISNUMBER(SEARCH(#REF!,N769)),MAX($M$2:M768)+1,0)</f>
        <v>0.0</v>
      </c>
      <c r="S769" s="93" t="s">
        <v>2706</v>
      </c>
      <c r="T769" t="str">
        <f>IFERROR(VLOOKUP(ROWS($T$3:T769),$R$3:$S$992,2,0),"")</f>
        <v/>
      </c>
      <c r="U769">
        <f>IF(ISNUMBER(SEARCH(#REF!,N769)),MAX($M$2:M768)+1,0)</f>
        <v>0.0</v>
      </c>
      <c r="V769" s="93" t="s">
        <v>2706</v>
      </c>
      <c r="W769" t="str">
        <f>IFERROR(VLOOKUP(ROWS($W$3:W769),$U$3:$V$992,2,0),"")</f>
        <v/>
      </c>
      <c r="X769">
        <f>IF(ISNUMBER(SEARCH(#REF!,N769)),MAX($M$2:M768)+1,0)</f>
        <v>0.0</v>
      </c>
      <c r="Y769" s="93" t="s">
        <v>2706</v>
      </c>
      <c r="Z769" t="str">
        <f>IFERROR(VLOOKUP(ROWS($Z$3:Z769),$X$3:$Y$992,2,0),"")</f>
        <v/>
      </c>
    </row>
    <row r="770" spans="13:26" ht="12.75">
      <c r="M770" s="92">
        <f>IF(ISNUMBER(SEARCH(ZAKL_DATA!$B$29,N770)),MAX($M$2:M769)+1,0)</f>
        <v>768.0</v>
      </c>
      <c r="N770" s="93" t="s">
        <v>2708</v>
      </c>
      <c r="O770" s="108" t="s">
        <v>2709</v>
      </c>
      <c r="Q770" s="95" t="str">
        <f>IFERROR(VLOOKUP(ROWS($Q$3:Q770),$M$3:$N$992,2,0),"")</f>
        <v>Pronájem a leasing automob.a jiných lehkých motor.vozidel,kromě motocyklů</v>
      </c>
      <c r="R770">
        <f>IF(ISNUMBER(SEARCH(#REF!,N770)),MAX($M$2:M769)+1,0)</f>
        <v>0.0</v>
      </c>
      <c r="S770" s="93" t="s">
        <v>2708</v>
      </c>
      <c r="T770" t="str">
        <f>IFERROR(VLOOKUP(ROWS($T$3:T770),$R$3:$S$992,2,0),"")</f>
        <v/>
      </c>
      <c r="U770">
        <f>IF(ISNUMBER(SEARCH(#REF!,N770)),MAX($M$2:M769)+1,0)</f>
        <v>0.0</v>
      </c>
      <c r="V770" s="93" t="s">
        <v>2708</v>
      </c>
      <c r="W770" t="str">
        <f>IFERROR(VLOOKUP(ROWS($W$3:W770),$U$3:$V$992,2,0),"")</f>
        <v/>
      </c>
      <c r="X770">
        <f>IF(ISNUMBER(SEARCH(#REF!,N770)),MAX($M$2:M769)+1,0)</f>
        <v>0.0</v>
      </c>
      <c r="Y770" s="93" t="s">
        <v>2708</v>
      </c>
      <c r="Z770" t="str">
        <f>IFERROR(VLOOKUP(ROWS($Z$3:Z770),$X$3:$Y$992,2,0),"")</f>
        <v/>
      </c>
    </row>
    <row r="771" spans="13:26" ht="12.75">
      <c r="M771" s="92">
        <f>IF(ISNUMBER(SEARCH(ZAKL_DATA!$B$29,N771)),MAX($M$2:M770)+1,0)</f>
        <v>769.0</v>
      </c>
      <c r="N771" s="93" t="s">
        <v>2710</v>
      </c>
      <c r="O771" s="108" t="s">
        <v>2711</v>
      </c>
      <c r="Q771" s="95" t="str">
        <f>IFERROR(VLOOKUP(ROWS($Q$3:Q771),$M$3:$N$992,2,0),"")</f>
        <v>Pronájem a leasing nákladních automobilů</v>
      </c>
      <c r="R771">
        <f>IF(ISNUMBER(SEARCH(#REF!,N771)),MAX($M$2:M770)+1,0)</f>
        <v>0.0</v>
      </c>
      <c r="S771" s="93" t="s">
        <v>2710</v>
      </c>
      <c r="T771" t="str">
        <f>IFERROR(VLOOKUP(ROWS($T$3:T771),$R$3:$S$992,2,0),"")</f>
        <v/>
      </c>
      <c r="U771">
        <f>IF(ISNUMBER(SEARCH(#REF!,N771)),MAX($M$2:M770)+1,0)</f>
        <v>0.0</v>
      </c>
      <c r="V771" s="93" t="s">
        <v>2710</v>
      </c>
      <c r="W771" t="str">
        <f>IFERROR(VLOOKUP(ROWS($W$3:W771),$U$3:$V$992,2,0),"")</f>
        <v/>
      </c>
      <c r="X771">
        <f>IF(ISNUMBER(SEARCH(#REF!,N771)),MAX($M$2:M770)+1,0)</f>
        <v>0.0</v>
      </c>
      <c r="Y771" s="93" t="s">
        <v>2710</v>
      </c>
      <c r="Z771" t="str">
        <f>IFERROR(VLOOKUP(ROWS($Z$3:Z771),$X$3:$Y$992,2,0),"")</f>
        <v/>
      </c>
    </row>
    <row r="772" spans="13:26" ht="12.75">
      <c r="M772" s="92">
        <f>IF(ISNUMBER(SEARCH(ZAKL_DATA!$B$29,N772)),MAX($M$2:M771)+1,0)</f>
        <v>770.0</v>
      </c>
      <c r="N772" s="93" t="s">
        <v>2712</v>
      </c>
      <c r="O772" s="108" t="s">
        <v>2713</v>
      </c>
      <c r="Q772" s="95" t="str">
        <f>IFERROR(VLOOKUP(ROWS($Q$3:Q772),$M$3:$N$992,2,0),"")</f>
        <v>Pronájem a leasing rekreačních a sportovních potřeb</v>
      </c>
      <c r="R772">
        <f>IF(ISNUMBER(SEARCH(#REF!,N772)),MAX($M$2:M771)+1,0)</f>
        <v>0.0</v>
      </c>
      <c r="S772" s="93" t="s">
        <v>2712</v>
      </c>
      <c r="T772" t="str">
        <f>IFERROR(VLOOKUP(ROWS($T$3:T772),$R$3:$S$992,2,0),"")</f>
        <v/>
      </c>
      <c r="U772">
        <f>IF(ISNUMBER(SEARCH(#REF!,N772)),MAX($M$2:M771)+1,0)</f>
        <v>0.0</v>
      </c>
      <c r="V772" s="93" t="s">
        <v>2712</v>
      </c>
      <c r="W772" t="str">
        <f>IFERROR(VLOOKUP(ROWS($W$3:W772),$U$3:$V$992,2,0),"")</f>
        <v/>
      </c>
      <c r="X772">
        <f>IF(ISNUMBER(SEARCH(#REF!,N772)),MAX($M$2:M771)+1,0)</f>
        <v>0.0</v>
      </c>
      <c r="Y772" s="93" t="s">
        <v>2712</v>
      </c>
      <c r="Z772" t="str">
        <f>IFERROR(VLOOKUP(ROWS($Z$3:Z772),$X$3:$Y$992,2,0),"")</f>
        <v/>
      </c>
    </row>
    <row r="773" spans="13:26" ht="12.75">
      <c r="M773" s="92">
        <f>IF(ISNUMBER(SEARCH(ZAKL_DATA!$B$29,N773)),MAX($M$2:M772)+1,0)</f>
        <v>771.0</v>
      </c>
      <c r="N773" s="93" t="s">
        <v>2714</v>
      </c>
      <c r="O773" s="108" t="s">
        <v>2715</v>
      </c>
      <c r="Q773" s="95" t="str">
        <f>IFERROR(VLOOKUP(ROWS($Q$3:Q773),$M$3:$N$992,2,0),"")</f>
        <v>Pronájem videokazet a disků</v>
      </c>
      <c r="R773">
        <f>IF(ISNUMBER(SEARCH(#REF!,N773)),MAX($M$2:M772)+1,0)</f>
        <v>0.0</v>
      </c>
      <c r="S773" s="93" t="s">
        <v>2714</v>
      </c>
      <c r="T773" t="str">
        <f>IFERROR(VLOOKUP(ROWS($T$3:T773),$R$3:$S$992,2,0),"")</f>
        <v/>
      </c>
      <c r="U773">
        <f>IF(ISNUMBER(SEARCH(#REF!,N773)),MAX($M$2:M772)+1,0)</f>
        <v>0.0</v>
      </c>
      <c r="V773" s="93" t="s">
        <v>2714</v>
      </c>
      <c r="W773" t="str">
        <f>IFERROR(VLOOKUP(ROWS($W$3:W773),$U$3:$V$992,2,0),"")</f>
        <v/>
      </c>
      <c r="X773">
        <f>IF(ISNUMBER(SEARCH(#REF!,N773)),MAX($M$2:M772)+1,0)</f>
        <v>0.0</v>
      </c>
      <c r="Y773" s="93" t="s">
        <v>2714</v>
      </c>
      <c r="Z773" t="str">
        <f>IFERROR(VLOOKUP(ROWS($Z$3:Z773),$X$3:$Y$992,2,0),"")</f>
        <v/>
      </c>
    </row>
    <row r="774" spans="13:26" ht="12.75">
      <c r="M774" s="92">
        <f>IF(ISNUMBER(SEARCH(ZAKL_DATA!$B$29,N774)),MAX($M$2:M773)+1,0)</f>
        <v>772.0</v>
      </c>
      <c r="N774" s="93" t="s">
        <v>2716</v>
      </c>
      <c r="O774" s="108" t="s">
        <v>2717</v>
      </c>
      <c r="Q774" s="95" t="str">
        <f>IFERROR(VLOOKUP(ROWS($Q$3:Q774),$M$3:$N$992,2,0),"")</f>
        <v>Pronájem a leasing ost.výrobků pro osob.potřebu a převážně pro domácnost</v>
      </c>
      <c r="R774">
        <f>IF(ISNUMBER(SEARCH(#REF!,N774)),MAX($M$2:M773)+1,0)</f>
        <v>0.0</v>
      </c>
      <c r="S774" s="93" t="s">
        <v>2716</v>
      </c>
      <c r="T774" t="str">
        <f>IFERROR(VLOOKUP(ROWS($T$3:T774),$R$3:$S$992,2,0),"")</f>
        <v/>
      </c>
      <c r="U774">
        <f>IF(ISNUMBER(SEARCH(#REF!,N774)),MAX($M$2:M773)+1,0)</f>
        <v>0.0</v>
      </c>
      <c r="V774" s="93" t="s">
        <v>2716</v>
      </c>
      <c r="W774" t="str">
        <f>IFERROR(VLOOKUP(ROWS($W$3:W774),$U$3:$V$992,2,0),"")</f>
        <v/>
      </c>
      <c r="X774">
        <f>IF(ISNUMBER(SEARCH(#REF!,N774)),MAX($M$2:M773)+1,0)</f>
        <v>0.0</v>
      </c>
      <c r="Y774" s="93" t="s">
        <v>2716</v>
      </c>
      <c r="Z774" t="str">
        <f>IFERROR(VLOOKUP(ROWS($Z$3:Z774),$X$3:$Y$992,2,0),"")</f>
        <v/>
      </c>
    </row>
    <row r="775" spans="13:26" ht="12.75">
      <c r="M775" s="92">
        <f>IF(ISNUMBER(SEARCH(ZAKL_DATA!$B$29,N775)),MAX($M$2:M774)+1,0)</f>
        <v>773.0</v>
      </c>
      <c r="N775" s="93" t="s">
        <v>2718</v>
      </c>
      <c r="O775" s="108" t="s">
        <v>2719</v>
      </c>
      <c r="Q775" s="95" t="str">
        <f>IFERROR(VLOOKUP(ROWS($Q$3:Q775),$M$3:$N$992,2,0),"")</f>
        <v>Pronájem a leasing zemědělských strojů a zařízení</v>
      </c>
      <c r="R775">
        <f>IF(ISNUMBER(SEARCH(#REF!,N775)),MAX($M$2:M774)+1,0)</f>
        <v>0.0</v>
      </c>
      <c r="S775" s="93" t="s">
        <v>2718</v>
      </c>
      <c r="T775" t="str">
        <f>IFERROR(VLOOKUP(ROWS($T$3:T775),$R$3:$S$992,2,0),"")</f>
        <v/>
      </c>
      <c r="U775">
        <f>IF(ISNUMBER(SEARCH(#REF!,N775)),MAX($M$2:M774)+1,0)</f>
        <v>0.0</v>
      </c>
      <c r="V775" s="93" t="s">
        <v>2718</v>
      </c>
      <c r="W775" t="str">
        <f>IFERROR(VLOOKUP(ROWS($W$3:W775),$U$3:$V$992,2,0),"")</f>
        <v/>
      </c>
      <c r="X775">
        <f>IF(ISNUMBER(SEARCH(#REF!,N775)),MAX($M$2:M774)+1,0)</f>
        <v>0.0</v>
      </c>
      <c r="Y775" s="93" t="s">
        <v>2718</v>
      </c>
      <c r="Z775" t="str">
        <f>IFERROR(VLOOKUP(ROWS($Z$3:Z775),$X$3:$Y$992,2,0),"")</f>
        <v/>
      </c>
    </row>
    <row r="776" spans="13:26" ht="12.75">
      <c r="M776" s="92">
        <f>IF(ISNUMBER(SEARCH(ZAKL_DATA!$B$29,N776)),MAX($M$2:M775)+1,0)</f>
        <v>774.0</v>
      </c>
      <c r="N776" s="93" t="s">
        <v>2720</v>
      </c>
      <c r="O776" s="108" t="s">
        <v>2721</v>
      </c>
      <c r="Q776" s="95" t="str">
        <f>IFERROR(VLOOKUP(ROWS($Q$3:Q776),$M$3:$N$992,2,0),"")</f>
        <v>Pronájem a leasing stavebních strojů a zařízení</v>
      </c>
      <c r="R776">
        <f>IF(ISNUMBER(SEARCH(#REF!,N776)),MAX($M$2:M775)+1,0)</f>
        <v>0.0</v>
      </c>
      <c r="S776" s="93" t="s">
        <v>2720</v>
      </c>
      <c r="T776" t="str">
        <f>IFERROR(VLOOKUP(ROWS($T$3:T776),$R$3:$S$992,2,0),"")</f>
        <v/>
      </c>
      <c r="U776">
        <f>IF(ISNUMBER(SEARCH(#REF!,N776)),MAX($M$2:M775)+1,0)</f>
        <v>0.0</v>
      </c>
      <c r="V776" s="93" t="s">
        <v>2720</v>
      </c>
      <c r="W776" t="str">
        <f>IFERROR(VLOOKUP(ROWS($W$3:W776),$U$3:$V$992,2,0),"")</f>
        <v/>
      </c>
      <c r="X776">
        <f>IF(ISNUMBER(SEARCH(#REF!,N776)),MAX($M$2:M775)+1,0)</f>
        <v>0.0</v>
      </c>
      <c r="Y776" s="93" t="s">
        <v>2720</v>
      </c>
      <c r="Z776" t="str">
        <f>IFERROR(VLOOKUP(ROWS($Z$3:Z776),$X$3:$Y$992,2,0),"")</f>
        <v/>
      </c>
    </row>
    <row r="777" spans="13:26" ht="12.75">
      <c r="M777" s="92">
        <f>IF(ISNUMBER(SEARCH(ZAKL_DATA!$B$29,N777)),MAX($M$2:M776)+1,0)</f>
        <v>775.0</v>
      </c>
      <c r="N777" s="93" t="s">
        <v>2722</v>
      </c>
      <c r="O777" s="108" t="s">
        <v>2723</v>
      </c>
      <c r="Q777" s="95" t="str">
        <f>IFERROR(VLOOKUP(ROWS($Q$3:Q777),$M$3:$N$992,2,0),"")</f>
        <v>Pronájem a leasing kancelářských strojů a zařízení, včetně počítačů</v>
      </c>
      <c r="R777">
        <f>IF(ISNUMBER(SEARCH(#REF!,N777)),MAX($M$2:M776)+1,0)</f>
        <v>0.0</v>
      </c>
      <c r="S777" s="93" t="s">
        <v>2722</v>
      </c>
      <c r="T777" t="str">
        <f>IFERROR(VLOOKUP(ROWS($T$3:T777),$R$3:$S$992,2,0),"")</f>
        <v/>
      </c>
      <c r="U777">
        <f>IF(ISNUMBER(SEARCH(#REF!,N777)),MAX($M$2:M776)+1,0)</f>
        <v>0.0</v>
      </c>
      <c r="V777" s="93" t="s">
        <v>2722</v>
      </c>
      <c r="W777" t="str">
        <f>IFERROR(VLOOKUP(ROWS($W$3:W777),$U$3:$V$992,2,0),"")</f>
        <v/>
      </c>
      <c r="X777">
        <f>IF(ISNUMBER(SEARCH(#REF!,N777)),MAX($M$2:M776)+1,0)</f>
        <v>0.0</v>
      </c>
      <c r="Y777" s="93" t="s">
        <v>2722</v>
      </c>
      <c r="Z777" t="str">
        <f>IFERROR(VLOOKUP(ROWS($Z$3:Z777),$X$3:$Y$992,2,0),"")</f>
        <v/>
      </c>
    </row>
    <row r="778" spans="13:26" ht="12.75">
      <c r="M778" s="92">
        <f>IF(ISNUMBER(SEARCH(ZAKL_DATA!$B$29,N778)),MAX($M$2:M777)+1,0)</f>
        <v>776.0</v>
      </c>
      <c r="N778" s="93" t="s">
        <v>2724</v>
      </c>
      <c r="O778" s="108" t="s">
        <v>2725</v>
      </c>
      <c r="Q778" s="95" t="str">
        <f>IFERROR(VLOOKUP(ROWS($Q$3:Q778),$M$3:$N$992,2,0),"")</f>
        <v>Pronájem a leasing vodních dopravních prostředků</v>
      </c>
      <c r="R778">
        <f>IF(ISNUMBER(SEARCH(#REF!,N778)),MAX($M$2:M777)+1,0)</f>
        <v>0.0</v>
      </c>
      <c r="S778" s="93" t="s">
        <v>2724</v>
      </c>
      <c r="T778" t="str">
        <f>IFERROR(VLOOKUP(ROWS($T$3:T778),$R$3:$S$992,2,0),"")</f>
        <v/>
      </c>
      <c r="U778">
        <f>IF(ISNUMBER(SEARCH(#REF!,N778)),MAX($M$2:M777)+1,0)</f>
        <v>0.0</v>
      </c>
      <c r="V778" s="93" t="s">
        <v>2724</v>
      </c>
      <c r="W778" t="str">
        <f>IFERROR(VLOOKUP(ROWS($W$3:W778),$U$3:$V$992,2,0),"")</f>
        <v/>
      </c>
      <c r="X778">
        <f>IF(ISNUMBER(SEARCH(#REF!,N778)),MAX($M$2:M777)+1,0)</f>
        <v>0.0</v>
      </c>
      <c r="Y778" s="93" t="s">
        <v>2724</v>
      </c>
      <c r="Z778" t="str">
        <f>IFERROR(VLOOKUP(ROWS($Z$3:Z778),$X$3:$Y$992,2,0),"")</f>
        <v/>
      </c>
    </row>
    <row r="779" spans="13:26" ht="12.75">
      <c r="M779" s="92">
        <f>IF(ISNUMBER(SEARCH(ZAKL_DATA!$B$29,N779)),MAX($M$2:M778)+1,0)</f>
        <v>777.0</v>
      </c>
      <c r="N779" s="93" t="s">
        <v>2726</v>
      </c>
      <c r="O779" s="108" t="s">
        <v>2727</v>
      </c>
      <c r="Q779" s="95" t="str">
        <f>IFERROR(VLOOKUP(ROWS($Q$3:Q779),$M$3:$N$992,2,0),"")</f>
        <v>Pronájem a leasing leteckých dopravních prostředků</v>
      </c>
      <c r="R779">
        <f>IF(ISNUMBER(SEARCH(#REF!,N779)),MAX($M$2:M778)+1,0)</f>
        <v>0.0</v>
      </c>
      <c r="S779" s="93" t="s">
        <v>2726</v>
      </c>
      <c r="T779" t="str">
        <f>IFERROR(VLOOKUP(ROWS($T$3:T779),$R$3:$S$992,2,0),"")</f>
        <v/>
      </c>
      <c r="U779">
        <f>IF(ISNUMBER(SEARCH(#REF!,N779)),MAX($M$2:M778)+1,0)</f>
        <v>0.0</v>
      </c>
      <c r="V779" s="93" t="s">
        <v>2726</v>
      </c>
      <c r="W779" t="str">
        <f>IFERROR(VLOOKUP(ROWS($W$3:W779),$U$3:$V$992,2,0),"")</f>
        <v/>
      </c>
      <c r="X779">
        <f>IF(ISNUMBER(SEARCH(#REF!,N779)),MAX($M$2:M778)+1,0)</f>
        <v>0.0</v>
      </c>
      <c r="Y779" s="93" t="s">
        <v>2726</v>
      </c>
      <c r="Z779" t="str">
        <f>IFERROR(VLOOKUP(ROWS($Z$3:Z779),$X$3:$Y$992,2,0),"")</f>
        <v/>
      </c>
    </row>
    <row r="780" spans="13:26" ht="12.75">
      <c r="M780" s="92">
        <f>IF(ISNUMBER(SEARCH(ZAKL_DATA!$B$29,N780)),MAX($M$2:M779)+1,0)</f>
        <v>778.0</v>
      </c>
      <c r="N780" s="93" t="s">
        <v>2728</v>
      </c>
      <c r="O780" s="108" t="s">
        <v>2729</v>
      </c>
      <c r="Q780" s="95" t="str">
        <f>IFERROR(VLOOKUP(ROWS($Q$3:Q780),$M$3:$N$992,2,0),"")</f>
        <v>Pronájem a leasing ostatních strojů, zařízení a výrobků j. n.</v>
      </c>
      <c r="R780">
        <f>IF(ISNUMBER(SEARCH(#REF!,N780)),MAX($M$2:M779)+1,0)</f>
        <v>0.0</v>
      </c>
      <c r="S780" s="93" t="s">
        <v>2728</v>
      </c>
      <c r="T780" t="str">
        <f>IFERROR(VLOOKUP(ROWS($T$3:T780),$R$3:$S$992,2,0),"")</f>
        <v/>
      </c>
      <c r="U780">
        <f>IF(ISNUMBER(SEARCH(#REF!,N780)),MAX($M$2:M779)+1,0)</f>
        <v>0.0</v>
      </c>
      <c r="V780" s="93" t="s">
        <v>2728</v>
      </c>
      <c r="W780" t="str">
        <f>IFERROR(VLOOKUP(ROWS($W$3:W780),$U$3:$V$992,2,0),"")</f>
        <v/>
      </c>
      <c r="X780">
        <f>IF(ISNUMBER(SEARCH(#REF!,N780)),MAX($M$2:M779)+1,0)</f>
        <v>0.0</v>
      </c>
      <c r="Y780" s="93" t="s">
        <v>2728</v>
      </c>
      <c r="Z780" t="str">
        <f>IFERROR(VLOOKUP(ROWS($Z$3:Z780),$X$3:$Y$992,2,0),"")</f>
        <v/>
      </c>
    </row>
    <row r="781" spans="13:26" ht="12.75">
      <c r="M781" s="92">
        <f>IF(ISNUMBER(SEARCH(ZAKL_DATA!$B$29,N781)),MAX($M$2:M780)+1,0)</f>
        <v>779.0</v>
      </c>
      <c r="N781" s="93" t="s">
        <v>2730</v>
      </c>
      <c r="O781" s="108" t="s">
        <v>2731</v>
      </c>
      <c r="Q781" s="95" t="str">
        <f>IFERROR(VLOOKUP(ROWS($Q$3:Q781),$M$3:$N$992,2,0),"")</f>
        <v>Činnosti cestovních agentur</v>
      </c>
      <c r="R781">
        <f>IF(ISNUMBER(SEARCH(#REF!,N781)),MAX($M$2:M780)+1,0)</f>
        <v>0.0</v>
      </c>
      <c r="S781" s="93" t="s">
        <v>2730</v>
      </c>
      <c r="T781" t="str">
        <f>IFERROR(VLOOKUP(ROWS($T$3:T781),$R$3:$S$992,2,0),"")</f>
        <v/>
      </c>
      <c r="U781">
        <f>IF(ISNUMBER(SEARCH(#REF!,N781)),MAX($M$2:M780)+1,0)</f>
        <v>0.0</v>
      </c>
      <c r="V781" s="93" t="s">
        <v>2730</v>
      </c>
      <c r="W781" t="str">
        <f>IFERROR(VLOOKUP(ROWS($W$3:W781),$U$3:$V$992,2,0),"")</f>
        <v/>
      </c>
      <c r="X781">
        <f>IF(ISNUMBER(SEARCH(#REF!,N781)),MAX($M$2:M780)+1,0)</f>
        <v>0.0</v>
      </c>
      <c r="Y781" s="93" t="s">
        <v>2730</v>
      </c>
      <c r="Z781" t="str">
        <f>IFERROR(VLOOKUP(ROWS($Z$3:Z781),$X$3:$Y$992,2,0),"")</f>
        <v/>
      </c>
    </row>
    <row r="782" spans="13:26" ht="12.75">
      <c r="M782" s="92">
        <f>IF(ISNUMBER(SEARCH(ZAKL_DATA!$B$29,N782)),MAX($M$2:M781)+1,0)</f>
        <v>780.0</v>
      </c>
      <c r="N782" s="93" t="s">
        <v>2732</v>
      </c>
      <c r="O782" s="108" t="s">
        <v>2733</v>
      </c>
      <c r="Q782" s="95" t="str">
        <f>IFERROR(VLOOKUP(ROWS($Q$3:Q782),$M$3:$N$992,2,0),"")</f>
        <v>Činnosti cestovních kanceláří</v>
      </c>
      <c r="R782">
        <f>IF(ISNUMBER(SEARCH(#REF!,N782)),MAX($M$2:M781)+1,0)</f>
        <v>0.0</v>
      </c>
      <c r="S782" s="93" t="s">
        <v>2732</v>
      </c>
      <c r="T782" t="str">
        <f>IFERROR(VLOOKUP(ROWS($T$3:T782),$R$3:$S$992,2,0),"")</f>
        <v/>
      </c>
      <c r="U782">
        <f>IF(ISNUMBER(SEARCH(#REF!,N782)),MAX($M$2:M781)+1,0)</f>
        <v>0.0</v>
      </c>
      <c r="V782" s="93" t="s">
        <v>2732</v>
      </c>
      <c r="W782" t="str">
        <f>IFERROR(VLOOKUP(ROWS($W$3:W782),$U$3:$V$992,2,0),"")</f>
        <v/>
      </c>
      <c r="X782">
        <f>IF(ISNUMBER(SEARCH(#REF!,N782)),MAX($M$2:M781)+1,0)</f>
        <v>0.0</v>
      </c>
      <c r="Y782" s="93" t="s">
        <v>2732</v>
      </c>
      <c r="Z782" t="str">
        <f>IFERROR(VLOOKUP(ROWS($Z$3:Z782),$X$3:$Y$992,2,0),"")</f>
        <v/>
      </c>
    </row>
    <row r="783" spans="13:26" ht="12.75">
      <c r="M783" s="92">
        <f>IF(ISNUMBER(SEARCH(ZAKL_DATA!$B$29,N783)),MAX($M$2:M782)+1,0)</f>
        <v>781.0</v>
      </c>
      <c r="N783" s="93" t="s">
        <v>2734</v>
      </c>
      <c r="O783" s="108" t="s">
        <v>2735</v>
      </c>
      <c r="Q783" s="95" t="str">
        <f>IFERROR(VLOOKUP(ROWS($Q$3:Q783),$M$3:$N$992,2,0),"")</f>
        <v>Všeobecný úklid budov</v>
      </c>
      <c r="R783">
        <f>IF(ISNUMBER(SEARCH(#REF!,N783)),MAX($M$2:M782)+1,0)</f>
        <v>0.0</v>
      </c>
      <c r="S783" s="93" t="s">
        <v>2734</v>
      </c>
      <c r="T783" t="str">
        <f>IFERROR(VLOOKUP(ROWS($T$3:T783),$R$3:$S$992,2,0),"")</f>
        <v/>
      </c>
      <c r="U783">
        <f>IF(ISNUMBER(SEARCH(#REF!,N783)),MAX($M$2:M782)+1,0)</f>
        <v>0.0</v>
      </c>
      <c r="V783" s="93" t="s">
        <v>2734</v>
      </c>
      <c r="W783" t="str">
        <f>IFERROR(VLOOKUP(ROWS($W$3:W783),$U$3:$V$992,2,0),"")</f>
        <v/>
      </c>
      <c r="X783">
        <f>IF(ISNUMBER(SEARCH(#REF!,N783)),MAX($M$2:M782)+1,0)</f>
        <v>0.0</v>
      </c>
      <c r="Y783" s="93" t="s">
        <v>2734</v>
      </c>
      <c r="Z783" t="str">
        <f>IFERROR(VLOOKUP(ROWS($Z$3:Z783),$X$3:$Y$992,2,0),"")</f>
        <v/>
      </c>
    </row>
    <row r="784" spans="13:26" ht="12.75">
      <c r="M784" s="92">
        <f>IF(ISNUMBER(SEARCH(ZAKL_DATA!$B$29,N784)),MAX($M$2:M783)+1,0)</f>
        <v>782.0</v>
      </c>
      <c r="N784" s="93" t="s">
        <v>2736</v>
      </c>
      <c r="O784" s="108" t="s">
        <v>2737</v>
      </c>
      <c r="Q784" s="95" t="str">
        <f>IFERROR(VLOOKUP(ROWS($Q$3:Q784),$M$3:$N$992,2,0),"")</f>
        <v>Specializované čištění a úklid budov a průmyslových zařízení</v>
      </c>
      <c r="R784">
        <f>IF(ISNUMBER(SEARCH(#REF!,N784)),MAX($M$2:M783)+1,0)</f>
        <v>0.0</v>
      </c>
      <c r="S784" s="93" t="s">
        <v>2736</v>
      </c>
      <c r="T784" t="str">
        <f>IFERROR(VLOOKUP(ROWS($T$3:T784),$R$3:$S$992,2,0),"")</f>
        <v/>
      </c>
      <c r="U784">
        <f>IF(ISNUMBER(SEARCH(#REF!,N784)),MAX($M$2:M783)+1,0)</f>
        <v>0.0</v>
      </c>
      <c r="V784" s="93" t="s">
        <v>2736</v>
      </c>
      <c r="W784" t="str">
        <f>IFERROR(VLOOKUP(ROWS($W$3:W784),$U$3:$V$992,2,0),"")</f>
        <v/>
      </c>
      <c r="X784">
        <f>IF(ISNUMBER(SEARCH(#REF!,N784)),MAX($M$2:M783)+1,0)</f>
        <v>0.0</v>
      </c>
      <c r="Y784" s="93" t="s">
        <v>2736</v>
      </c>
      <c r="Z784" t="str">
        <f>IFERROR(VLOOKUP(ROWS($Z$3:Z784),$X$3:$Y$992,2,0),"")</f>
        <v/>
      </c>
    </row>
    <row r="785" spans="13:26" ht="12.75">
      <c r="M785" s="92">
        <f>IF(ISNUMBER(SEARCH(ZAKL_DATA!$B$29,N785)),MAX($M$2:M784)+1,0)</f>
        <v>783.0</v>
      </c>
      <c r="N785" s="93" t="s">
        <v>2738</v>
      </c>
      <c r="O785" s="108" t="s">
        <v>2739</v>
      </c>
      <c r="Q785" s="95" t="str">
        <f>IFERROR(VLOOKUP(ROWS($Q$3:Q785),$M$3:$N$992,2,0),"")</f>
        <v>Ostatní úklidové činnosti</v>
      </c>
      <c r="R785">
        <f>IF(ISNUMBER(SEARCH(#REF!,N785)),MAX($M$2:M784)+1,0)</f>
        <v>0.0</v>
      </c>
      <c r="S785" s="93" t="s">
        <v>2738</v>
      </c>
      <c r="T785" t="str">
        <f>IFERROR(VLOOKUP(ROWS($T$3:T785),$R$3:$S$992,2,0),"")</f>
        <v/>
      </c>
      <c r="U785">
        <f>IF(ISNUMBER(SEARCH(#REF!,N785)),MAX($M$2:M784)+1,0)</f>
        <v>0.0</v>
      </c>
      <c r="V785" s="93" t="s">
        <v>2738</v>
      </c>
      <c r="W785" t="str">
        <f>IFERROR(VLOOKUP(ROWS($W$3:W785),$U$3:$V$992,2,0),"")</f>
        <v/>
      </c>
      <c r="X785">
        <f>IF(ISNUMBER(SEARCH(#REF!,N785)),MAX($M$2:M784)+1,0)</f>
        <v>0.0</v>
      </c>
      <c r="Y785" s="93" t="s">
        <v>2738</v>
      </c>
      <c r="Z785" t="str">
        <f>IFERROR(VLOOKUP(ROWS($Z$3:Z785),$X$3:$Y$992,2,0),"")</f>
        <v/>
      </c>
    </row>
    <row r="786" spans="13:26" ht="12.75">
      <c r="M786" s="92">
        <f>IF(ISNUMBER(SEARCH(ZAKL_DATA!$B$29,N786)),MAX($M$2:M785)+1,0)</f>
        <v>784.0</v>
      </c>
      <c r="N786" s="93" t="s">
        <v>2740</v>
      </c>
      <c r="O786" s="108" t="s">
        <v>2741</v>
      </c>
      <c r="Q786" s="95" t="str">
        <f>IFERROR(VLOOKUP(ROWS($Q$3:Q786),$M$3:$N$992,2,0),"")</f>
        <v>Univerzální administrativní činnosti</v>
      </c>
      <c r="R786">
        <f>IF(ISNUMBER(SEARCH(#REF!,N786)),MAX($M$2:M785)+1,0)</f>
        <v>0.0</v>
      </c>
      <c r="S786" s="93" t="s">
        <v>2740</v>
      </c>
      <c r="T786" t="str">
        <f>IFERROR(VLOOKUP(ROWS($T$3:T786),$R$3:$S$992,2,0),"")</f>
        <v/>
      </c>
      <c r="U786">
        <f>IF(ISNUMBER(SEARCH(#REF!,N786)),MAX($M$2:M785)+1,0)</f>
        <v>0.0</v>
      </c>
      <c r="V786" s="93" t="s">
        <v>2740</v>
      </c>
      <c r="W786" t="str">
        <f>IFERROR(VLOOKUP(ROWS($W$3:W786),$U$3:$V$992,2,0),"")</f>
        <v/>
      </c>
      <c r="X786">
        <f>IF(ISNUMBER(SEARCH(#REF!,N786)),MAX($M$2:M785)+1,0)</f>
        <v>0.0</v>
      </c>
      <c r="Y786" s="93" t="s">
        <v>2740</v>
      </c>
      <c r="Z786" t="str">
        <f>IFERROR(VLOOKUP(ROWS($Z$3:Z786),$X$3:$Y$992,2,0),"")</f>
        <v/>
      </c>
    </row>
    <row r="787" spans="13:26" ht="12.75">
      <c r="M787" s="92">
        <f>IF(ISNUMBER(SEARCH(ZAKL_DATA!$B$29,N787)),MAX($M$2:M786)+1,0)</f>
        <v>785.0</v>
      </c>
      <c r="N787" s="93" t="s">
        <v>2742</v>
      </c>
      <c r="O787" s="108" t="s">
        <v>2743</v>
      </c>
      <c r="Q787" s="95" t="str">
        <f>IFERROR(VLOOKUP(ROWS($Q$3:Q787),$M$3:$N$992,2,0),"")</f>
        <v>Kopírování,příprava dokumentů a ost.specializ.kancel.podpůrné činnosti</v>
      </c>
      <c r="R787">
        <f>IF(ISNUMBER(SEARCH(#REF!,N787)),MAX($M$2:M786)+1,0)</f>
        <v>0.0</v>
      </c>
      <c r="S787" s="93" t="s">
        <v>2742</v>
      </c>
      <c r="T787" t="str">
        <f>IFERROR(VLOOKUP(ROWS($T$3:T787),$R$3:$S$992,2,0),"")</f>
        <v/>
      </c>
      <c r="U787">
        <f>IF(ISNUMBER(SEARCH(#REF!,N787)),MAX($M$2:M786)+1,0)</f>
        <v>0.0</v>
      </c>
      <c r="V787" s="93" t="s">
        <v>2742</v>
      </c>
      <c r="W787" t="str">
        <f>IFERROR(VLOOKUP(ROWS($W$3:W787),$U$3:$V$992,2,0),"")</f>
        <v/>
      </c>
      <c r="X787">
        <f>IF(ISNUMBER(SEARCH(#REF!,N787)),MAX($M$2:M786)+1,0)</f>
        <v>0.0</v>
      </c>
      <c r="Y787" s="93" t="s">
        <v>2742</v>
      </c>
      <c r="Z787" t="str">
        <f>IFERROR(VLOOKUP(ROWS($Z$3:Z787),$X$3:$Y$992,2,0),"")</f>
        <v/>
      </c>
    </row>
    <row r="788" spans="13:26" ht="12.75">
      <c r="M788" s="92">
        <f>IF(ISNUMBER(SEARCH(ZAKL_DATA!$B$29,N788)),MAX($M$2:M787)+1,0)</f>
        <v>786.0</v>
      </c>
      <c r="N788" s="93" t="s">
        <v>2744</v>
      </c>
      <c r="O788" s="108" t="s">
        <v>2745</v>
      </c>
      <c r="Q788" s="95" t="str">
        <f>IFERROR(VLOOKUP(ROWS($Q$3:Q788),$M$3:$N$992,2,0),"")</f>
        <v>Inkasní činnosti, ověřování solventnosti zákazníka</v>
      </c>
      <c r="R788">
        <f>IF(ISNUMBER(SEARCH(#REF!,N788)),MAX($M$2:M787)+1,0)</f>
        <v>0.0</v>
      </c>
      <c r="S788" s="93" t="s">
        <v>2744</v>
      </c>
      <c r="T788" t="str">
        <f>IFERROR(VLOOKUP(ROWS($T$3:T788),$R$3:$S$992,2,0),"")</f>
        <v/>
      </c>
      <c r="U788">
        <f>IF(ISNUMBER(SEARCH(#REF!,N788)),MAX($M$2:M787)+1,0)</f>
        <v>0.0</v>
      </c>
      <c r="V788" s="93" t="s">
        <v>2744</v>
      </c>
      <c r="W788" t="str">
        <f>IFERROR(VLOOKUP(ROWS($W$3:W788),$U$3:$V$992,2,0),"")</f>
        <v/>
      </c>
      <c r="X788">
        <f>IF(ISNUMBER(SEARCH(#REF!,N788)),MAX($M$2:M787)+1,0)</f>
        <v>0.0</v>
      </c>
      <c r="Y788" s="93" t="s">
        <v>2744</v>
      </c>
      <c r="Z788" t="str">
        <f>IFERROR(VLOOKUP(ROWS($Z$3:Z788),$X$3:$Y$992,2,0),"")</f>
        <v/>
      </c>
    </row>
    <row r="789" spans="13:26" ht="12.75">
      <c r="M789" s="92">
        <f>IF(ISNUMBER(SEARCH(ZAKL_DATA!$B$29,N789)),MAX($M$2:M788)+1,0)</f>
        <v>787.0</v>
      </c>
      <c r="N789" s="93" t="s">
        <v>2746</v>
      </c>
      <c r="O789" s="108" t="s">
        <v>2747</v>
      </c>
      <c r="Q789" s="95" t="str">
        <f>IFERROR(VLOOKUP(ROWS($Q$3:Q789),$M$3:$N$992,2,0),"")</f>
        <v>Balicí činnosti</v>
      </c>
      <c r="R789">
        <f>IF(ISNUMBER(SEARCH(#REF!,N789)),MAX($M$2:M788)+1,0)</f>
        <v>0.0</v>
      </c>
      <c r="S789" s="93" t="s">
        <v>2746</v>
      </c>
      <c r="T789" t="str">
        <f>IFERROR(VLOOKUP(ROWS($T$3:T789),$R$3:$S$992,2,0),"")</f>
        <v/>
      </c>
      <c r="U789">
        <f>IF(ISNUMBER(SEARCH(#REF!,N789)),MAX($M$2:M788)+1,0)</f>
        <v>0.0</v>
      </c>
      <c r="V789" s="93" t="s">
        <v>2746</v>
      </c>
      <c r="W789" t="str">
        <f>IFERROR(VLOOKUP(ROWS($W$3:W789),$U$3:$V$992,2,0),"")</f>
        <v/>
      </c>
      <c r="X789">
        <f>IF(ISNUMBER(SEARCH(#REF!,N789)),MAX($M$2:M788)+1,0)</f>
        <v>0.0</v>
      </c>
      <c r="Y789" s="93" t="s">
        <v>2746</v>
      </c>
      <c r="Z789" t="str">
        <f>IFERROR(VLOOKUP(ROWS($Z$3:Z789),$X$3:$Y$992,2,0),"")</f>
        <v/>
      </c>
    </row>
    <row r="790" spans="13:26" ht="12.75">
      <c r="M790" s="92">
        <f>IF(ISNUMBER(SEARCH(ZAKL_DATA!$B$29,N790)),MAX($M$2:M789)+1,0)</f>
        <v>788.0</v>
      </c>
      <c r="N790" s="93" t="s">
        <v>2748</v>
      </c>
      <c r="O790" s="108" t="s">
        <v>2749</v>
      </c>
      <c r="Q790" s="95" t="str">
        <f>IFERROR(VLOOKUP(ROWS($Q$3:Q790),$M$3:$N$992,2,0),"")</f>
        <v>Ostatní podpůrné činnosti pro podnikání j. n.</v>
      </c>
      <c r="R790">
        <f>IF(ISNUMBER(SEARCH(#REF!,N790)),MAX($M$2:M789)+1,0)</f>
        <v>0.0</v>
      </c>
      <c r="S790" s="93" t="s">
        <v>2748</v>
      </c>
      <c r="T790" t="str">
        <f>IFERROR(VLOOKUP(ROWS($T$3:T790),$R$3:$S$992,2,0),"")</f>
        <v/>
      </c>
      <c r="U790">
        <f>IF(ISNUMBER(SEARCH(#REF!,N790)),MAX($M$2:M789)+1,0)</f>
        <v>0.0</v>
      </c>
      <c r="V790" s="93" t="s">
        <v>2748</v>
      </c>
      <c r="W790" t="str">
        <f>IFERROR(VLOOKUP(ROWS($W$3:W790),$U$3:$V$992,2,0),"")</f>
        <v/>
      </c>
      <c r="X790">
        <f>IF(ISNUMBER(SEARCH(#REF!,N790)),MAX($M$2:M789)+1,0)</f>
        <v>0.0</v>
      </c>
      <c r="Y790" s="93" t="s">
        <v>2748</v>
      </c>
      <c r="Z790" t="str">
        <f>IFERROR(VLOOKUP(ROWS($Z$3:Z790),$X$3:$Y$992,2,0),"")</f>
        <v/>
      </c>
    </row>
    <row r="791" spans="13:26" ht="12.75">
      <c r="M791" s="92">
        <f>IF(ISNUMBER(SEARCH(ZAKL_DATA!$B$29,N791)),MAX($M$2:M790)+1,0)</f>
        <v>789.0</v>
      </c>
      <c r="N791" s="93" t="s">
        <v>2750</v>
      </c>
      <c r="O791" s="108" t="s">
        <v>2751</v>
      </c>
      <c r="Q791" s="95" t="str">
        <f>IFERROR(VLOOKUP(ROWS($Q$3:Q791),$M$3:$N$992,2,0),"")</f>
        <v>Všeobecné činnosti veřejné správy</v>
      </c>
      <c r="R791">
        <f>IF(ISNUMBER(SEARCH(#REF!,N791)),MAX($M$2:M790)+1,0)</f>
        <v>0.0</v>
      </c>
      <c r="S791" s="93" t="s">
        <v>2750</v>
      </c>
      <c r="T791" t="str">
        <f>IFERROR(VLOOKUP(ROWS($T$3:T791),$R$3:$S$992,2,0),"")</f>
        <v/>
      </c>
      <c r="U791">
        <f>IF(ISNUMBER(SEARCH(#REF!,N791)),MAX($M$2:M790)+1,0)</f>
        <v>0.0</v>
      </c>
      <c r="V791" s="93" t="s">
        <v>2750</v>
      </c>
      <c r="W791" t="str">
        <f>IFERROR(VLOOKUP(ROWS($W$3:W791),$U$3:$V$992,2,0),"")</f>
        <v/>
      </c>
      <c r="X791">
        <f>IF(ISNUMBER(SEARCH(#REF!,N791)),MAX($M$2:M790)+1,0)</f>
        <v>0.0</v>
      </c>
      <c r="Y791" s="93" t="s">
        <v>2750</v>
      </c>
      <c r="Z791" t="str">
        <f>IFERROR(VLOOKUP(ROWS($Z$3:Z791),$X$3:$Y$992,2,0),"")</f>
        <v/>
      </c>
    </row>
    <row r="792" spans="13:26" ht="12.75">
      <c r="M792" s="92">
        <f>IF(ISNUMBER(SEARCH(ZAKL_DATA!$B$29,N792)),MAX($M$2:M791)+1,0)</f>
        <v>790.0</v>
      </c>
      <c r="N792" s="93" t="s">
        <v>2752</v>
      </c>
      <c r="O792" s="108" t="s">
        <v>2753</v>
      </c>
      <c r="Q792" s="95" t="str">
        <f>IFERROR(VLOOKUP(ROWS($Q$3:Q792),$M$3:$N$992,2,0),"")</f>
        <v>Regul.čin.souvis.s poskyt.zdr.péče,vzděl.,kulturou a soc.péčí,kromě soc.z.</v>
      </c>
      <c r="R792">
        <f>IF(ISNUMBER(SEARCH(#REF!,N792)),MAX($M$2:M791)+1,0)</f>
        <v>0.0</v>
      </c>
      <c r="S792" s="93" t="s">
        <v>2752</v>
      </c>
      <c r="T792" t="str">
        <f>IFERROR(VLOOKUP(ROWS($T$3:T792),$R$3:$S$992,2,0),"")</f>
        <v/>
      </c>
      <c r="U792">
        <f>IF(ISNUMBER(SEARCH(#REF!,N792)),MAX($M$2:M791)+1,0)</f>
        <v>0.0</v>
      </c>
      <c r="V792" s="93" t="s">
        <v>2752</v>
      </c>
      <c r="W792" t="str">
        <f>IFERROR(VLOOKUP(ROWS($W$3:W792),$U$3:$V$992,2,0),"")</f>
        <v/>
      </c>
      <c r="X792">
        <f>IF(ISNUMBER(SEARCH(#REF!,N792)),MAX($M$2:M791)+1,0)</f>
        <v>0.0</v>
      </c>
      <c r="Y792" s="93" t="s">
        <v>2752</v>
      </c>
      <c r="Z792" t="str">
        <f>IFERROR(VLOOKUP(ROWS($Z$3:Z792),$X$3:$Y$992,2,0),"")</f>
        <v/>
      </c>
    </row>
    <row r="793" spans="13:26" ht="12.75">
      <c r="M793" s="92">
        <f>IF(ISNUMBER(SEARCH(ZAKL_DATA!$B$29,N793)),MAX($M$2:M792)+1,0)</f>
        <v>791.0</v>
      </c>
      <c r="N793" s="93" t="s">
        <v>2754</v>
      </c>
      <c r="O793" s="108" t="s">
        <v>2755</v>
      </c>
      <c r="Q793" s="95" t="str">
        <f>IFERROR(VLOOKUP(ROWS($Q$3:Q793),$M$3:$N$992,2,0),"")</f>
        <v>Regulace a podpora podnikatelského prostředí</v>
      </c>
      <c r="R793">
        <f>IF(ISNUMBER(SEARCH(#REF!,N793)),MAX($M$2:M792)+1,0)</f>
        <v>0.0</v>
      </c>
      <c r="S793" s="93" t="s">
        <v>2754</v>
      </c>
      <c r="T793" t="str">
        <f>IFERROR(VLOOKUP(ROWS($T$3:T793),$R$3:$S$992,2,0),"")</f>
        <v/>
      </c>
      <c r="U793">
        <f>IF(ISNUMBER(SEARCH(#REF!,N793)),MAX($M$2:M792)+1,0)</f>
        <v>0.0</v>
      </c>
      <c r="V793" s="93" t="s">
        <v>2754</v>
      </c>
      <c r="W793" t="str">
        <f>IFERROR(VLOOKUP(ROWS($W$3:W793),$U$3:$V$992,2,0),"")</f>
        <v/>
      </c>
      <c r="X793">
        <f>IF(ISNUMBER(SEARCH(#REF!,N793)),MAX($M$2:M792)+1,0)</f>
        <v>0.0</v>
      </c>
      <c r="Y793" s="93" t="s">
        <v>2754</v>
      </c>
      <c r="Z793" t="str">
        <f>IFERROR(VLOOKUP(ROWS($Z$3:Z793),$X$3:$Y$992,2,0),"")</f>
        <v/>
      </c>
    </row>
    <row r="794" spans="13:26" ht="12.75">
      <c r="M794" s="92">
        <f>IF(ISNUMBER(SEARCH(ZAKL_DATA!$B$29,N794)),MAX($M$2:M793)+1,0)</f>
        <v>792.0</v>
      </c>
      <c r="N794" s="93" t="s">
        <v>2756</v>
      </c>
      <c r="O794" s="108" t="s">
        <v>2757</v>
      </c>
      <c r="Q794" s="95" t="str">
        <f>IFERROR(VLOOKUP(ROWS($Q$3:Q794),$M$3:$N$992,2,0),"")</f>
        <v>Činnosti v oblasti zahraničních věcí</v>
      </c>
      <c r="R794">
        <f>IF(ISNUMBER(SEARCH(#REF!,N794)),MAX($M$2:M793)+1,0)</f>
        <v>0.0</v>
      </c>
      <c r="S794" s="93" t="s">
        <v>2756</v>
      </c>
      <c r="T794" t="str">
        <f>IFERROR(VLOOKUP(ROWS($T$3:T794),$R$3:$S$992,2,0),"")</f>
        <v/>
      </c>
      <c r="U794">
        <f>IF(ISNUMBER(SEARCH(#REF!,N794)),MAX($M$2:M793)+1,0)</f>
        <v>0.0</v>
      </c>
      <c r="V794" s="93" t="s">
        <v>2756</v>
      </c>
      <c r="W794" t="str">
        <f>IFERROR(VLOOKUP(ROWS($W$3:W794),$U$3:$V$992,2,0),"")</f>
        <v/>
      </c>
      <c r="X794">
        <f>IF(ISNUMBER(SEARCH(#REF!,N794)),MAX($M$2:M793)+1,0)</f>
        <v>0.0</v>
      </c>
      <c r="Y794" s="93" t="s">
        <v>2756</v>
      </c>
      <c r="Z794" t="str">
        <f>IFERROR(VLOOKUP(ROWS($Z$3:Z794),$X$3:$Y$992,2,0),"")</f>
        <v/>
      </c>
    </row>
    <row r="795" spans="13:26" ht="12.75">
      <c r="M795" s="92">
        <f>IF(ISNUMBER(SEARCH(ZAKL_DATA!$B$29,N795)),MAX($M$2:M794)+1,0)</f>
        <v>793.0</v>
      </c>
      <c r="N795" s="93" t="s">
        <v>2758</v>
      </c>
      <c r="O795" s="108" t="s">
        <v>2759</v>
      </c>
      <c r="Q795" s="95" t="str">
        <f>IFERROR(VLOOKUP(ROWS($Q$3:Q795),$M$3:$N$992,2,0),"")</f>
        <v>Činnosti v oblasti obrany</v>
      </c>
      <c r="R795">
        <f>IF(ISNUMBER(SEARCH(#REF!,N795)),MAX($M$2:M794)+1,0)</f>
        <v>0.0</v>
      </c>
      <c r="S795" s="93" t="s">
        <v>2758</v>
      </c>
      <c r="T795" t="str">
        <f>IFERROR(VLOOKUP(ROWS($T$3:T795),$R$3:$S$992,2,0),"")</f>
        <v/>
      </c>
      <c r="U795">
        <f>IF(ISNUMBER(SEARCH(#REF!,N795)),MAX($M$2:M794)+1,0)</f>
        <v>0.0</v>
      </c>
      <c r="V795" s="93" t="s">
        <v>2758</v>
      </c>
      <c r="W795" t="str">
        <f>IFERROR(VLOOKUP(ROWS($W$3:W795),$U$3:$V$992,2,0),"")</f>
        <v/>
      </c>
      <c r="X795">
        <f>IF(ISNUMBER(SEARCH(#REF!,N795)),MAX($M$2:M794)+1,0)</f>
        <v>0.0</v>
      </c>
      <c r="Y795" s="93" t="s">
        <v>2758</v>
      </c>
      <c r="Z795" t="str">
        <f>IFERROR(VLOOKUP(ROWS($Z$3:Z795),$X$3:$Y$992,2,0),"")</f>
        <v/>
      </c>
    </row>
    <row r="796" spans="13:26" ht="12.75">
      <c r="M796" s="92">
        <f>IF(ISNUMBER(SEARCH(ZAKL_DATA!$B$29,N796)),MAX($M$2:M795)+1,0)</f>
        <v>794.0</v>
      </c>
      <c r="N796" s="93" t="s">
        <v>2760</v>
      </c>
      <c r="O796" s="108" t="s">
        <v>2761</v>
      </c>
      <c r="Q796" s="95" t="str">
        <f>IFERROR(VLOOKUP(ROWS($Q$3:Q796),$M$3:$N$992,2,0),"")</f>
        <v>Činnosti v oblasti spravedlnosti a soudnictví</v>
      </c>
      <c r="R796">
        <f>IF(ISNUMBER(SEARCH(#REF!,N796)),MAX($M$2:M795)+1,0)</f>
        <v>0.0</v>
      </c>
      <c r="S796" s="93" t="s">
        <v>2760</v>
      </c>
      <c r="T796" t="str">
        <f>IFERROR(VLOOKUP(ROWS($T$3:T796),$R$3:$S$992,2,0),"")</f>
        <v/>
      </c>
      <c r="U796">
        <f>IF(ISNUMBER(SEARCH(#REF!,N796)),MAX($M$2:M795)+1,0)</f>
        <v>0.0</v>
      </c>
      <c r="V796" s="93" t="s">
        <v>2760</v>
      </c>
      <c r="W796" t="str">
        <f>IFERROR(VLOOKUP(ROWS($W$3:W796),$U$3:$V$992,2,0),"")</f>
        <v/>
      </c>
      <c r="X796">
        <f>IF(ISNUMBER(SEARCH(#REF!,N796)),MAX($M$2:M795)+1,0)</f>
        <v>0.0</v>
      </c>
      <c r="Y796" s="93" t="s">
        <v>2760</v>
      </c>
      <c r="Z796" t="str">
        <f>IFERROR(VLOOKUP(ROWS($Z$3:Z796),$X$3:$Y$992,2,0),"")</f>
        <v/>
      </c>
    </row>
    <row r="797" spans="13:26" ht="12.75">
      <c r="M797" s="92">
        <f>IF(ISNUMBER(SEARCH(ZAKL_DATA!$B$29,N797)),MAX($M$2:M796)+1,0)</f>
        <v>795.0</v>
      </c>
      <c r="N797" s="93" t="s">
        <v>2762</v>
      </c>
      <c r="O797" s="108" t="s">
        <v>2763</v>
      </c>
      <c r="Q797" s="95" t="str">
        <f>IFERROR(VLOOKUP(ROWS($Q$3:Q797),$M$3:$N$992,2,0),"")</f>
        <v>Činnosti v oblasti veřejného pořádku a bezpečnosti</v>
      </c>
      <c r="R797">
        <f>IF(ISNUMBER(SEARCH(#REF!,N797)),MAX($M$2:M796)+1,0)</f>
        <v>0.0</v>
      </c>
      <c r="S797" s="93" t="s">
        <v>2762</v>
      </c>
      <c r="T797" t="str">
        <f>IFERROR(VLOOKUP(ROWS($T$3:T797),$R$3:$S$992,2,0),"")</f>
        <v/>
      </c>
      <c r="U797">
        <f>IF(ISNUMBER(SEARCH(#REF!,N797)),MAX($M$2:M796)+1,0)</f>
        <v>0.0</v>
      </c>
      <c r="V797" s="93" t="s">
        <v>2762</v>
      </c>
      <c r="W797" t="str">
        <f>IFERROR(VLOOKUP(ROWS($W$3:W797),$U$3:$V$992,2,0),"")</f>
        <v/>
      </c>
      <c r="X797">
        <f>IF(ISNUMBER(SEARCH(#REF!,N797)),MAX($M$2:M796)+1,0)</f>
        <v>0.0</v>
      </c>
      <c r="Y797" s="93" t="s">
        <v>2762</v>
      </c>
      <c r="Z797" t="str">
        <f>IFERROR(VLOOKUP(ROWS($Z$3:Z797),$X$3:$Y$992,2,0),"")</f>
        <v/>
      </c>
    </row>
    <row r="798" spans="13:26" ht="12.75">
      <c r="M798" s="92">
        <f>IF(ISNUMBER(SEARCH(ZAKL_DATA!$B$29,N798)),MAX($M$2:M797)+1,0)</f>
        <v>796.0</v>
      </c>
      <c r="N798" s="93" t="s">
        <v>2764</v>
      </c>
      <c r="O798" s="108" t="s">
        <v>2765</v>
      </c>
      <c r="Q798" s="95" t="str">
        <f>IFERROR(VLOOKUP(ROWS($Q$3:Q798),$M$3:$N$992,2,0),"")</f>
        <v>Činnosti v oblasti protipožární ochrany</v>
      </c>
      <c r="R798">
        <f>IF(ISNUMBER(SEARCH(#REF!,N798)),MAX($M$2:M797)+1,0)</f>
        <v>0.0</v>
      </c>
      <c r="S798" s="93" t="s">
        <v>2764</v>
      </c>
      <c r="T798" t="str">
        <f>IFERROR(VLOOKUP(ROWS($T$3:T798),$R$3:$S$992,2,0),"")</f>
        <v/>
      </c>
      <c r="U798">
        <f>IF(ISNUMBER(SEARCH(#REF!,N798)),MAX($M$2:M797)+1,0)</f>
        <v>0.0</v>
      </c>
      <c r="V798" s="93" t="s">
        <v>2764</v>
      </c>
      <c r="W798" t="str">
        <f>IFERROR(VLOOKUP(ROWS($W$3:W798),$U$3:$V$992,2,0),"")</f>
        <v/>
      </c>
      <c r="X798">
        <f>IF(ISNUMBER(SEARCH(#REF!,N798)),MAX($M$2:M797)+1,0)</f>
        <v>0.0</v>
      </c>
      <c r="Y798" s="93" t="s">
        <v>2764</v>
      </c>
      <c r="Z798" t="str">
        <f>IFERROR(VLOOKUP(ROWS($Z$3:Z798),$X$3:$Y$992,2,0),"")</f>
        <v/>
      </c>
    </row>
    <row r="799" spans="13:26" ht="12.75">
      <c r="M799" s="92">
        <f>IF(ISNUMBER(SEARCH(ZAKL_DATA!$B$29,N799)),MAX($M$2:M798)+1,0)</f>
        <v>797.0</v>
      </c>
      <c r="N799" s="93" t="s">
        <v>2766</v>
      </c>
      <c r="O799" s="108" t="s">
        <v>2767</v>
      </c>
      <c r="Q799" s="95" t="str">
        <f>IFERROR(VLOOKUP(ROWS($Q$3:Q799),$M$3:$N$992,2,0),"")</f>
        <v>Sekundární všeobecné vzdělávání</v>
      </c>
      <c r="R799">
        <f>IF(ISNUMBER(SEARCH(#REF!,N799)),MAX($M$2:M798)+1,0)</f>
        <v>0.0</v>
      </c>
      <c r="S799" s="93" t="s">
        <v>2766</v>
      </c>
      <c r="T799" t="str">
        <f>IFERROR(VLOOKUP(ROWS($T$3:T799),$R$3:$S$992,2,0),"")</f>
        <v/>
      </c>
      <c r="U799">
        <f>IF(ISNUMBER(SEARCH(#REF!,N799)),MAX($M$2:M798)+1,0)</f>
        <v>0.0</v>
      </c>
      <c r="V799" s="93" t="s">
        <v>2766</v>
      </c>
      <c r="W799" t="str">
        <f>IFERROR(VLOOKUP(ROWS($W$3:W799),$U$3:$V$992,2,0),"")</f>
        <v/>
      </c>
      <c r="X799">
        <f>IF(ISNUMBER(SEARCH(#REF!,N799)),MAX($M$2:M798)+1,0)</f>
        <v>0.0</v>
      </c>
      <c r="Y799" s="93" t="s">
        <v>2766</v>
      </c>
      <c r="Z799" t="str">
        <f>IFERROR(VLOOKUP(ROWS($Z$3:Z799),$X$3:$Y$992,2,0),"")</f>
        <v/>
      </c>
    </row>
    <row r="800" spans="13:26" ht="12.75">
      <c r="M800" s="92">
        <f>IF(ISNUMBER(SEARCH(ZAKL_DATA!$B$29,N800)),MAX($M$2:M799)+1,0)</f>
        <v>798.0</v>
      </c>
      <c r="N800" s="93" t="s">
        <v>2768</v>
      </c>
      <c r="O800" s="108" t="s">
        <v>2769</v>
      </c>
      <c r="Q800" s="95" t="str">
        <f>IFERROR(VLOOKUP(ROWS($Q$3:Q800),$M$3:$N$992,2,0),"")</f>
        <v>Sekundární odborné vzdělávání</v>
      </c>
      <c r="R800">
        <f>IF(ISNUMBER(SEARCH(#REF!,N800)),MAX($M$2:M799)+1,0)</f>
        <v>0.0</v>
      </c>
      <c r="S800" s="93" t="s">
        <v>2768</v>
      </c>
      <c r="T800" t="str">
        <f>IFERROR(VLOOKUP(ROWS($T$3:T800),$R$3:$S$992,2,0),"")</f>
        <v/>
      </c>
      <c r="U800">
        <f>IF(ISNUMBER(SEARCH(#REF!,N800)),MAX($M$2:M799)+1,0)</f>
        <v>0.0</v>
      </c>
      <c r="V800" s="93" t="s">
        <v>2768</v>
      </c>
      <c r="W800" t="str">
        <f>IFERROR(VLOOKUP(ROWS($W$3:W800),$U$3:$V$992,2,0),"")</f>
        <v/>
      </c>
      <c r="X800">
        <f>IF(ISNUMBER(SEARCH(#REF!,N800)),MAX($M$2:M799)+1,0)</f>
        <v>0.0</v>
      </c>
      <c r="Y800" s="93" t="s">
        <v>2768</v>
      </c>
      <c r="Z800" t="str">
        <f>IFERROR(VLOOKUP(ROWS($Z$3:Z800),$X$3:$Y$992,2,0),"")</f>
        <v/>
      </c>
    </row>
    <row r="801" spans="13:26" ht="12.75">
      <c r="M801" s="92">
        <f>IF(ISNUMBER(SEARCH(ZAKL_DATA!$B$29,N801)),MAX($M$2:M800)+1,0)</f>
        <v>799.0</v>
      </c>
      <c r="N801" s="93" t="s">
        <v>2770</v>
      </c>
      <c r="O801" s="108" t="s">
        <v>2771</v>
      </c>
      <c r="Q801" s="95" t="str">
        <f>IFERROR(VLOOKUP(ROWS($Q$3:Q801),$M$3:$N$992,2,0),"")</f>
        <v>Postsekundární nikoli terciární vzdělávání</v>
      </c>
      <c r="R801">
        <f>IF(ISNUMBER(SEARCH(#REF!,N801)),MAX($M$2:M800)+1,0)</f>
        <v>0.0</v>
      </c>
      <c r="S801" s="93" t="s">
        <v>2770</v>
      </c>
      <c r="T801" t="str">
        <f>IFERROR(VLOOKUP(ROWS($T$3:T801),$R$3:$S$992,2,0),"")</f>
        <v/>
      </c>
      <c r="U801">
        <f>IF(ISNUMBER(SEARCH(#REF!,N801)),MAX($M$2:M800)+1,0)</f>
        <v>0.0</v>
      </c>
      <c r="V801" s="93" t="s">
        <v>2770</v>
      </c>
      <c r="W801" t="str">
        <f>IFERROR(VLOOKUP(ROWS($W$3:W801),$U$3:$V$992,2,0),"")</f>
        <v/>
      </c>
      <c r="X801">
        <f>IF(ISNUMBER(SEARCH(#REF!,N801)),MAX($M$2:M800)+1,0)</f>
        <v>0.0</v>
      </c>
      <c r="Y801" s="93" t="s">
        <v>2770</v>
      </c>
      <c r="Z801" t="str">
        <f>IFERROR(VLOOKUP(ROWS($Z$3:Z801),$X$3:$Y$992,2,0),"")</f>
        <v/>
      </c>
    </row>
    <row r="802" spans="13:26" ht="12.75">
      <c r="M802" s="92">
        <f>IF(ISNUMBER(SEARCH(ZAKL_DATA!$B$29,N802)),MAX($M$2:M801)+1,0)</f>
        <v>800.0</v>
      </c>
      <c r="N802" s="93" t="s">
        <v>2772</v>
      </c>
      <c r="O802" s="108" t="s">
        <v>2773</v>
      </c>
      <c r="Q802" s="95" t="str">
        <f>IFERROR(VLOOKUP(ROWS($Q$3:Q802),$M$3:$N$992,2,0),"")</f>
        <v>Terciární vzdělávání</v>
      </c>
      <c r="R802">
        <f>IF(ISNUMBER(SEARCH(#REF!,N802)),MAX($M$2:M801)+1,0)</f>
        <v>0.0</v>
      </c>
      <c r="S802" s="93" t="s">
        <v>2772</v>
      </c>
      <c r="T802" t="str">
        <f>IFERROR(VLOOKUP(ROWS($T$3:T802),$R$3:$S$992,2,0),"")</f>
        <v/>
      </c>
      <c r="U802">
        <f>IF(ISNUMBER(SEARCH(#REF!,N802)),MAX($M$2:M801)+1,0)</f>
        <v>0.0</v>
      </c>
      <c r="V802" s="93" t="s">
        <v>2772</v>
      </c>
      <c r="W802" t="str">
        <f>IFERROR(VLOOKUP(ROWS($W$3:W802),$U$3:$V$992,2,0),"")</f>
        <v/>
      </c>
      <c r="X802">
        <f>IF(ISNUMBER(SEARCH(#REF!,N802)),MAX($M$2:M801)+1,0)</f>
        <v>0.0</v>
      </c>
      <c r="Y802" s="93" t="s">
        <v>2772</v>
      </c>
      <c r="Z802" t="str">
        <f>IFERROR(VLOOKUP(ROWS($Z$3:Z802),$X$3:$Y$992,2,0),"")</f>
        <v/>
      </c>
    </row>
    <row r="803" spans="13:26" ht="12.75">
      <c r="M803" s="92">
        <f>IF(ISNUMBER(SEARCH(ZAKL_DATA!$B$29,N803)),MAX($M$2:M802)+1,0)</f>
        <v>801.0</v>
      </c>
      <c r="N803" s="93" t="s">
        <v>2774</v>
      </c>
      <c r="O803" s="108" t="s">
        <v>2775</v>
      </c>
      <c r="Q803" s="95" t="str">
        <f>IFERROR(VLOOKUP(ROWS($Q$3:Q803),$M$3:$N$992,2,0),"")</f>
        <v>Sportovní a rekreační vzdělávání</v>
      </c>
      <c r="R803">
        <f>IF(ISNUMBER(SEARCH(#REF!,N803)),MAX($M$2:M802)+1,0)</f>
        <v>0.0</v>
      </c>
      <c r="S803" s="93" t="s">
        <v>2774</v>
      </c>
      <c r="T803" t="str">
        <f>IFERROR(VLOOKUP(ROWS($T$3:T803),$R$3:$S$992,2,0),"")</f>
        <v/>
      </c>
      <c r="U803">
        <f>IF(ISNUMBER(SEARCH(#REF!,N803)),MAX($M$2:M802)+1,0)</f>
        <v>0.0</v>
      </c>
      <c r="V803" s="93" t="s">
        <v>2774</v>
      </c>
      <c r="W803" t="str">
        <f>IFERROR(VLOOKUP(ROWS($W$3:W803),$U$3:$V$992,2,0),"")</f>
        <v/>
      </c>
      <c r="X803">
        <f>IF(ISNUMBER(SEARCH(#REF!,N803)),MAX($M$2:M802)+1,0)</f>
        <v>0.0</v>
      </c>
      <c r="Y803" s="93" t="s">
        <v>2774</v>
      </c>
      <c r="Z803" t="str">
        <f>IFERROR(VLOOKUP(ROWS($Z$3:Z803),$X$3:$Y$992,2,0),"")</f>
        <v/>
      </c>
    </row>
    <row r="804" spans="13:26" ht="12.75">
      <c r="M804" s="92">
        <f>IF(ISNUMBER(SEARCH(ZAKL_DATA!$B$29,N804)),MAX($M$2:M803)+1,0)</f>
        <v>802.0</v>
      </c>
      <c r="N804" s="93" t="s">
        <v>2776</v>
      </c>
      <c r="O804" s="108" t="s">
        <v>2777</v>
      </c>
      <c r="Q804" s="95" t="str">
        <f>IFERROR(VLOOKUP(ROWS($Q$3:Q804),$M$3:$N$992,2,0),"")</f>
        <v>Umělecké vzdělávání</v>
      </c>
      <c r="R804">
        <f>IF(ISNUMBER(SEARCH(#REF!,N804)),MAX($M$2:M803)+1,0)</f>
        <v>0.0</v>
      </c>
      <c r="S804" s="93" t="s">
        <v>2776</v>
      </c>
      <c r="T804" t="str">
        <f>IFERROR(VLOOKUP(ROWS($T$3:T804),$R$3:$S$992,2,0),"")</f>
        <v/>
      </c>
      <c r="U804">
        <f>IF(ISNUMBER(SEARCH(#REF!,N804)),MAX($M$2:M803)+1,0)</f>
        <v>0.0</v>
      </c>
      <c r="V804" s="93" t="s">
        <v>2776</v>
      </c>
      <c r="W804" t="str">
        <f>IFERROR(VLOOKUP(ROWS($W$3:W804),$U$3:$V$992,2,0),"")</f>
        <v/>
      </c>
      <c r="X804">
        <f>IF(ISNUMBER(SEARCH(#REF!,N804)),MAX($M$2:M803)+1,0)</f>
        <v>0.0</v>
      </c>
      <c r="Y804" s="93" t="s">
        <v>2776</v>
      </c>
      <c r="Z804" t="str">
        <f>IFERROR(VLOOKUP(ROWS($Z$3:Z804),$X$3:$Y$992,2,0),"")</f>
        <v/>
      </c>
    </row>
    <row r="805" spans="13:26" ht="12.75">
      <c r="M805" s="92">
        <f>IF(ISNUMBER(SEARCH(ZAKL_DATA!$B$29,N805)),MAX($M$2:M804)+1,0)</f>
        <v>803.0</v>
      </c>
      <c r="N805" s="93" t="s">
        <v>2778</v>
      </c>
      <c r="O805" s="108" t="s">
        <v>2779</v>
      </c>
      <c r="Q805" s="95" t="str">
        <f>IFERROR(VLOOKUP(ROWS($Q$3:Q805),$M$3:$N$992,2,0),"")</f>
        <v>Činnosti autoškol a jiných škol řízení</v>
      </c>
      <c r="R805">
        <f>IF(ISNUMBER(SEARCH(#REF!,N805)),MAX($M$2:M804)+1,0)</f>
        <v>0.0</v>
      </c>
      <c r="S805" s="93" t="s">
        <v>2778</v>
      </c>
      <c r="T805" t="str">
        <f>IFERROR(VLOOKUP(ROWS($T$3:T805),$R$3:$S$992,2,0),"")</f>
        <v/>
      </c>
      <c r="U805">
        <f>IF(ISNUMBER(SEARCH(#REF!,N805)),MAX($M$2:M804)+1,0)</f>
        <v>0.0</v>
      </c>
      <c r="V805" s="93" t="s">
        <v>2778</v>
      </c>
      <c r="W805" t="str">
        <f>IFERROR(VLOOKUP(ROWS($W$3:W805),$U$3:$V$992,2,0),"")</f>
        <v/>
      </c>
      <c r="X805">
        <f>IF(ISNUMBER(SEARCH(#REF!,N805)),MAX($M$2:M804)+1,0)</f>
        <v>0.0</v>
      </c>
      <c r="Y805" s="93" t="s">
        <v>2778</v>
      </c>
      <c r="Z805" t="str">
        <f>IFERROR(VLOOKUP(ROWS($Z$3:Z805),$X$3:$Y$992,2,0),"")</f>
        <v/>
      </c>
    </row>
    <row r="806" spans="13:26" ht="12.75">
      <c r="M806" s="92">
        <f>IF(ISNUMBER(SEARCH(ZAKL_DATA!$B$29,N806)),MAX($M$2:M805)+1,0)</f>
        <v>804.0</v>
      </c>
      <c r="N806" s="93" t="s">
        <v>2780</v>
      </c>
      <c r="O806" s="108" t="s">
        <v>2781</v>
      </c>
      <c r="Q806" s="95" t="str">
        <f>IFERROR(VLOOKUP(ROWS($Q$3:Q806),$M$3:$N$992,2,0),"")</f>
        <v>Ostatní vzdělávání j. n.</v>
      </c>
      <c r="R806">
        <f>IF(ISNUMBER(SEARCH(#REF!,N806)),MAX($M$2:M805)+1,0)</f>
        <v>0.0</v>
      </c>
      <c r="S806" s="93" t="s">
        <v>2780</v>
      </c>
      <c r="T806" t="str">
        <f>IFERROR(VLOOKUP(ROWS($T$3:T806),$R$3:$S$992,2,0),"")</f>
        <v/>
      </c>
      <c r="U806">
        <f>IF(ISNUMBER(SEARCH(#REF!,N806)),MAX($M$2:M805)+1,0)</f>
        <v>0.0</v>
      </c>
      <c r="V806" s="93" t="s">
        <v>2780</v>
      </c>
      <c r="W806" t="str">
        <f>IFERROR(VLOOKUP(ROWS($W$3:W806),$U$3:$V$992,2,0),"")</f>
        <v/>
      </c>
      <c r="X806">
        <f>IF(ISNUMBER(SEARCH(#REF!,N806)),MAX($M$2:M805)+1,0)</f>
        <v>0.0</v>
      </c>
      <c r="Y806" s="93" t="s">
        <v>2780</v>
      </c>
      <c r="Z806" t="str">
        <f>IFERROR(VLOOKUP(ROWS($Z$3:Z806),$X$3:$Y$992,2,0),"")</f>
        <v/>
      </c>
    </row>
    <row r="807" spans="13:26" ht="12.75">
      <c r="M807" s="92">
        <f>IF(ISNUMBER(SEARCH(ZAKL_DATA!$B$29,N807)),MAX($M$2:M806)+1,0)</f>
        <v>805.0</v>
      </c>
      <c r="N807" s="93" t="s">
        <v>2782</v>
      </c>
      <c r="O807" s="108" t="s">
        <v>2783</v>
      </c>
      <c r="Q807" s="95" t="str">
        <f>IFERROR(VLOOKUP(ROWS($Q$3:Q807),$M$3:$N$992,2,0),"")</f>
        <v>Všeobecná ambulantní zdravotní péče</v>
      </c>
      <c r="R807">
        <f>IF(ISNUMBER(SEARCH(#REF!,N807)),MAX($M$2:M806)+1,0)</f>
        <v>0.0</v>
      </c>
      <c r="S807" s="93" t="s">
        <v>2782</v>
      </c>
      <c r="T807" t="str">
        <f>IFERROR(VLOOKUP(ROWS($T$3:T807),$R$3:$S$992,2,0),"")</f>
        <v/>
      </c>
      <c r="U807">
        <f>IF(ISNUMBER(SEARCH(#REF!,N807)),MAX($M$2:M806)+1,0)</f>
        <v>0.0</v>
      </c>
      <c r="V807" s="93" t="s">
        <v>2782</v>
      </c>
      <c r="W807" t="str">
        <f>IFERROR(VLOOKUP(ROWS($W$3:W807),$U$3:$V$992,2,0),"")</f>
        <v/>
      </c>
      <c r="X807">
        <f>IF(ISNUMBER(SEARCH(#REF!,N807)),MAX($M$2:M806)+1,0)</f>
        <v>0.0</v>
      </c>
      <c r="Y807" s="93" t="s">
        <v>2782</v>
      </c>
      <c r="Z807" t="str">
        <f>IFERROR(VLOOKUP(ROWS($Z$3:Z807),$X$3:$Y$992,2,0),"")</f>
        <v/>
      </c>
    </row>
    <row r="808" spans="13:26" ht="12.75">
      <c r="M808" s="92">
        <f>IF(ISNUMBER(SEARCH(ZAKL_DATA!$B$29,N808)),MAX($M$2:M807)+1,0)</f>
        <v>806.0</v>
      </c>
      <c r="N808" s="93" t="s">
        <v>2784</v>
      </c>
      <c r="O808" s="108" t="s">
        <v>2785</v>
      </c>
      <c r="Q808" s="95" t="str">
        <f>IFERROR(VLOOKUP(ROWS($Q$3:Q808),$M$3:$N$992,2,0),"")</f>
        <v>Specializovaná ambulantní zdravotní péče</v>
      </c>
      <c r="R808">
        <f>IF(ISNUMBER(SEARCH(#REF!,N808)),MAX($M$2:M807)+1,0)</f>
        <v>0.0</v>
      </c>
      <c r="S808" s="93" t="s">
        <v>2784</v>
      </c>
      <c r="T808" t="str">
        <f>IFERROR(VLOOKUP(ROWS($T$3:T808),$R$3:$S$992,2,0),"")</f>
        <v/>
      </c>
      <c r="U808">
        <f>IF(ISNUMBER(SEARCH(#REF!,N808)),MAX($M$2:M807)+1,0)</f>
        <v>0.0</v>
      </c>
      <c r="V808" s="93" t="s">
        <v>2784</v>
      </c>
      <c r="W808" t="str">
        <f>IFERROR(VLOOKUP(ROWS($W$3:W808),$U$3:$V$992,2,0),"")</f>
        <v/>
      </c>
      <c r="X808">
        <f>IF(ISNUMBER(SEARCH(#REF!,N808)),MAX($M$2:M807)+1,0)</f>
        <v>0.0</v>
      </c>
      <c r="Y808" s="93" t="s">
        <v>2784</v>
      </c>
      <c r="Z808" t="str">
        <f>IFERROR(VLOOKUP(ROWS($Z$3:Z808),$X$3:$Y$992,2,0),"")</f>
        <v/>
      </c>
    </row>
    <row r="809" spans="13:26" ht="12.75">
      <c r="M809" s="92">
        <f>IF(ISNUMBER(SEARCH(ZAKL_DATA!$B$29,N809)),MAX($M$2:M808)+1,0)</f>
        <v>807.0</v>
      </c>
      <c r="N809" s="93" t="s">
        <v>2786</v>
      </c>
      <c r="O809" s="108" t="s">
        <v>2787</v>
      </c>
      <c r="Q809" s="95" t="str">
        <f>IFERROR(VLOOKUP(ROWS($Q$3:Q809),$M$3:$N$992,2,0),"")</f>
        <v>Zubní péče</v>
      </c>
      <c r="R809">
        <f>IF(ISNUMBER(SEARCH(#REF!,N809)),MAX($M$2:M808)+1,0)</f>
        <v>0.0</v>
      </c>
      <c r="S809" s="93" t="s">
        <v>2786</v>
      </c>
      <c r="T809" t="str">
        <f>IFERROR(VLOOKUP(ROWS($T$3:T809),$R$3:$S$992,2,0),"")</f>
        <v/>
      </c>
      <c r="U809">
        <f>IF(ISNUMBER(SEARCH(#REF!,N809)),MAX($M$2:M808)+1,0)</f>
        <v>0.0</v>
      </c>
      <c r="V809" s="93" t="s">
        <v>2786</v>
      </c>
      <c r="W809" t="str">
        <f>IFERROR(VLOOKUP(ROWS($W$3:W809),$U$3:$V$992,2,0),"")</f>
        <v/>
      </c>
      <c r="X809">
        <f>IF(ISNUMBER(SEARCH(#REF!,N809)),MAX($M$2:M808)+1,0)</f>
        <v>0.0</v>
      </c>
      <c r="Y809" s="93" t="s">
        <v>2786</v>
      </c>
      <c r="Z809" t="str">
        <f>IFERROR(VLOOKUP(ROWS($Z$3:Z809),$X$3:$Y$992,2,0),"")</f>
        <v/>
      </c>
    </row>
    <row r="810" spans="13:26" ht="12.75">
      <c r="M810" s="92">
        <f>IF(ISNUMBER(SEARCH(ZAKL_DATA!$B$29,N810)),MAX($M$2:M809)+1,0)</f>
        <v>808.0</v>
      </c>
      <c r="N810" s="93" t="s">
        <v>2788</v>
      </c>
      <c r="O810" s="108" t="s">
        <v>2789</v>
      </c>
      <c r="Q810" s="95" t="str">
        <f>IFERROR(VLOOKUP(ROWS($Q$3:Q810),$M$3:$N$992,2,0),"")</f>
        <v>Sociální služby poskytované dětem</v>
      </c>
      <c r="R810">
        <f>IF(ISNUMBER(SEARCH(#REF!,N810)),MAX($M$2:M809)+1,0)</f>
        <v>0.0</v>
      </c>
      <c r="S810" s="93" t="s">
        <v>2788</v>
      </c>
      <c r="T810" t="str">
        <f>IFERROR(VLOOKUP(ROWS($T$3:T810),$R$3:$S$992,2,0),"")</f>
        <v/>
      </c>
      <c r="U810">
        <f>IF(ISNUMBER(SEARCH(#REF!,N810)),MAX($M$2:M809)+1,0)</f>
        <v>0.0</v>
      </c>
      <c r="V810" s="93" t="s">
        <v>2788</v>
      </c>
      <c r="W810" t="str">
        <f>IFERROR(VLOOKUP(ROWS($W$3:W810),$U$3:$V$992,2,0),"")</f>
        <v/>
      </c>
      <c r="X810">
        <f>IF(ISNUMBER(SEARCH(#REF!,N810)),MAX($M$2:M809)+1,0)</f>
        <v>0.0</v>
      </c>
      <c r="Y810" s="93" t="s">
        <v>2788</v>
      </c>
      <c r="Z810" t="str">
        <f>IFERROR(VLOOKUP(ROWS($Z$3:Z810),$X$3:$Y$992,2,0),"")</f>
        <v/>
      </c>
    </row>
    <row r="811" spans="13:26" ht="12.75">
      <c r="M811" s="92">
        <f>IF(ISNUMBER(SEARCH(ZAKL_DATA!$B$29,N811)),MAX($M$2:M810)+1,0)</f>
        <v>809.0</v>
      </c>
      <c r="N811" s="93" t="s">
        <v>2790</v>
      </c>
      <c r="O811" s="108" t="s">
        <v>2791</v>
      </c>
      <c r="Q811" s="95" t="str">
        <f>IFERROR(VLOOKUP(ROWS($Q$3:Q811),$M$3:$N$992,2,0),"")</f>
        <v>Ostatní ambulantní nebo terénní sociální služby j. n.</v>
      </c>
      <c r="R811">
        <f>IF(ISNUMBER(SEARCH(#REF!,N811)),MAX($M$2:M810)+1,0)</f>
        <v>0.0</v>
      </c>
      <c r="S811" s="93" t="s">
        <v>2790</v>
      </c>
      <c r="T811" t="str">
        <f>IFERROR(VLOOKUP(ROWS($T$3:T811),$R$3:$S$992,2,0),"")</f>
        <v/>
      </c>
      <c r="U811">
        <f>IF(ISNUMBER(SEARCH(#REF!,N811)),MAX($M$2:M810)+1,0)</f>
        <v>0.0</v>
      </c>
      <c r="V811" s="93" t="s">
        <v>2790</v>
      </c>
      <c r="W811" t="str">
        <f>IFERROR(VLOOKUP(ROWS($W$3:W811),$U$3:$V$992,2,0),"")</f>
        <v/>
      </c>
      <c r="X811">
        <f>IF(ISNUMBER(SEARCH(#REF!,N811)),MAX($M$2:M810)+1,0)</f>
        <v>0.0</v>
      </c>
      <c r="Y811" s="93" t="s">
        <v>2790</v>
      </c>
      <c r="Z811" t="str">
        <f>IFERROR(VLOOKUP(ROWS($Z$3:Z811),$X$3:$Y$992,2,0),"")</f>
        <v/>
      </c>
    </row>
    <row r="812" spans="13:26" ht="12.75">
      <c r="M812" s="92">
        <f>IF(ISNUMBER(SEARCH(ZAKL_DATA!$B$29,N812)),MAX($M$2:M811)+1,0)</f>
        <v>810.0</v>
      </c>
      <c r="N812" s="93" t="s">
        <v>2792</v>
      </c>
      <c r="O812" s="108" t="s">
        <v>2793</v>
      </c>
      <c r="Q812" s="95" t="str">
        <f>IFERROR(VLOOKUP(ROWS($Q$3:Q812),$M$3:$N$992,2,0),"")</f>
        <v>Scénická umění</v>
      </c>
      <c r="R812">
        <f>IF(ISNUMBER(SEARCH(#REF!,N812)),MAX($M$2:M811)+1,0)</f>
        <v>0.0</v>
      </c>
      <c r="S812" s="93" t="s">
        <v>2792</v>
      </c>
      <c r="T812" t="str">
        <f>IFERROR(VLOOKUP(ROWS($T$3:T812),$R$3:$S$992,2,0),"")</f>
        <v/>
      </c>
      <c r="U812">
        <f>IF(ISNUMBER(SEARCH(#REF!,N812)),MAX($M$2:M811)+1,0)</f>
        <v>0.0</v>
      </c>
      <c r="V812" s="93" t="s">
        <v>2792</v>
      </c>
      <c r="W812" t="str">
        <f>IFERROR(VLOOKUP(ROWS($W$3:W812),$U$3:$V$992,2,0),"")</f>
        <v/>
      </c>
      <c r="X812">
        <f>IF(ISNUMBER(SEARCH(#REF!,N812)),MAX($M$2:M811)+1,0)</f>
        <v>0.0</v>
      </c>
      <c r="Y812" s="93" t="s">
        <v>2792</v>
      </c>
      <c r="Z812" t="str">
        <f>IFERROR(VLOOKUP(ROWS($Z$3:Z812),$X$3:$Y$992,2,0),"")</f>
        <v/>
      </c>
    </row>
    <row r="813" spans="13:26" ht="12.75">
      <c r="M813" s="92">
        <f>IF(ISNUMBER(SEARCH(ZAKL_DATA!$B$29,N813)),MAX($M$2:M812)+1,0)</f>
        <v>811.0</v>
      </c>
      <c r="N813" s="93" t="s">
        <v>2794</v>
      </c>
      <c r="O813" s="108" t="s">
        <v>2795</v>
      </c>
      <c r="Q813" s="95" t="str">
        <f>IFERROR(VLOOKUP(ROWS($Q$3:Q813),$M$3:$N$992,2,0),"")</f>
        <v>Podpůrné činnosti pro scénická umění</v>
      </c>
      <c r="R813">
        <f>IF(ISNUMBER(SEARCH(#REF!,N813)),MAX($M$2:M812)+1,0)</f>
        <v>0.0</v>
      </c>
      <c r="S813" s="93" t="s">
        <v>2794</v>
      </c>
      <c r="T813" t="str">
        <f>IFERROR(VLOOKUP(ROWS($T$3:T813),$R$3:$S$992,2,0),"")</f>
        <v/>
      </c>
      <c r="U813">
        <f>IF(ISNUMBER(SEARCH(#REF!,N813)),MAX($M$2:M812)+1,0)</f>
        <v>0.0</v>
      </c>
      <c r="V813" s="93" t="s">
        <v>2794</v>
      </c>
      <c r="W813" t="str">
        <f>IFERROR(VLOOKUP(ROWS($W$3:W813),$U$3:$V$992,2,0),"")</f>
        <v/>
      </c>
      <c r="X813">
        <f>IF(ISNUMBER(SEARCH(#REF!,N813)),MAX($M$2:M812)+1,0)</f>
        <v>0.0</v>
      </c>
      <c r="Y813" s="93" t="s">
        <v>2794</v>
      </c>
      <c r="Z813" t="str">
        <f>IFERROR(VLOOKUP(ROWS($Z$3:Z813),$X$3:$Y$992,2,0),"")</f>
        <v/>
      </c>
    </row>
    <row r="814" spans="13:26" ht="12.75">
      <c r="M814" s="92">
        <f>IF(ISNUMBER(SEARCH(ZAKL_DATA!$B$29,N814)),MAX($M$2:M813)+1,0)</f>
        <v>812.0</v>
      </c>
      <c r="N814" s="93" t="s">
        <v>2796</v>
      </c>
      <c r="O814" s="108" t="s">
        <v>2797</v>
      </c>
      <c r="Q814" s="95" t="str">
        <f>IFERROR(VLOOKUP(ROWS($Q$3:Q814),$M$3:$N$992,2,0),"")</f>
        <v>Umělecká tvorba</v>
      </c>
      <c r="R814">
        <f>IF(ISNUMBER(SEARCH(#REF!,N814)),MAX($M$2:M813)+1,0)</f>
        <v>0.0</v>
      </c>
      <c r="S814" s="93" t="s">
        <v>2796</v>
      </c>
      <c r="T814" t="str">
        <f>IFERROR(VLOOKUP(ROWS($T$3:T814),$R$3:$S$992,2,0),"")</f>
        <v/>
      </c>
      <c r="U814">
        <f>IF(ISNUMBER(SEARCH(#REF!,N814)),MAX($M$2:M813)+1,0)</f>
        <v>0.0</v>
      </c>
      <c r="V814" s="93" t="s">
        <v>2796</v>
      </c>
      <c r="W814" t="str">
        <f>IFERROR(VLOOKUP(ROWS($W$3:W814),$U$3:$V$992,2,0),"")</f>
        <v/>
      </c>
      <c r="X814">
        <f>IF(ISNUMBER(SEARCH(#REF!,N814)),MAX($M$2:M813)+1,0)</f>
        <v>0.0</v>
      </c>
      <c r="Y814" s="93" t="s">
        <v>2796</v>
      </c>
      <c r="Z814" t="str">
        <f>IFERROR(VLOOKUP(ROWS($Z$3:Z814),$X$3:$Y$992,2,0),"")</f>
        <v/>
      </c>
    </row>
    <row r="815" spans="13:26" ht="12.75">
      <c r="M815" s="92">
        <f>IF(ISNUMBER(SEARCH(ZAKL_DATA!$B$29,N815)),MAX($M$2:M814)+1,0)</f>
        <v>813.0</v>
      </c>
      <c r="N815" s="93" t="s">
        <v>2798</v>
      </c>
      <c r="O815" s="108" t="s">
        <v>2799</v>
      </c>
      <c r="Q815" s="95" t="str">
        <f>IFERROR(VLOOKUP(ROWS($Q$3:Q815),$M$3:$N$992,2,0),"")</f>
        <v>Provozování kulturních zařízení</v>
      </c>
      <c r="R815">
        <f>IF(ISNUMBER(SEARCH(#REF!,N815)),MAX($M$2:M814)+1,0)</f>
        <v>0.0</v>
      </c>
      <c r="S815" s="93" t="s">
        <v>2798</v>
      </c>
      <c r="T815" t="str">
        <f>IFERROR(VLOOKUP(ROWS($T$3:T815),$R$3:$S$992,2,0),"")</f>
        <v/>
      </c>
      <c r="U815">
        <f>IF(ISNUMBER(SEARCH(#REF!,N815)),MAX($M$2:M814)+1,0)</f>
        <v>0.0</v>
      </c>
      <c r="V815" s="93" t="s">
        <v>2798</v>
      </c>
      <c r="W815" t="str">
        <f>IFERROR(VLOOKUP(ROWS($W$3:W815),$U$3:$V$992,2,0),"")</f>
        <v/>
      </c>
      <c r="X815">
        <f>IF(ISNUMBER(SEARCH(#REF!,N815)),MAX($M$2:M814)+1,0)</f>
        <v>0.0</v>
      </c>
      <c r="Y815" s="93" t="s">
        <v>2798</v>
      </c>
      <c r="Z815" t="str">
        <f>IFERROR(VLOOKUP(ROWS($Z$3:Z815),$X$3:$Y$992,2,0),"")</f>
        <v/>
      </c>
    </row>
    <row r="816" spans="13:26" ht="12.75">
      <c r="M816" s="92">
        <f>IF(ISNUMBER(SEARCH(ZAKL_DATA!$B$29,N816)),MAX($M$2:M815)+1,0)</f>
        <v>814.0</v>
      </c>
      <c r="N816" s="93" t="s">
        <v>2800</v>
      </c>
      <c r="O816" s="108" t="s">
        <v>2801</v>
      </c>
      <c r="Q816" s="95" t="str">
        <f>IFERROR(VLOOKUP(ROWS($Q$3:Q816),$M$3:$N$992,2,0),"")</f>
        <v>Činnosti knihoven a archivů</v>
      </c>
      <c r="R816">
        <f>IF(ISNUMBER(SEARCH(#REF!,N816)),MAX($M$2:M815)+1,0)</f>
        <v>0.0</v>
      </c>
      <c r="S816" s="93" t="s">
        <v>2800</v>
      </c>
      <c r="T816" t="str">
        <f>IFERROR(VLOOKUP(ROWS($T$3:T816),$R$3:$S$992,2,0),"")</f>
        <v/>
      </c>
      <c r="U816">
        <f>IF(ISNUMBER(SEARCH(#REF!,N816)),MAX($M$2:M815)+1,0)</f>
        <v>0.0</v>
      </c>
      <c r="V816" s="93" t="s">
        <v>2800</v>
      </c>
      <c r="W816" t="str">
        <f>IFERROR(VLOOKUP(ROWS($W$3:W816),$U$3:$V$992,2,0),"")</f>
        <v/>
      </c>
      <c r="X816">
        <f>IF(ISNUMBER(SEARCH(#REF!,N816)),MAX($M$2:M815)+1,0)</f>
        <v>0.0</v>
      </c>
      <c r="Y816" s="93" t="s">
        <v>2800</v>
      </c>
      <c r="Z816" t="str">
        <f>IFERROR(VLOOKUP(ROWS($Z$3:Z816),$X$3:$Y$992,2,0),"")</f>
        <v/>
      </c>
    </row>
    <row r="817" spans="13:26" ht="12.75">
      <c r="M817" s="92">
        <f>IF(ISNUMBER(SEARCH(ZAKL_DATA!$B$29,N817)),MAX($M$2:M816)+1,0)</f>
        <v>815.0</v>
      </c>
      <c r="N817" s="93" t="s">
        <v>2802</v>
      </c>
      <c r="O817" s="108" t="s">
        <v>2803</v>
      </c>
      <c r="Q817" s="95" t="str">
        <f>IFERROR(VLOOKUP(ROWS($Q$3:Q817),$M$3:$N$992,2,0),"")</f>
        <v>Činnosti muzeí</v>
      </c>
      <c r="R817">
        <f>IF(ISNUMBER(SEARCH(#REF!,N817)),MAX($M$2:M816)+1,0)</f>
        <v>0.0</v>
      </c>
      <c r="S817" s="93" t="s">
        <v>2802</v>
      </c>
      <c r="T817" t="str">
        <f>IFERROR(VLOOKUP(ROWS($T$3:T817),$R$3:$S$992,2,0),"")</f>
        <v/>
      </c>
      <c r="U817">
        <f>IF(ISNUMBER(SEARCH(#REF!,N817)),MAX($M$2:M816)+1,0)</f>
        <v>0.0</v>
      </c>
      <c r="V817" s="93" t="s">
        <v>2802</v>
      </c>
      <c r="W817" t="str">
        <f>IFERROR(VLOOKUP(ROWS($W$3:W817),$U$3:$V$992,2,0),"")</f>
        <v/>
      </c>
      <c r="X817">
        <f>IF(ISNUMBER(SEARCH(#REF!,N817)),MAX($M$2:M816)+1,0)</f>
        <v>0.0</v>
      </c>
      <c r="Y817" s="93" t="s">
        <v>2802</v>
      </c>
      <c r="Z817" t="str">
        <f>IFERROR(VLOOKUP(ROWS($Z$3:Z817),$X$3:$Y$992,2,0),"")</f>
        <v/>
      </c>
    </row>
    <row r="818" spans="13:26" ht="12.75">
      <c r="M818" s="92">
        <f>IF(ISNUMBER(SEARCH(ZAKL_DATA!$B$29,N818)),MAX($M$2:M817)+1,0)</f>
        <v>816.0</v>
      </c>
      <c r="N818" s="93" t="s">
        <v>2804</v>
      </c>
      <c r="O818" s="108" t="s">
        <v>2805</v>
      </c>
      <c r="Q818" s="95" t="str">
        <f>IFERROR(VLOOKUP(ROWS($Q$3:Q818),$M$3:$N$992,2,0),"")</f>
        <v>Provozování kultur.památek,histor.staveb a obdobných turist.zajímavostí</v>
      </c>
      <c r="R818">
        <f>IF(ISNUMBER(SEARCH(#REF!,N818)),MAX($M$2:M817)+1,0)</f>
        <v>0.0</v>
      </c>
      <c r="S818" s="93" t="s">
        <v>2804</v>
      </c>
      <c r="T818" t="str">
        <f>IFERROR(VLOOKUP(ROWS($T$3:T818),$R$3:$S$992,2,0),"")</f>
        <v/>
      </c>
      <c r="U818">
        <f>IF(ISNUMBER(SEARCH(#REF!,N818)),MAX($M$2:M817)+1,0)</f>
        <v>0.0</v>
      </c>
      <c r="V818" s="93" t="s">
        <v>2804</v>
      </c>
      <c r="W818" t="str">
        <f>IFERROR(VLOOKUP(ROWS($W$3:W818),$U$3:$V$992,2,0),"")</f>
        <v/>
      </c>
      <c r="X818">
        <f>IF(ISNUMBER(SEARCH(#REF!,N818)),MAX($M$2:M817)+1,0)</f>
        <v>0.0</v>
      </c>
      <c r="Y818" s="93" t="s">
        <v>2804</v>
      </c>
      <c r="Z818" t="str">
        <f>IFERROR(VLOOKUP(ROWS($Z$3:Z818),$X$3:$Y$992,2,0),"")</f>
        <v/>
      </c>
    </row>
    <row r="819" spans="13:26" ht="12.75">
      <c r="M819" s="92">
        <f>IF(ISNUMBER(SEARCH(ZAKL_DATA!$B$29,N819)),MAX($M$2:M818)+1,0)</f>
        <v>817.0</v>
      </c>
      <c r="N819" s="93" t="s">
        <v>2806</v>
      </c>
      <c r="O819" s="108" t="s">
        <v>2807</v>
      </c>
      <c r="Q819" s="95" t="str">
        <f>IFERROR(VLOOKUP(ROWS($Q$3:Q819),$M$3:$N$992,2,0),"")</f>
        <v>Činnosti botanických a zoologických zahrad,přír.rezervací a národ.parků</v>
      </c>
      <c r="R819">
        <f>IF(ISNUMBER(SEARCH(#REF!,N819)),MAX($M$2:M818)+1,0)</f>
        <v>0.0</v>
      </c>
      <c r="S819" s="93" t="s">
        <v>2806</v>
      </c>
      <c r="T819" t="str">
        <f>IFERROR(VLOOKUP(ROWS($T$3:T819),$R$3:$S$992,2,0),"")</f>
        <v/>
      </c>
      <c r="U819">
        <f>IF(ISNUMBER(SEARCH(#REF!,N819)),MAX($M$2:M818)+1,0)</f>
        <v>0.0</v>
      </c>
      <c r="V819" s="93" t="s">
        <v>2806</v>
      </c>
      <c r="W819" t="str">
        <f>IFERROR(VLOOKUP(ROWS($W$3:W819),$U$3:$V$992,2,0),"")</f>
        <v/>
      </c>
      <c r="X819">
        <f>IF(ISNUMBER(SEARCH(#REF!,N819)),MAX($M$2:M818)+1,0)</f>
        <v>0.0</v>
      </c>
      <c r="Y819" s="93" t="s">
        <v>2806</v>
      </c>
      <c r="Z819" t="str">
        <f>IFERROR(VLOOKUP(ROWS($Z$3:Z819),$X$3:$Y$992,2,0),"")</f>
        <v/>
      </c>
    </row>
    <row r="820" spans="13:26" ht="12.75">
      <c r="M820" s="92">
        <f>IF(ISNUMBER(SEARCH(ZAKL_DATA!$B$29,N820)),MAX($M$2:M819)+1,0)</f>
        <v>818.0</v>
      </c>
      <c r="N820" s="93" t="s">
        <v>2808</v>
      </c>
      <c r="O820" s="108" t="s">
        <v>2809</v>
      </c>
      <c r="Q820" s="95" t="str">
        <f>IFERROR(VLOOKUP(ROWS($Q$3:Q820),$M$3:$N$992,2,0),"")</f>
        <v>Provozování sportovních zařízení</v>
      </c>
      <c r="R820">
        <f>IF(ISNUMBER(SEARCH(#REF!,N820)),MAX($M$2:M819)+1,0)</f>
        <v>0.0</v>
      </c>
      <c r="S820" s="93" t="s">
        <v>2808</v>
      </c>
      <c r="T820" t="str">
        <f>IFERROR(VLOOKUP(ROWS($T$3:T820),$R$3:$S$992,2,0),"")</f>
        <v/>
      </c>
      <c r="U820">
        <f>IF(ISNUMBER(SEARCH(#REF!,N820)),MAX($M$2:M819)+1,0)</f>
        <v>0.0</v>
      </c>
      <c r="V820" s="93" t="s">
        <v>2808</v>
      </c>
      <c r="W820" t="str">
        <f>IFERROR(VLOOKUP(ROWS($W$3:W820),$U$3:$V$992,2,0),"")</f>
        <v/>
      </c>
      <c r="X820">
        <f>IF(ISNUMBER(SEARCH(#REF!,N820)),MAX($M$2:M819)+1,0)</f>
        <v>0.0</v>
      </c>
      <c r="Y820" s="93" t="s">
        <v>2808</v>
      </c>
      <c r="Z820" t="str">
        <f>IFERROR(VLOOKUP(ROWS($Z$3:Z820),$X$3:$Y$992,2,0),"")</f>
        <v/>
      </c>
    </row>
    <row r="821" spans="13:26" ht="12.75">
      <c r="M821" s="92">
        <f>IF(ISNUMBER(SEARCH(ZAKL_DATA!$B$29,N821)),MAX($M$2:M820)+1,0)</f>
        <v>819.0</v>
      </c>
      <c r="N821" s="93" t="s">
        <v>2810</v>
      </c>
      <c r="O821" s="108" t="s">
        <v>2811</v>
      </c>
      <c r="Q821" s="95" t="str">
        <f>IFERROR(VLOOKUP(ROWS($Q$3:Q821),$M$3:$N$992,2,0),"")</f>
        <v>Činnosti sportovních klubů</v>
      </c>
      <c r="R821">
        <f>IF(ISNUMBER(SEARCH(#REF!,N821)),MAX($M$2:M820)+1,0)</f>
        <v>0.0</v>
      </c>
      <c r="S821" s="93" t="s">
        <v>2810</v>
      </c>
      <c r="T821" t="str">
        <f>IFERROR(VLOOKUP(ROWS($T$3:T821),$R$3:$S$992,2,0),"")</f>
        <v/>
      </c>
      <c r="U821">
        <f>IF(ISNUMBER(SEARCH(#REF!,N821)),MAX($M$2:M820)+1,0)</f>
        <v>0.0</v>
      </c>
      <c r="V821" s="93" t="s">
        <v>2810</v>
      </c>
      <c r="W821" t="str">
        <f>IFERROR(VLOOKUP(ROWS($W$3:W821),$U$3:$V$992,2,0),"")</f>
        <v/>
      </c>
      <c r="X821">
        <f>IF(ISNUMBER(SEARCH(#REF!,N821)),MAX($M$2:M820)+1,0)</f>
        <v>0.0</v>
      </c>
      <c r="Y821" s="93" t="s">
        <v>2810</v>
      </c>
      <c r="Z821" t="str">
        <f>IFERROR(VLOOKUP(ROWS($Z$3:Z821),$X$3:$Y$992,2,0),"")</f>
        <v/>
      </c>
    </row>
    <row r="822" spans="13:26" ht="12.75">
      <c r="M822" s="92">
        <f>IF(ISNUMBER(SEARCH(ZAKL_DATA!$B$29,N822)),MAX($M$2:M821)+1,0)</f>
        <v>820.0</v>
      </c>
      <c r="N822" s="93" t="s">
        <v>2812</v>
      </c>
      <c r="O822" s="108" t="s">
        <v>2813</v>
      </c>
      <c r="Q822" s="95" t="str">
        <f>IFERROR(VLOOKUP(ROWS($Q$3:Q822),$M$3:$N$992,2,0),"")</f>
        <v>Činnosti fitcenter</v>
      </c>
      <c r="R822">
        <f>IF(ISNUMBER(SEARCH(#REF!,N822)),MAX($M$2:M821)+1,0)</f>
        <v>0.0</v>
      </c>
      <c r="S822" s="93" t="s">
        <v>2812</v>
      </c>
      <c r="T822" t="str">
        <f>IFERROR(VLOOKUP(ROWS($T$3:T822),$R$3:$S$992,2,0),"")</f>
        <v/>
      </c>
      <c r="U822">
        <f>IF(ISNUMBER(SEARCH(#REF!,N822)),MAX($M$2:M821)+1,0)</f>
        <v>0.0</v>
      </c>
      <c r="V822" s="93" t="s">
        <v>2812</v>
      </c>
      <c r="W822" t="str">
        <f>IFERROR(VLOOKUP(ROWS($W$3:W822),$U$3:$V$992,2,0),"")</f>
        <v/>
      </c>
      <c r="X822">
        <f>IF(ISNUMBER(SEARCH(#REF!,N822)),MAX($M$2:M821)+1,0)</f>
        <v>0.0</v>
      </c>
      <c r="Y822" s="93" t="s">
        <v>2812</v>
      </c>
      <c r="Z822" t="str">
        <f>IFERROR(VLOOKUP(ROWS($Z$3:Z822),$X$3:$Y$992,2,0),"")</f>
        <v/>
      </c>
    </row>
    <row r="823" spans="13:26" ht="12.75">
      <c r="M823" s="92">
        <f>IF(ISNUMBER(SEARCH(ZAKL_DATA!$B$29,N823)),MAX($M$2:M822)+1,0)</f>
        <v>821.0</v>
      </c>
      <c r="N823" s="93" t="s">
        <v>2814</v>
      </c>
      <c r="O823" s="108" t="s">
        <v>2815</v>
      </c>
      <c r="Q823" s="95" t="str">
        <f>IFERROR(VLOOKUP(ROWS($Q$3:Q823),$M$3:$N$992,2,0),"")</f>
        <v>Ostatní sportovní činnosti</v>
      </c>
      <c r="R823">
        <f>IF(ISNUMBER(SEARCH(#REF!,N823)),MAX($M$2:M822)+1,0)</f>
        <v>0.0</v>
      </c>
      <c r="S823" s="93" t="s">
        <v>2814</v>
      </c>
      <c r="T823" t="str">
        <f>IFERROR(VLOOKUP(ROWS($T$3:T823),$R$3:$S$992,2,0),"")</f>
        <v/>
      </c>
      <c r="U823">
        <f>IF(ISNUMBER(SEARCH(#REF!,N823)),MAX($M$2:M822)+1,0)</f>
        <v>0.0</v>
      </c>
      <c r="V823" s="93" t="s">
        <v>2814</v>
      </c>
      <c r="W823" t="str">
        <f>IFERROR(VLOOKUP(ROWS($W$3:W823),$U$3:$V$992,2,0),"")</f>
        <v/>
      </c>
      <c r="X823">
        <f>IF(ISNUMBER(SEARCH(#REF!,N823)),MAX($M$2:M822)+1,0)</f>
        <v>0.0</v>
      </c>
      <c r="Y823" s="93" t="s">
        <v>2814</v>
      </c>
      <c r="Z823" t="str">
        <f>IFERROR(VLOOKUP(ROWS($Z$3:Z823),$X$3:$Y$992,2,0),"")</f>
        <v/>
      </c>
    </row>
    <row r="824" spans="13:26" ht="12.75">
      <c r="M824" s="92">
        <f>IF(ISNUMBER(SEARCH(ZAKL_DATA!$B$29,N824)),MAX($M$2:M823)+1,0)</f>
        <v>822.0</v>
      </c>
      <c r="N824" s="93" t="s">
        <v>2816</v>
      </c>
      <c r="O824" s="108" t="s">
        <v>2817</v>
      </c>
      <c r="Q824" s="95" t="str">
        <f>IFERROR(VLOOKUP(ROWS($Q$3:Q824),$M$3:$N$992,2,0),"")</f>
        <v>Činnosti lunaparků a zábavních parků</v>
      </c>
      <c r="R824">
        <f>IF(ISNUMBER(SEARCH(#REF!,N824)),MAX($M$2:M823)+1,0)</f>
        <v>0.0</v>
      </c>
      <c r="S824" s="93" t="s">
        <v>2816</v>
      </c>
      <c r="T824" t="str">
        <f>IFERROR(VLOOKUP(ROWS($T$3:T824),$R$3:$S$992,2,0),"")</f>
        <v/>
      </c>
      <c r="U824">
        <f>IF(ISNUMBER(SEARCH(#REF!,N824)),MAX($M$2:M823)+1,0)</f>
        <v>0.0</v>
      </c>
      <c r="V824" s="93" t="s">
        <v>2816</v>
      </c>
      <c r="W824" t="str">
        <f>IFERROR(VLOOKUP(ROWS($W$3:W824),$U$3:$V$992,2,0),"")</f>
        <v/>
      </c>
      <c r="X824">
        <f>IF(ISNUMBER(SEARCH(#REF!,N824)),MAX($M$2:M823)+1,0)</f>
        <v>0.0</v>
      </c>
      <c r="Y824" s="93" t="s">
        <v>2816</v>
      </c>
      <c r="Z824" t="str">
        <f>IFERROR(VLOOKUP(ROWS($Z$3:Z824),$X$3:$Y$992,2,0),"")</f>
        <v/>
      </c>
    </row>
    <row r="825" spans="13:26" ht="12.75">
      <c r="M825" s="92">
        <f>IF(ISNUMBER(SEARCH(ZAKL_DATA!$B$29,N825)),MAX($M$2:M824)+1,0)</f>
        <v>823.0</v>
      </c>
      <c r="N825" s="93" t="s">
        <v>2818</v>
      </c>
      <c r="O825" s="108" t="s">
        <v>2819</v>
      </c>
      <c r="Q825" s="95" t="str">
        <f>IFERROR(VLOOKUP(ROWS($Q$3:Q825),$M$3:$N$992,2,0),"")</f>
        <v>Ostatní zábavní a rekreační činnosti j. n.</v>
      </c>
      <c r="R825">
        <f>IF(ISNUMBER(SEARCH(#REF!,N825)),MAX($M$2:M824)+1,0)</f>
        <v>0.0</v>
      </c>
      <c r="S825" s="93" t="s">
        <v>2818</v>
      </c>
      <c r="T825" t="str">
        <f>IFERROR(VLOOKUP(ROWS($T$3:T825),$R$3:$S$992,2,0),"")</f>
        <v/>
      </c>
      <c r="U825">
        <f>IF(ISNUMBER(SEARCH(#REF!,N825)),MAX($M$2:M824)+1,0)</f>
        <v>0.0</v>
      </c>
      <c r="V825" s="93" t="s">
        <v>2818</v>
      </c>
      <c r="W825" t="str">
        <f>IFERROR(VLOOKUP(ROWS($W$3:W825),$U$3:$V$992,2,0),"")</f>
        <v/>
      </c>
      <c r="X825">
        <f>IF(ISNUMBER(SEARCH(#REF!,N825)),MAX($M$2:M824)+1,0)</f>
        <v>0.0</v>
      </c>
      <c r="Y825" s="93" t="s">
        <v>2818</v>
      </c>
      <c r="Z825" t="str">
        <f>IFERROR(VLOOKUP(ROWS($Z$3:Z825),$X$3:$Y$992,2,0),"")</f>
        <v/>
      </c>
    </row>
    <row r="826" spans="13:26" ht="12.75">
      <c r="M826" s="92">
        <f>IF(ISNUMBER(SEARCH(ZAKL_DATA!$B$29,N826)),MAX($M$2:M825)+1,0)</f>
        <v>824.0</v>
      </c>
      <c r="N826" s="93" t="s">
        <v>2820</v>
      </c>
      <c r="O826" s="108" t="s">
        <v>2821</v>
      </c>
      <c r="Q826" s="95" t="str">
        <f>IFERROR(VLOOKUP(ROWS($Q$3:Q826),$M$3:$N$992,2,0),"")</f>
        <v>Činnosti podnikatelských a zaměstnavatelských organizací</v>
      </c>
      <c r="R826">
        <f>IF(ISNUMBER(SEARCH(#REF!,N826)),MAX($M$2:M825)+1,0)</f>
        <v>0.0</v>
      </c>
      <c r="S826" s="93" t="s">
        <v>2820</v>
      </c>
      <c r="T826" t="str">
        <f>IFERROR(VLOOKUP(ROWS($T$3:T826),$R$3:$S$992,2,0),"")</f>
        <v/>
      </c>
      <c r="U826">
        <f>IF(ISNUMBER(SEARCH(#REF!,N826)),MAX($M$2:M825)+1,0)</f>
        <v>0.0</v>
      </c>
      <c r="V826" s="93" t="s">
        <v>2820</v>
      </c>
      <c r="W826" t="str">
        <f>IFERROR(VLOOKUP(ROWS($W$3:W826),$U$3:$V$992,2,0),"")</f>
        <v/>
      </c>
      <c r="X826">
        <f>IF(ISNUMBER(SEARCH(#REF!,N826)),MAX($M$2:M825)+1,0)</f>
        <v>0.0</v>
      </c>
      <c r="Y826" s="93" t="s">
        <v>2820</v>
      </c>
      <c r="Z826" t="str">
        <f>IFERROR(VLOOKUP(ROWS($Z$3:Z826),$X$3:$Y$992,2,0),"")</f>
        <v/>
      </c>
    </row>
    <row r="827" spans="13:26" ht="12.75">
      <c r="M827" s="92">
        <f>IF(ISNUMBER(SEARCH(ZAKL_DATA!$B$29,N827)),MAX($M$2:M826)+1,0)</f>
        <v>825.0</v>
      </c>
      <c r="N827" s="93" t="s">
        <v>2822</v>
      </c>
      <c r="O827" s="108" t="s">
        <v>2823</v>
      </c>
      <c r="Q827" s="95" t="str">
        <f>IFERROR(VLOOKUP(ROWS($Q$3:Q827),$M$3:$N$992,2,0),"")</f>
        <v>Činnosti profesních organizací</v>
      </c>
      <c r="R827">
        <f>IF(ISNUMBER(SEARCH(#REF!,N827)),MAX($M$2:M826)+1,0)</f>
        <v>0.0</v>
      </c>
      <c r="S827" s="93" t="s">
        <v>2822</v>
      </c>
      <c r="T827" t="str">
        <f>IFERROR(VLOOKUP(ROWS($T$3:T827),$R$3:$S$992,2,0),"")</f>
        <v/>
      </c>
      <c r="U827">
        <f>IF(ISNUMBER(SEARCH(#REF!,N827)),MAX($M$2:M826)+1,0)</f>
        <v>0.0</v>
      </c>
      <c r="V827" s="93" t="s">
        <v>2822</v>
      </c>
      <c r="W827" t="str">
        <f>IFERROR(VLOOKUP(ROWS($W$3:W827),$U$3:$V$992,2,0),"")</f>
        <v/>
      </c>
      <c r="X827">
        <f>IF(ISNUMBER(SEARCH(#REF!,N827)),MAX($M$2:M826)+1,0)</f>
        <v>0.0</v>
      </c>
      <c r="Y827" s="93" t="s">
        <v>2822</v>
      </c>
      <c r="Z827" t="str">
        <f>IFERROR(VLOOKUP(ROWS($Z$3:Z827),$X$3:$Y$992,2,0),"")</f>
        <v/>
      </c>
    </row>
    <row r="828" spans="13:26" ht="12.75">
      <c r="M828" s="92">
        <f>IF(ISNUMBER(SEARCH(ZAKL_DATA!$B$29,N828)),MAX($M$2:M827)+1,0)</f>
        <v>826.0</v>
      </c>
      <c r="N828" s="93" t="s">
        <v>2824</v>
      </c>
      <c r="O828" s="108" t="s">
        <v>2825</v>
      </c>
      <c r="Q828" s="95" t="str">
        <f>IFERROR(VLOOKUP(ROWS($Q$3:Q828),$M$3:$N$992,2,0),"")</f>
        <v>Činnosti náboženských organizací</v>
      </c>
      <c r="R828">
        <f>IF(ISNUMBER(SEARCH(#REF!,N828)),MAX($M$2:M827)+1,0)</f>
        <v>0.0</v>
      </c>
      <c r="S828" s="93" t="s">
        <v>2824</v>
      </c>
      <c r="T828" t="str">
        <f>IFERROR(VLOOKUP(ROWS($T$3:T828),$R$3:$S$992,2,0),"")</f>
        <v/>
      </c>
      <c r="U828">
        <f>IF(ISNUMBER(SEARCH(#REF!,N828)),MAX($M$2:M827)+1,0)</f>
        <v>0.0</v>
      </c>
      <c r="V828" s="93" t="s">
        <v>2824</v>
      </c>
      <c r="W828" t="str">
        <f>IFERROR(VLOOKUP(ROWS($W$3:W828),$U$3:$V$992,2,0),"")</f>
        <v/>
      </c>
      <c r="X828">
        <f>IF(ISNUMBER(SEARCH(#REF!,N828)),MAX($M$2:M827)+1,0)</f>
        <v>0.0</v>
      </c>
      <c r="Y828" s="93" t="s">
        <v>2824</v>
      </c>
      <c r="Z828" t="str">
        <f>IFERROR(VLOOKUP(ROWS($Z$3:Z828),$X$3:$Y$992,2,0),"")</f>
        <v/>
      </c>
    </row>
    <row r="829" spans="13:26" ht="12.75">
      <c r="M829" s="92">
        <f>IF(ISNUMBER(SEARCH(ZAKL_DATA!$B$29,N829)),MAX($M$2:M828)+1,0)</f>
        <v>827.0</v>
      </c>
      <c r="N829" s="93" t="s">
        <v>2826</v>
      </c>
      <c r="O829" s="108" t="s">
        <v>2827</v>
      </c>
      <c r="Q829" s="95" t="str">
        <f>IFERROR(VLOOKUP(ROWS($Q$3:Q829),$M$3:$N$992,2,0),"")</f>
        <v>Činnosti politických stran a organizací</v>
      </c>
      <c r="R829">
        <f>IF(ISNUMBER(SEARCH(#REF!,N829)),MAX($M$2:M828)+1,0)</f>
        <v>0.0</v>
      </c>
      <c r="S829" s="93" t="s">
        <v>2826</v>
      </c>
      <c r="T829" t="str">
        <f>IFERROR(VLOOKUP(ROWS($T$3:T829),$R$3:$S$992,2,0),"")</f>
        <v/>
      </c>
      <c r="U829">
        <f>IF(ISNUMBER(SEARCH(#REF!,N829)),MAX($M$2:M828)+1,0)</f>
        <v>0.0</v>
      </c>
      <c r="V829" s="93" t="s">
        <v>2826</v>
      </c>
      <c r="W829" t="str">
        <f>IFERROR(VLOOKUP(ROWS($W$3:W829),$U$3:$V$992,2,0),"")</f>
        <v/>
      </c>
      <c r="X829">
        <f>IF(ISNUMBER(SEARCH(#REF!,N829)),MAX($M$2:M828)+1,0)</f>
        <v>0.0</v>
      </c>
      <c r="Y829" s="93" t="s">
        <v>2826</v>
      </c>
      <c r="Z829" t="str">
        <f>IFERROR(VLOOKUP(ROWS($Z$3:Z829),$X$3:$Y$992,2,0),"")</f>
        <v/>
      </c>
    </row>
    <row r="830" spans="13:26" ht="12.75">
      <c r="M830" s="92">
        <f>IF(ISNUMBER(SEARCH(ZAKL_DATA!$B$29,N830)),MAX($M$2:M829)+1,0)</f>
        <v>828.0</v>
      </c>
      <c r="N830" s="93" t="s">
        <v>2828</v>
      </c>
      <c r="O830" s="108" t="s">
        <v>2829</v>
      </c>
      <c r="Q830" s="95" t="str">
        <f>IFERROR(VLOOKUP(ROWS($Q$3:Q830),$M$3:$N$992,2,0),"")</f>
        <v>Činnosti ost.org.sdružujících osoby za účelem prosazování spol.zájmů j.n.</v>
      </c>
      <c r="R830">
        <f>IF(ISNUMBER(SEARCH(#REF!,N830)),MAX($M$2:M829)+1,0)</f>
        <v>0.0</v>
      </c>
      <c r="S830" s="93" t="s">
        <v>2828</v>
      </c>
      <c r="T830" t="str">
        <f>IFERROR(VLOOKUP(ROWS($T$3:T830),$R$3:$S$992,2,0),"")</f>
        <v/>
      </c>
      <c r="U830">
        <f>IF(ISNUMBER(SEARCH(#REF!,N830)),MAX($M$2:M829)+1,0)</f>
        <v>0.0</v>
      </c>
      <c r="V830" s="93" t="s">
        <v>2828</v>
      </c>
      <c r="W830" t="str">
        <f>IFERROR(VLOOKUP(ROWS($W$3:W830),$U$3:$V$992,2,0),"")</f>
        <v/>
      </c>
      <c r="X830">
        <f>IF(ISNUMBER(SEARCH(#REF!,N830)),MAX($M$2:M829)+1,0)</f>
        <v>0.0</v>
      </c>
      <c r="Y830" s="93" t="s">
        <v>2828</v>
      </c>
      <c r="Z830" t="str">
        <f>IFERROR(VLOOKUP(ROWS($Z$3:Z830),$X$3:$Y$992,2,0),"")</f>
        <v/>
      </c>
    </row>
    <row r="831" spans="13:26" ht="12.75">
      <c r="M831" s="92">
        <f>IF(ISNUMBER(SEARCH(ZAKL_DATA!$B$29,N831)),MAX($M$2:M830)+1,0)</f>
        <v>829.0</v>
      </c>
      <c r="N831" s="93" t="s">
        <v>2830</v>
      </c>
      <c r="O831" s="108" t="s">
        <v>2831</v>
      </c>
      <c r="Q831" s="95" t="str">
        <f>IFERROR(VLOOKUP(ROWS($Q$3:Q831),$M$3:$N$992,2,0),"")</f>
        <v>Opravy počítačů a periferních zařízení</v>
      </c>
      <c r="R831">
        <f>IF(ISNUMBER(SEARCH(#REF!,N831)),MAX($M$2:M830)+1,0)</f>
        <v>0.0</v>
      </c>
      <c r="S831" s="93" t="s">
        <v>2830</v>
      </c>
      <c r="T831" t="str">
        <f>IFERROR(VLOOKUP(ROWS($T$3:T831),$R$3:$S$992,2,0),"")</f>
        <v/>
      </c>
      <c r="U831">
        <f>IF(ISNUMBER(SEARCH(#REF!,N831)),MAX($M$2:M830)+1,0)</f>
        <v>0.0</v>
      </c>
      <c r="V831" s="93" t="s">
        <v>2830</v>
      </c>
      <c r="W831" t="str">
        <f>IFERROR(VLOOKUP(ROWS($W$3:W831),$U$3:$V$992,2,0),"")</f>
        <v/>
      </c>
      <c r="X831">
        <f>IF(ISNUMBER(SEARCH(#REF!,N831)),MAX($M$2:M830)+1,0)</f>
        <v>0.0</v>
      </c>
      <c r="Y831" s="93" t="s">
        <v>2830</v>
      </c>
      <c r="Z831" t="str">
        <f>IFERROR(VLOOKUP(ROWS($Z$3:Z831),$X$3:$Y$992,2,0),"")</f>
        <v/>
      </c>
    </row>
    <row r="832" spans="13:26" ht="12.75">
      <c r="M832" s="92">
        <f>IF(ISNUMBER(SEARCH(ZAKL_DATA!$B$29,N832)),MAX($M$2:M831)+1,0)</f>
        <v>830.0</v>
      </c>
      <c r="N832" s="93" t="s">
        <v>2832</v>
      </c>
      <c r="O832" s="108" t="s">
        <v>2833</v>
      </c>
      <c r="Q832" s="95" t="str">
        <f>IFERROR(VLOOKUP(ROWS($Q$3:Q832),$M$3:$N$992,2,0),"")</f>
        <v>Opravy komunikačních zařízení</v>
      </c>
      <c r="R832">
        <f>IF(ISNUMBER(SEARCH(#REF!,N832)),MAX($M$2:M831)+1,0)</f>
        <v>0.0</v>
      </c>
      <c r="S832" s="93" t="s">
        <v>2832</v>
      </c>
      <c r="T832" t="str">
        <f>IFERROR(VLOOKUP(ROWS($T$3:T832),$R$3:$S$992,2,0),"")</f>
        <v/>
      </c>
      <c r="U832">
        <f>IF(ISNUMBER(SEARCH(#REF!,N832)),MAX($M$2:M831)+1,0)</f>
        <v>0.0</v>
      </c>
      <c r="V832" s="93" t="s">
        <v>2832</v>
      </c>
      <c r="W832" t="str">
        <f>IFERROR(VLOOKUP(ROWS($W$3:W832),$U$3:$V$992,2,0),"")</f>
        <v/>
      </c>
      <c r="X832">
        <f>IF(ISNUMBER(SEARCH(#REF!,N832)),MAX($M$2:M831)+1,0)</f>
        <v>0.0</v>
      </c>
      <c r="Y832" s="93" t="s">
        <v>2832</v>
      </c>
      <c r="Z832" t="str">
        <f>IFERROR(VLOOKUP(ROWS($Z$3:Z832),$X$3:$Y$992,2,0),"")</f>
        <v/>
      </c>
    </row>
    <row r="833" spans="13:26" ht="12.75">
      <c r="M833" s="92">
        <f>IF(ISNUMBER(SEARCH(ZAKL_DATA!$B$29,N833)),MAX($M$2:M832)+1,0)</f>
        <v>831.0</v>
      </c>
      <c r="N833" s="93" t="s">
        <v>2834</v>
      </c>
      <c r="O833" s="108" t="s">
        <v>2835</v>
      </c>
      <c r="Q833" s="95" t="str">
        <f>IFERROR(VLOOKUP(ROWS($Q$3:Q833),$M$3:$N$992,2,0),"")</f>
        <v>Opravy spotřební elektroniky</v>
      </c>
      <c r="R833">
        <f>IF(ISNUMBER(SEARCH(#REF!,N833)),MAX($M$2:M832)+1,0)</f>
        <v>0.0</v>
      </c>
      <c r="S833" s="93" t="s">
        <v>2834</v>
      </c>
      <c r="T833" t="str">
        <f>IFERROR(VLOOKUP(ROWS($T$3:T833),$R$3:$S$992,2,0),"")</f>
        <v/>
      </c>
      <c r="U833">
        <f>IF(ISNUMBER(SEARCH(#REF!,N833)),MAX($M$2:M832)+1,0)</f>
        <v>0.0</v>
      </c>
      <c r="V833" s="93" t="s">
        <v>2834</v>
      </c>
      <c r="W833" t="str">
        <f>IFERROR(VLOOKUP(ROWS($W$3:W833),$U$3:$V$992,2,0),"")</f>
        <v/>
      </c>
      <c r="X833">
        <f>IF(ISNUMBER(SEARCH(#REF!,N833)),MAX($M$2:M832)+1,0)</f>
        <v>0.0</v>
      </c>
      <c r="Y833" s="93" t="s">
        <v>2834</v>
      </c>
      <c r="Z833" t="str">
        <f>IFERROR(VLOOKUP(ROWS($Z$3:Z833),$X$3:$Y$992,2,0),"")</f>
        <v/>
      </c>
    </row>
    <row r="834" spans="13:26" ht="12.75">
      <c r="M834" s="92">
        <f>IF(ISNUMBER(SEARCH(ZAKL_DATA!$B$29,N834)),MAX($M$2:M833)+1,0)</f>
        <v>832.0</v>
      </c>
      <c r="N834" s="93" t="s">
        <v>2836</v>
      </c>
      <c r="O834" s="108" t="s">
        <v>2837</v>
      </c>
      <c r="Q834" s="95" t="str">
        <f>IFERROR(VLOOKUP(ROWS($Q$3:Q834),$M$3:$N$992,2,0),"")</f>
        <v>Opravy přístrojů a zařízení převážně pro domácnost, dům a zahradu</v>
      </c>
      <c r="R834">
        <f>IF(ISNUMBER(SEARCH(#REF!,N834)),MAX($M$2:M833)+1,0)</f>
        <v>0.0</v>
      </c>
      <c r="S834" s="93" t="s">
        <v>2836</v>
      </c>
      <c r="T834" t="str">
        <f>IFERROR(VLOOKUP(ROWS($T$3:T834),$R$3:$S$992,2,0),"")</f>
        <v/>
      </c>
      <c r="U834">
        <f>IF(ISNUMBER(SEARCH(#REF!,N834)),MAX($M$2:M833)+1,0)</f>
        <v>0.0</v>
      </c>
      <c r="V834" s="93" t="s">
        <v>2836</v>
      </c>
      <c r="W834" t="str">
        <f>IFERROR(VLOOKUP(ROWS($W$3:W834),$U$3:$V$992,2,0),"")</f>
        <v/>
      </c>
      <c r="X834">
        <f>IF(ISNUMBER(SEARCH(#REF!,N834)),MAX($M$2:M833)+1,0)</f>
        <v>0.0</v>
      </c>
      <c r="Y834" s="93" t="s">
        <v>2836</v>
      </c>
      <c r="Z834" t="str">
        <f>IFERROR(VLOOKUP(ROWS($Z$3:Z834),$X$3:$Y$992,2,0),"")</f>
        <v/>
      </c>
    </row>
    <row r="835" spans="13:26" ht="12.75">
      <c r="M835" s="92">
        <f>IF(ISNUMBER(SEARCH(ZAKL_DATA!$B$29,N835)),MAX($M$2:M834)+1,0)</f>
        <v>833.0</v>
      </c>
      <c r="N835" s="93" t="s">
        <v>2838</v>
      </c>
      <c r="O835" s="108" t="s">
        <v>2839</v>
      </c>
      <c r="Q835" s="95" t="str">
        <f>IFERROR(VLOOKUP(ROWS($Q$3:Q835),$M$3:$N$992,2,0),"")</f>
        <v>Opravy obuvi a kožených výrobků</v>
      </c>
      <c r="R835">
        <f>IF(ISNUMBER(SEARCH(#REF!,N835)),MAX($M$2:M834)+1,0)</f>
        <v>0.0</v>
      </c>
      <c r="S835" s="93" t="s">
        <v>2838</v>
      </c>
      <c r="T835" t="str">
        <f>IFERROR(VLOOKUP(ROWS($T$3:T835),$R$3:$S$992,2,0),"")</f>
        <v/>
      </c>
      <c r="U835">
        <f>IF(ISNUMBER(SEARCH(#REF!,N835)),MAX($M$2:M834)+1,0)</f>
        <v>0.0</v>
      </c>
      <c r="V835" s="93" t="s">
        <v>2838</v>
      </c>
      <c r="W835" t="str">
        <f>IFERROR(VLOOKUP(ROWS($W$3:W835),$U$3:$V$992,2,0),"")</f>
        <v/>
      </c>
      <c r="X835">
        <f>IF(ISNUMBER(SEARCH(#REF!,N835)),MAX($M$2:M834)+1,0)</f>
        <v>0.0</v>
      </c>
      <c r="Y835" s="93" t="s">
        <v>2838</v>
      </c>
      <c r="Z835" t="str">
        <f>IFERROR(VLOOKUP(ROWS($Z$3:Z835),$X$3:$Y$992,2,0),"")</f>
        <v/>
      </c>
    </row>
    <row r="836" spans="13:26" ht="12.75">
      <c r="M836" s="92">
        <f>IF(ISNUMBER(SEARCH(ZAKL_DATA!$B$29,N836)),MAX($M$2:M835)+1,0)</f>
        <v>834.0</v>
      </c>
      <c r="N836" s="93" t="s">
        <v>2840</v>
      </c>
      <c r="O836" s="108" t="s">
        <v>2841</v>
      </c>
      <c r="Q836" s="95" t="str">
        <f>IFERROR(VLOOKUP(ROWS($Q$3:Q836),$M$3:$N$992,2,0),"")</f>
        <v>Opravy nábytku a bytového zařízení</v>
      </c>
      <c r="R836">
        <f>IF(ISNUMBER(SEARCH(#REF!,N836)),MAX($M$2:M835)+1,0)</f>
        <v>0.0</v>
      </c>
      <c r="S836" s="93" t="s">
        <v>2840</v>
      </c>
      <c r="T836" t="str">
        <f>IFERROR(VLOOKUP(ROWS($T$3:T836),$R$3:$S$992,2,0),"")</f>
        <v/>
      </c>
      <c r="U836">
        <f>IF(ISNUMBER(SEARCH(#REF!,N836)),MAX($M$2:M835)+1,0)</f>
        <v>0.0</v>
      </c>
      <c r="V836" s="93" t="s">
        <v>2840</v>
      </c>
      <c r="W836" t="str">
        <f>IFERROR(VLOOKUP(ROWS($W$3:W836),$U$3:$V$992,2,0),"")</f>
        <v/>
      </c>
      <c r="X836">
        <f>IF(ISNUMBER(SEARCH(#REF!,N836)),MAX($M$2:M835)+1,0)</f>
        <v>0.0</v>
      </c>
      <c r="Y836" s="93" t="s">
        <v>2840</v>
      </c>
      <c r="Z836" t="str">
        <f>IFERROR(VLOOKUP(ROWS($Z$3:Z836),$X$3:$Y$992,2,0),"")</f>
        <v/>
      </c>
    </row>
    <row r="837" spans="13:26" ht="12.75">
      <c r="M837" s="92">
        <f>IF(ISNUMBER(SEARCH(ZAKL_DATA!$B$29,N837)),MAX($M$2:M836)+1,0)</f>
        <v>835.0</v>
      </c>
      <c r="N837" s="93" t="s">
        <v>2842</v>
      </c>
      <c r="O837" s="108" t="s">
        <v>2843</v>
      </c>
      <c r="Q837" s="95" t="str">
        <f>IFERROR(VLOOKUP(ROWS($Q$3:Q837),$M$3:$N$992,2,0),"")</f>
        <v>Opravy hodin, hodinek a klenotnických výrobků</v>
      </c>
      <c r="R837">
        <f>IF(ISNUMBER(SEARCH(#REF!,N837)),MAX($M$2:M836)+1,0)</f>
        <v>0.0</v>
      </c>
      <c r="S837" s="93" t="s">
        <v>2842</v>
      </c>
      <c r="T837" t="str">
        <f>IFERROR(VLOOKUP(ROWS($T$3:T837),$R$3:$S$992,2,0),"")</f>
        <v/>
      </c>
      <c r="U837">
        <f>IF(ISNUMBER(SEARCH(#REF!,N837)),MAX($M$2:M836)+1,0)</f>
        <v>0.0</v>
      </c>
      <c r="V837" s="93" t="s">
        <v>2842</v>
      </c>
      <c r="W837" t="str">
        <f>IFERROR(VLOOKUP(ROWS($W$3:W837),$U$3:$V$992,2,0),"")</f>
        <v/>
      </c>
      <c r="X837">
        <f>IF(ISNUMBER(SEARCH(#REF!,N837)),MAX($M$2:M836)+1,0)</f>
        <v>0.0</v>
      </c>
      <c r="Y837" s="93" t="s">
        <v>2842</v>
      </c>
      <c r="Z837" t="str">
        <f>IFERROR(VLOOKUP(ROWS($Z$3:Z837),$X$3:$Y$992,2,0),"")</f>
        <v/>
      </c>
    </row>
    <row r="838" spans="13:26" ht="12.75">
      <c r="M838" s="92">
        <f>IF(ISNUMBER(SEARCH(ZAKL_DATA!$B$29,N838)),MAX($M$2:M837)+1,0)</f>
        <v>836.0</v>
      </c>
      <c r="N838" s="93" t="s">
        <v>2844</v>
      </c>
      <c r="O838" s="108" t="s">
        <v>2845</v>
      </c>
      <c r="Q838" s="95" t="str">
        <f>IFERROR(VLOOKUP(ROWS($Q$3:Q838),$M$3:$N$992,2,0),"")</f>
        <v>Opravy ostatních výrobků pro osobní potřebu a převážně pro domácnost</v>
      </c>
      <c r="R838">
        <f>IF(ISNUMBER(SEARCH(#REF!,N838)),MAX($M$2:M837)+1,0)</f>
        <v>0.0</v>
      </c>
      <c r="S838" s="93" t="s">
        <v>2844</v>
      </c>
      <c r="T838" t="str">
        <f>IFERROR(VLOOKUP(ROWS($T$3:T838),$R$3:$S$992,2,0),"")</f>
        <v/>
      </c>
      <c r="U838">
        <f>IF(ISNUMBER(SEARCH(#REF!,N838)),MAX($M$2:M837)+1,0)</f>
        <v>0.0</v>
      </c>
      <c r="V838" s="93" t="s">
        <v>2844</v>
      </c>
      <c r="W838" t="str">
        <f>IFERROR(VLOOKUP(ROWS($W$3:W838),$U$3:$V$992,2,0),"")</f>
        <v/>
      </c>
      <c r="X838">
        <f>IF(ISNUMBER(SEARCH(#REF!,N838)),MAX($M$2:M837)+1,0)</f>
        <v>0.0</v>
      </c>
      <c r="Y838" s="93" t="s">
        <v>2844</v>
      </c>
      <c r="Z838" t="str">
        <f>IFERROR(VLOOKUP(ROWS($Z$3:Z838),$X$3:$Y$992,2,0),"")</f>
        <v/>
      </c>
    </row>
    <row r="839" spans="13:26" ht="12.75">
      <c r="M839" s="92">
        <f>IF(ISNUMBER(SEARCH(ZAKL_DATA!$B$29,N839)),MAX($M$2:M838)+1,0)</f>
        <v>837.0</v>
      </c>
      <c r="N839" s="93" t="s">
        <v>2846</v>
      </c>
      <c r="O839" s="108" t="s">
        <v>2847</v>
      </c>
      <c r="Q839" s="95" t="str">
        <f>IFERROR(VLOOKUP(ROWS($Q$3:Q839),$M$3:$N$992,2,0),"")</f>
        <v>Praní a chemické čištění textilních a kožešinových výrobků</v>
      </c>
      <c r="R839">
        <f>IF(ISNUMBER(SEARCH(#REF!,N839)),MAX($M$2:M838)+1,0)</f>
        <v>0.0</v>
      </c>
      <c r="S839" s="93" t="s">
        <v>2846</v>
      </c>
      <c r="T839" t="str">
        <f>IFERROR(VLOOKUP(ROWS($T$3:T839),$R$3:$S$992,2,0),"")</f>
        <v/>
      </c>
      <c r="U839">
        <f>IF(ISNUMBER(SEARCH(#REF!,N839)),MAX($M$2:M838)+1,0)</f>
        <v>0.0</v>
      </c>
      <c r="V839" s="93" t="s">
        <v>2846</v>
      </c>
      <c r="W839" t="str">
        <f>IFERROR(VLOOKUP(ROWS($W$3:W839),$U$3:$V$992,2,0),"")</f>
        <v/>
      </c>
      <c r="X839">
        <f>IF(ISNUMBER(SEARCH(#REF!,N839)),MAX($M$2:M838)+1,0)</f>
        <v>0.0</v>
      </c>
      <c r="Y839" s="93" t="s">
        <v>2846</v>
      </c>
      <c r="Z839" t="str">
        <f>IFERROR(VLOOKUP(ROWS($Z$3:Z839),$X$3:$Y$992,2,0),"")</f>
        <v/>
      </c>
    </row>
    <row r="840" spans="13:26" ht="12.75">
      <c r="M840" s="92">
        <f>IF(ISNUMBER(SEARCH(ZAKL_DATA!$B$29,N840)),MAX($M$2:M839)+1,0)</f>
        <v>838.0</v>
      </c>
      <c r="N840" s="93" t="s">
        <v>2848</v>
      </c>
      <c r="O840" s="108" t="s">
        <v>2849</v>
      </c>
      <c r="Q840" s="95" t="str">
        <f>IFERROR(VLOOKUP(ROWS($Q$3:Q840),$M$3:$N$992,2,0),"")</f>
        <v>Kadeřnické, kosmetické a podobné činnosti</v>
      </c>
      <c r="R840">
        <f>IF(ISNUMBER(SEARCH(#REF!,N840)),MAX($M$2:M839)+1,0)</f>
        <v>0.0</v>
      </c>
      <c r="S840" s="93" t="s">
        <v>2848</v>
      </c>
      <c r="T840" t="str">
        <f>IFERROR(VLOOKUP(ROWS($T$3:T840),$R$3:$S$992,2,0),"")</f>
        <v/>
      </c>
      <c r="U840">
        <f>IF(ISNUMBER(SEARCH(#REF!,N840)),MAX($M$2:M839)+1,0)</f>
        <v>0.0</v>
      </c>
      <c r="V840" s="93" t="s">
        <v>2848</v>
      </c>
      <c r="W840" t="str">
        <f>IFERROR(VLOOKUP(ROWS($W$3:W840),$U$3:$V$992,2,0),"")</f>
        <v/>
      </c>
      <c r="X840">
        <f>IF(ISNUMBER(SEARCH(#REF!,N840)),MAX($M$2:M839)+1,0)</f>
        <v>0.0</v>
      </c>
      <c r="Y840" s="93" t="s">
        <v>2848</v>
      </c>
      <c r="Z840" t="str">
        <f>IFERROR(VLOOKUP(ROWS($Z$3:Z840),$X$3:$Y$992,2,0),"")</f>
        <v/>
      </c>
    </row>
    <row r="841" spans="13:26" ht="12.75">
      <c r="M841" s="92">
        <f>IF(ISNUMBER(SEARCH(ZAKL_DATA!$B$29,N841)),MAX($M$2:M840)+1,0)</f>
        <v>839.0</v>
      </c>
      <c r="N841" s="93" t="s">
        <v>2850</v>
      </c>
      <c r="O841" s="108" t="s">
        <v>2851</v>
      </c>
      <c r="Q841" s="95" t="str">
        <f>IFERROR(VLOOKUP(ROWS($Q$3:Q841),$M$3:$N$992,2,0),"")</f>
        <v>Pohřební a související činnosti</v>
      </c>
      <c r="R841">
        <f>IF(ISNUMBER(SEARCH(#REF!,N841)),MAX($M$2:M840)+1,0)</f>
        <v>0.0</v>
      </c>
      <c r="S841" s="93" t="s">
        <v>2850</v>
      </c>
      <c r="T841" t="str">
        <f>IFERROR(VLOOKUP(ROWS($T$3:T841),$R$3:$S$992,2,0),"")</f>
        <v/>
      </c>
      <c r="U841">
        <f>IF(ISNUMBER(SEARCH(#REF!,N841)),MAX($M$2:M840)+1,0)</f>
        <v>0.0</v>
      </c>
      <c r="V841" s="93" t="s">
        <v>2850</v>
      </c>
      <c r="W841" t="str">
        <f>IFERROR(VLOOKUP(ROWS($W$3:W841),$U$3:$V$992,2,0),"")</f>
        <v/>
      </c>
      <c r="X841">
        <f>IF(ISNUMBER(SEARCH(#REF!,N841)),MAX($M$2:M840)+1,0)</f>
        <v>0.0</v>
      </c>
      <c r="Y841" s="93" t="s">
        <v>2850</v>
      </c>
      <c r="Z841" t="str">
        <f>IFERROR(VLOOKUP(ROWS($Z$3:Z841),$X$3:$Y$992,2,0),"")</f>
        <v/>
      </c>
    </row>
    <row r="842" spans="13:26" ht="12.75">
      <c r="M842" s="92">
        <f>IF(ISNUMBER(SEARCH(ZAKL_DATA!$B$29,N842)),MAX($M$2:M841)+1,0)</f>
        <v>840.0</v>
      </c>
      <c r="N842" s="93" t="s">
        <v>2852</v>
      </c>
      <c r="O842" s="108" t="s">
        <v>2853</v>
      </c>
      <c r="Q842" s="95" t="str">
        <f>IFERROR(VLOOKUP(ROWS($Q$3:Q842),$M$3:$N$992,2,0),"")</f>
        <v>Činnosti pro osobní a fyzickou pohodu</v>
      </c>
      <c r="R842">
        <f>IF(ISNUMBER(SEARCH(#REF!,N842)),MAX($M$2:M841)+1,0)</f>
        <v>0.0</v>
      </c>
      <c r="S842" s="93" t="s">
        <v>2852</v>
      </c>
      <c r="T842" t="str">
        <f>IFERROR(VLOOKUP(ROWS($T$3:T842),$R$3:$S$992,2,0),"")</f>
        <v/>
      </c>
      <c r="U842">
        <f>IF(ISNUMBER(SEARCH(#REF!,N842)),MAX($M$2:M841)+1,0)</f>
        <v>0.0</v>
      </c>
      <c r="V842" s="93" t="s">
        <v>2852</v>
      </c>
      <c r="W842" t="str">
        <f>IFERROR(VLOOKUP(ROWS($W$3:W842),$U$3:$V$992,2,0),"")</f>
        <v/>
      </c>
      <c r="X842">
        <f>IF(ISNUMBER(SEARCH(#REF!,N842)),MAX($M$2:M841)+1,0)</f>
        <v>0.0</v>
      </c>
      <c r="Y842" s="93" t="s">
        <v>2852</v>
      </c>
      <c r="Z842" t="str">
        <f>IFERROR(VLOOKUP(ROWS($Z$3:Z842),$X$3:$Y$992,2,0),"")</f>
        <v/>
      </c>
    </row>
    <row r="843" spans="13:26" ht="12.75">
      <c r="M843" s="92">
        <f>IF(ISNUMBER(SEARCH(ZAKL_DATA!$B$29,N843)),MAX($M$2:M842)+1,0)</f>
        <v>841.0</v>
      </c>
      <c r="N843" s="93" t="s">
        <v>2854</v>
      </c>
      <c r="O843" s="108" t="s">
        <v>2855</v>
      </c>
      <c r="Q843" s="95" t="str">
        <f>IFERROR(VLOOKUP(ROWS($Q$3:Q843),$M$3:$N$992,2,0),"")</f>
        <v>Poskytování ostatních osobních služeb j. n.</v>
      </c>
      <c r="R843">
        <f>IF(ISNUMBER(SEARCH(#REF!,N843)),MAX($M$2:M842)+1,0)</f>
        <v>0.0</v>
      </c>
      <c r="S843" s="93" t="s">
        <v>2854</v>
      </c>
      <c r="T843" t="str">
        <f>IFERROR(VLOOKUP(ROWS($T$3:T843),$R$3:$S$992,2,0),"")</f>
        <v/>
      </c>
      <c r="U843">
        <f>IF(ISNUMBER(SEARCH(#REF!,N843)),MAX($M$2:M842)+1,0)</f>
        <v>0.0</v>
      </c>
      <c r="V843" s="93" t="s">
        <v>2854</v>
      </c>
      <c r="W843" t="str">
        <f>IFERROR(VLOOKUP(ROWS($W$3:W843),$U$3:$V$992,2,0),"")</f>
        <v/>
      </c>
      <c r="X843">
        <f>IF(ISNUMBER(SEARCH(#REF!,N843)),MAX($M$2:M842)+1,0)</f>
        <v>0.0</v>
      </c>
      <c r="Y843" s="93" t="s">
        <v>2854</v>
      </c>
      <c r="Z843" t="str">
        <f>IFERROR(VLOOKUP(ROWS($Z$3:Z843),$X$3:$Y$992,2,0),"")</f>
        <v/>
      </c>
    </row>
    <row r="844" spans="13:26" ht="12.75">
      <c r="M844" s="92">
        <f>IF(ISNUMBER(SEARCH(ZAKL_DATA!$B$29,N844)),MAX($M$2:M843)+1,0)</f>
        <v>842.0</v>
      </c>
      <c r="N844" s="93" t="s">
        <v>2856</v>
      </c>
      <c r="O844" s="108" t="s">
        <v>1946</v>
      </c>
      <c r="Q844" s="95" t="str">
        <f>IFERROR(VLOOKUP(ROWS($Q$3:Q844),$M$3:$N$992,2,0),"")</f>
        <v>Činnosti domácností produk.blíže neurčené výrobky pro vlastní potřebu</v>
      </c>
      <c r="R844">
        <f>IF(ISNUMBER(SEARCH(#REF!,N844)),MAX($M$2:M843)+1,0)</f>
        <v>0.0</v>
      </c>
      <c r="S844" s="93" t="s">
        <v>2856</v>
      </c>
      <c r="T844" t="str">
        <f>IFERROR(VLOOKUP(ROWS($T$3:T844),$R$3:$S$992,2,0),"")</f>
        <v/>
      </c>
      <c r="U844">
        <f>IF(ISNUMBER(SEARCH(#REF!,N844)),MAX($M$2:M843)+1,0)</f>
        <v>0.0</v>
      </c>
      <c r="V844" s="93" t="s">
        <v>2856</v>
      </c>
      <c r="W844" t="str">
        <f>IFERROR(VLOOKUP(ROWS($W$3:W844),$U$3:$V$992,2,0),"")</f>
        <v/>
      </c>
      <c r="X844">
        <f>IF(ISNUMBER(SEARCH(#REF!,N844)),MAX($M$2:M843)+1,0)</f>
        <v>0.0</v>
      </c>
      <c r="Y844" s="93" t="s">
        <v>2856</v>
      </c>
      <c r="Z844" t="str">
        <f>IFERROR(VLOOKUP(ROWS($Z$3:Z844),$X$3:$Y$992,2,0),"")</f>
        <v/>
      </c>
    </row>
    <row r="845" spans="13:26" ht="12.75">
      <c r="M845" s="92">
        <f>IF(ISNUMBER(SEARCH(ZAKL_DATA!$B$29,N845)),MAX($M$2:M844)+1,0)</f>
        <v>843.0</v>
      </c>
      <c r="N845" s="93" t="s">
        <v>2857</v>
      </c>
      <c r="O845" s="108" t="s">
        <v>2858</v>
      </c>
      <c r="Q845" s="95" t="str">
        <f>IFERROR(VLOOKUP(ROWS($Q$3:Q845),$M$3:$N$992,2,0),"")</f>
        <v>Výroba obuvi s usňovým svrškem</v>
      </c>
      <c r="R845">
        <f>IF(ISNUMBER(SEARCH(#REF!,N845)),MAX($M$2:M844)+1,0)</f>
        <v>0.0</v>
      </c>
      <c r="S845" s="93" t="s">
        <v>2857</v>
      </c>
      <c r="T845" t="str">
        <f>IFERROR(VLOOKUP(ROWS($T$3:T845),$R$3:$S$992,2,0),"")</f>
        <v/>
      </c>
      <c r="U845">
        <f>IF(ISNUMBER(SEARCH(#REF!,N845)),MAX($M$2:M844)+1,0)</f>
        <v>0.0</v>
      </c>
      <c r="V845" s="93" t="s">
        <v>2857</v>
      </c>
      <c r="W845" t="str">
        <f>IFERROR(VLOOKUP(ROWS($W$3:W845),$U$3:$V$992,2,0),"")</f>
        <v/>
      </c>
      <c r="X845">
        <f>IF(ISNUMBER(SEARCH(#REF!,N845)),MAX($M$2:M844)+1,0)</f>
        <v>0.0</v>
      </c>
      <c r="Y845" s="93" t="s">
        <v>2857</v>
      </c>
      <c r="Z845" t="str">
        <f>IFERROR(VLOOKUP(ROWS($Z$3:Z845),$X$3:$Y$992,2,0),"")</f>
        <v/>
      </c>
    </row>
    <row r="846" spans="13:26" ht="12.75">
      <c r="M846" s="92">
        <f>IF(ISNUMBER(SEARCH(ZAKL_DATA!$B$29,N846)),MAX($M$2:M845)+1,0)</f>
        <v>844.0</v>
      </c>
      <c r="N846" s="93" t="s">
        <v>2859</v>
      </c>
      <c r="O846" s="108" t="s">
        <v>2860</v>
      </c>
      <c r="Q846" s="95" t="str">
        <f>IFERROR(VLOOKUP(ROWS($Q$3:Q846),$M$3:$N$992,2,0),"")</f>
        <v>Výroba obuvi z ostatních materiálů</v>
      </c>
      <c r="R846">
        <f>IF(ISNUMBER(SEARCH(#REF!,N846)),MAX($M$2:M845)+1,0)</f>
        <v>0.0</v>
      </c>
      <c r="S846" s="93" t="s">
        <v>2859</v>
      </c>
      <c r="T846" t="str">
        <f>IFERROR(VLOOKUP(ROWS($T$3:T846),$R$3:$S$992,2,0),"")</f>
        <v/>
      </c>
      <c r="U846">
        <f>IF(ISNUMBER(SEARCH(#REF!,N846)),MAX($M$2:M845)+1,0)</f>
        <v>0.0</v>
      </c>
      <c r="V846" s="93" t="s">
        <v>2859</v>
      </c>
      <c r="W846" t="str">
        <f>IFERROR(VLOOKUP(ROWS($W$3:W846),$U$3:$V$992,2,0),"")</f>
        <v/>
      </c>
      <c r="X846">
        <f>IF(ISNUMBER(SEARCH(#REF!,N846)),MAX($M$2:M845)+1,0)</f>
        <v>0.0</v>
      </c>
      <c r="Y846" s="93" t="s">
        <v>2859</v>
      </c>
      <c r="Z846" t="str">
        <f>IFERROR(VLOOKUP(ROWS($Z$3:Z846),$X$3:$Y$992,2,0),"")</f>
        <v/>
      </c>
    </row>
    <row r="847" spans="13:26" ht="12.75">
      <c r="M847" s="92">
        <f>IF(ISNUMBER(SEARCH(ZAKL_DATA!$B$29,N847)),MAX($M$2:M846)+1,0)</f>
        <v>845.0</v>
      </c>
      <c r="N847" s="93" t="s">
        <v>2861</v>
      </c>
      <c r="O847" s="108" t="s">
        <v>2862</v>
      </c>
      <c r="Q847" s="95" t="str">
        <f>IFERROR(VLOOKUP(ROWS($Q$3:Q847),$M$3:$N$992,2,0),"")</f>
        <v>Výroba chemických buničin</v>
      </c>
      <c r="R847">
        <f>IF(ISNUMBER(SEARCH(#REF!,N847)),MAX($M$2:M846)+1,0)</f>
        <v>0.0</v>
      </c>
      <c r="S847" s="93" t="s">
        <v>2861</v>
      </c>
      <c r="T847" t="str">
        <f>IFERROR(VLOOKUP(ROWS($T$3:T847),$R$3:$S$992,2,0),"")</f>
        <v/>
      </c>
      <c r="U847">
        <f>IF(ISNUMBER(SEARCH(#REF!,N847)),MAX($M$2:M846)+1,0)</f>
        <v>0.0</v>
      </c>
      <c r="V847" s="93" t="s">
        <v>2861</v>
      </c>
      <c r="W847" t="str">
        <f>IFERROR(VLOOKUP(ROWS($W$3:W847),$U$3:$V$992,2,0),"")</f>
        <v/>
      </c>
      <c r="X847">
        <f>IF(ISNUMBER(SEARCH(#REF!,N847)),MAX($M$2:M846)+1,0)</f>
        <v>0.0</v>
      </c>
      <c r="Y847" s="93" t="s">
        <v>2861</v>
      </c>
      <c r="Z847" t="str">
        <f>IFERROR(VLOOKUP(ROWS($Z$3:Z847),$X$3:$Y$992,2,0),"")</f>
        <v/>
      </c>
    </row>
    <row r="848" spans="13:26" ht="12.75">
      <c r="M848" s="92">
        <f>IF(ISNUMBER(SEARCH(ZAKL_DATA!$B$29,N848)),MAX($M$2:M847)+1,0)</f>
        <v>846.0</v>
      </c>
      <c r="N848" s="93" t="s">
        <v>2863</v>
      </c>
      <c r="O848" s="108" t="s">
        <v>2864</v>
      </c>
      <c r="Q848" s="95" t="str">
        <f>IFERROR(VLOOKUP(ROWS($Q$3:Q848),$M$3:$N$992,2,0),"")</f>
        <v>Výroba mechanických vláknin</v>
      </c>
      <c r="R848">
        <f>IF(ISNUMBER(SEARCH(#REF!,N848)),MAX($M$2:M847)+1,0)</f>
        <v>0.0</v>
      </c>
      <c r="S848" s="93" t="s">
        <v>2863</v>
      </c>
      <c r="T848" t="str">
        <f>IFERROR(VLOOKUP(ROWS($T$3:T848),$R$3:$S$992,2,0),"")</f>
        <v/>
      </c>
      <c r="U848">
        <f>IF(ISNUMBER(SEARCH(#REF!,N848)),MAX($M$2:M847)+1,0)</f>
        <v>0.0</v>
      </c>
      <c r="V848" s="93" t="s">
        <v>2863</v>
      </c>
      <c r="W848" t="str">
        <f>IFERROR(VLOOKUP(ROWS($W$3:W848),$U$3:$V$992,2,0),"")</f>
        <v/>
      </c>
      <c r="X848">
        <f>IF(ISNUMBER(SEARCH(#REF!,N848)),MAX($M$2:M847)+1,0)</f>
        <v>0.0</v>
      </c>
      <c r="Y848" s="93" t="s">
        <v>2863</v>
      </c>
      <c r="Z848" t="str">
        <f>IFERROR(VLOOKUP(ROWS($Z$3:Z848),$X$3:$Y$992,2,0),"")</f>
        <v/>
      </c>
    </row>
    <row r="849" spans="13:26" ht="12.75">
      <c r="M849" s="92">
        <f>IF(ISNUMBER(SEARCH(ZAKL_DATA!$B$29,N849)),MAX($M$2:M848)+1,0)</f>
        <v>847.0</v>
      </c>
      <c r="N849" s="93" t="s">
        <v>2865</v>
      </c>
      <c r="O849" s="108" t="s">
        <v>2866</v>
      </c>
      <c r="Q849" s="95" t="str">
        <f>IFERROR(VLOOKUP(ROWS($Q$3:Q849),$M$3:$N$992,2,0),"")</f>
        <v>Výroba ostatních papírenských vláknin</v>
      </c>
      <c r="R849">
        <f>IF(ISNUMBER(SEARCH(#REF!,N849)),MAX($M$2:M848)+1,0)</f>
        <v>0.0</v>
      </c>
      <c r="S849" s="93" t="s">
        <v>2865</v>
      </c>
      <c r="T849" t="str">
        <f>IFERROR(VLOOKUP(ROWS($T$3:T849),$R$3:$S$992,2,0),"")</f>
        <v/>
      </c>
      <c r="U849">
        <f>IF(ISNUMBER(SEARCH(#REF!,N849)),MAX($M$2:M848)+1,0)</f>
        <v>0.0</v>
      </c>
      <c r="V849" s="93" t="s">
        <v>2865</v>
      </c>
      <c r="W849" t="str">
        <f>IFERROR(VLOOKUP(ROWS($W$3:W849),$U$3:$V$992,2,0),"")</f>
        <v/>
      </c>
      <c r="X849">
        <f>IF(ISNUMBER(SEARCH(#REF!,N849)),MAX($M$2:M848)+1,0)</f>
        <v>0.0</v>
      </c>
      <c r="Y849" s="93" t="s">
        <v>2865</v>
      </c>
      <c r="Z849" t="str">
        <f>IFERROR(VLOOKUP(ROWS($Z$3:Z849),$X$3:$Y$992,2,0),"")</f>
        <v/>
      </c>
    </row>
    <row r="850" spans="13:26" ht="12.75">
      <c r="M850" s="92">
        <f>IF(ISNUMBER(SEARCH(ZAKL_DATA!$B$29,N850)),MAX($M$2:M849)+1,0)</f>
        <v>848.0</v>
      </c>
      <c r="N850" s="93" t="s">
        <v>2867</v>
      </c>
      <c r="O850" s="108" t="s">
        <v>2868</v>
      </c>
      <c r="Q850" s="95" t="str">
        <f>IFERROR(VLOOKUP(ROWS($Q$3:Q850),$M$3:$N$992,2,0),"")</f>
        <v>Výroba bioet.(biolihu)pro pohon motorů a pro výr.směsí a komp.paliv</v>
      </c>
      <c r="R850">
        <f>IF(ISNUMBER(SEARCH(#REF!,N850)),MAX($M$2:M849)+1,0)</f>
        <v>0.0</v>
      </c>
      <c r="S850" s="93" t="s">
        <v>2867</v>
      </c>
      <c r="T850" t="str">
        <f>IFERROR(VLOOKUP(ROWS($T$3:T850),$R$3:$S$992,2,0),"")</f>
        <v/>
      </c>
      <c r="U850">
        <f>IF(ISNUMBER(SEARCH(#REF!,N850)),MAX($M$2:M849)+1,0)</f>
        <v>0.0</v>
      </c>
      <c r="V850" s="93" t="s">
        <v>2867</v>
      </c>
      <c r="W850" t="str">
        <f>IFERROR(VLOOKUP(ROWS($W$3:W850),$U$3:$V$992,2,0),"")</f>
        <v/>
      </c>
      <c r="X850">
        <f>IF(ISNUMBER(SEARCH(#REF!,N850)),MAX($M$2:M849)+1,0)</f>
        <v>0.0</v>
      </c>
      <c r="Y850" s="93" t="s">
        <v>2867</v>
      </c>
      <c r="Z850" t="str">
        <f>IFERROR(VLOOKUP(ROWS($Z$3:Z850),$X$3:$Y$992,2,0),"")</f>
        <v/>
      </c>
    </row>
    <row r="851" spans="13:26" ht="12.75">
      <c r="M851" s="92">
        <f>IF(ISNUMBER(SEARCH(ZAKL_DATA!$B$29,N851)),MAX($M$2:M850)+1,0)</f>
        <v>849.0</v>
      </c>
      <c r="N851" s="93" t="s">
        <v>2869</v>
      </c>
      <c r="O851" s="108" t="s">
        <v>2870</v>
      </c>
      <c r="Q851" s="95" t="str">
        <f>IFERROR(VLOOKUP(ROWS($Q$3:Q851),$M$3:$N$992,2,0),"")</f>
        <v>Výroba ostatních základních organických chemických látek</v>
      </c>
      <c r="R851">
        <f>IF(ISNUMBER(SEARCH(#REF!,N851)),MAX($M$2:M850)+1,0)</f>
        <v>0.0</v>
      </c>
      <c r="S851" s="93" t="s">
        <v>2869</v>
      </c>
      <c r="T851" t="str">
        <f>IFERROR(VLOOKUP(ROWS($T$3:T851),$R$3:$S$992,2,0),"")</f>
        <v/>
      </c>
      <c r="U851">
        <f>IF(ISNUMBER(SEARCH(#REF!,N851)),MAX($M$2:M850)+1,0)</f>
        <v>0.0</v>
      </c>
      <c r="V851" s="93" t="s">
        <v>2869</v>
      </c>
      <c r="W851" t="str">
        <f>IFERROR(VLOOKUP(ROWS($W$3:W851),$U$3:$V$992,2,0),"")</f>
        <v/>
      </c>
      <c r="X851">
        <f>IF(ISNUMBER(SEARCH(#REF!,N851)),MAX($M$2:M850)+1,0)</f>
        <v>0.0</v>
      </c>
      <c r="Y851" s="93" t="s">
        <v>2869</v>
      </c>
      <c r="Z851" t="str">
        <f>IFERROR(VLOOKUP(ROWS($Z$3:Z851),$X$3:$Y$992,2,0),"")</f>
        <v/>
      </c>
    </row>
    <row r="852" spans="13:26" ht="12.75">
      <c r="M852" s="92">
        <f>IF(ISNUMBER(SEARCH(ZAKL_DATA!$B$29,N852)),MAX($M$2:M851)+1,0)</f>
        <v>850.0</v>
      </c>
      <c r="N852" s="93" t="s">
        <v>2871</v>
      </c>
      <c r="O852" s="108" t="s">
        <v>2872</v>
      </c>
      <c r="Q852" s="95" t="str">
        <f>IFERROR(VLOOKUP(ROWS($Q$3:Q852),$M$3:$N$992,2,0),"")</f>
        <v>Výr.metylesterů a etylesterů mast.kys.pro pohon motorů a pro výr.sm.p.</v>
      </c>
      <c r="R852">
        <f>IF(ISNUMBER(SEARCH(#REF!,N852)),MAX($M$2:M851)+1,0)</f>
        <v>0.0</v>
      </c>
      <c r="S852" s="93" t="s">
        <v>2871</v>
      </c>
      <c r="T852" t="str">
        <f>IFERROR(VLOOKUP(ROWS($T$3:T852),$R$3:$S$992,2,0),"")</f>
        <v/>
      </c>
      <c r="U852">
        <f>IF(ISNUMBER(SEARCH(#REF!,N852)),MAX($M$2:M851)+1,0)</f>
        <v>0.0</v>
      </c>
      <c r="V852" s="93" t="s">
        <v>2871</v>
      </c>
      <c r="W852" t="str">
        <f>IFERROR(VLOOKUP(ROWS($W$3:W852),$U$3:$V$992,2,0),"")</f>
        <v/>
      </c>
      <c r="X852">
        <f>IF(ISNUMBER(SEARCH(#REF!,N852)),MAX($M$2:M851)+1,0)</f>
        <v>0.0</v>
      </c>
      <c r="Y852" s="93" t="s">
        <v>2871</v>
      </c>
      <c r="Z852" t="str">
        <f>IFERROR(VLOOKUP(ROWS($Z$3:Z852),$X$3:$Y$992,2,0),"")</f>
        <v/>
      </c>
    </row>
    <row r="853" spans="13:26" ht="12.75">
      <c r="M853" s="92">
        <f>IF(ISNUMBER(SEARCH(ZAKL_DATA!$B$29,N853)),MAX($M$2:M852)+1,0)</f>
        <v>851.0</v>
      </c>
      <c r="N853" s="93" t="s">
        <v>2873</v>
      </c>
      <c r="O853" s="108" t="s">
        <v>2874</v>
      </c>
      <c r="Q853" s="95" t="str">
        <f>IFERROR(VLOOKUP(ROWS($Q$3:Q853),$M$3:$N$992,2,0),"")</f>
        <v>Výroba jiných chemických výrobků j. n.</v>
      </c>
      <c r="R853">
        <f>IF(ISNUMBER(SEARCH(#REF!,N853)),MAX($M$2:M852)+1,0)</f>
        <v>0.0</v>
      </c>
      <c r="S853" s="93" t="s">
        <v>2873</v>
      </c>
      <c r="T853" t="str">
        <f>IFERROR(VLOOKUP(ROWS($T$3:T853),$R$3:$S$992,2,0),"")</f>
        <v/>
      </c>
      <c r="U853">
        <f>IF(ISNUMBER(SEARCH(#REF!,N853)),MAX($M$2:M852)+1,0)</f>
        <v>0.0</v>
      </c>
      <c r="V853" s="93" t="s">
        <v>2873</v>
      </c>
      <c r="W853" t="str">
        <f>IFERROR(VLOOKUP(ROWS($W$3:W853),$U$3:$V$992,2,0),"")</f>
        <v/>
      </c>
      <c r="X853">
        <f>IF(ISNUMBER(SEARCH(#REF!,N853)),MAX($M$2:M852)+1,0)</f>
        <v>0.0</v>
      </c>
      <c r="Y853" s="93" t="s">
        <v>2873</v>
      </c>
      <c r="Z853" t="str">
        <f>IFERROR(VLOOKUP(ROWS($Z$3:Z853),$X$3:$Y$992,2,0),"")</f>
        <v/>
      </c>
    </row>
    <row r="854" spans="13:26" ht="12.75">
      <c r="M854" s="92">
        <f>IF(ISNUMBER(SEARCH(ZAKL_DATA!$B$29,N854)),MAX($M$2:M853)+1,0)</f>
        <v>852.0</v>
      </c>
      <c r="N854" s="93" t="s">
        <v>2875</v>
      </c>
      <c r="O854" s="108" t="s">
        <v>2876</v>
      </c>
      <c r="Q854" s="95" t="str">
        <f>IFERROR(VLOOKUP(ROWS($Q$3:Q854),$M$3:$N$992,2,0),"")</f>
        <v>Výroba surového železa, oceli a feroslitin</v>
      </c>
      <c r="R854">
        <f>IF(ISNUMBER(SEARCH(#REF!,N854)),MAX($M$2:M853)+1,0)</f>
        <v>0.0</v>
      </c>
      <c r="S854" s="93" t="s">
        <v>2875</v>
      </c>
      <c r="T854" t="str">
        <f>IFERROR(VLOOKUP(ROWS($T$3:T854),$R$3:$S$992,2,0),"")</f>
        <v/>
      </c>
      <c r="U854">
        <f>IF(ISNUMBER(SEARCH(#REF!,N854)),MAX($M$2:M853)+1,0)</f>
        <v>0.0</v>
      </c>
      <c r="V854" s="93" t="s">
        <v>2875</v>
      </c>
      <c r="W854" t="str">
        <f>IFERROR(VLOOKUP(ROWS($W$3:W854),$U$3:$V$992,2,0),"")</f>
        <v/>
      </c>
      <c r="X854">
        <f>IF(ISNUMBER(SEARCH(#REF!,N854)),MAX($M$2:M853)+1,0)</f>
        <v>0.0</v>
      </c>
      <c r="Y854" s="93" t="s">
        <v>2875</v>
      </c>
      <c r="Z854" t="str">
        <f>IFERROR(VLOOKUP(ROWS($Z$3:Z854),$X$3:$Y$992,2,0),"")</f>
        <v/>
      </c>
    </row>
    <row r="855" spans="13:26" ht="12.75">
      <c r="M855" s="92">
        <f>IF(ISNUMBER(SEARCH(ZAKL_DATA!$B$29,N855)),MAX($M$2:M854)+1,0)</f>
        <v>853.0</v>
      </c>
      <c r="N855" s="93" t="s">
        <v>2877</v>
      </c>
      <c r="O855" s="108" t="s">
        <v>2878</v>
      </c>
      <c r="Q855" s="95" t="str">
        <f>IFERROR(VLOOKUP(ROWS($Q$3:Q855),$M$3:$N$992,2,0),"")</f>
        <v>Výroba plochých výrobků (kromě pásky za studena)</v>
      </c>
      <c r="R855">
        <f>IF(ISNUMBER(SEARCH(#REF!,N855)),MAX($M$2:M854)+1,0)</f>
        <v>0.0</v>
      </c>
      <c r="S855" s="93" t="s">
        <v>2877</v>
      </c>
      <c r="T855" t="str">
        <f>IFERROR(VLOOKUP(ROWS($T$3:T855),$R$3:$S$992,2,0),"")</f>
        <v/>
      </c>
      <c r="U855">
        <f>IF(ISNUMBER(SEARCH(#REF!,N855)),MAX($M$2:M854)+1,0)</f>
        <v>0.0</v>
      </c>
      <c r="V855" s="93" t="s">
        <v>2877</v>
      </c>
      <c r="W855" t="str">
        <f>IFERROR(VLOOKUP(ROWS($W$3:W855),$U$3:$V$992,2,0),"")</f>
        <v/>
      </c>
      <c r="X855">
        <f>IF(ISNUMBER(SEARCH(#REF!,N855)),MAX($M$2:M854)+1,0)</f>
        <v>0.0</v>
      </c>
      <c r="Y855" s="93" t="s">
        <v>2877</v>
      </c>
      <c r="Z855" t="str">
        <f>IFERROR(VLOOKUP(ROWS($Z$3:Z855),$X$3:$Y$992,2,0),"")</f>
        <v/>
      </c>
    </row>
    <row r="856" spans="13:26" ht="12.75">
      <c r="M856" s="92">
        <f>IF(ISNUMBER(SEARCH(ZAKL_DATA!$B$29,N856)),MAX($M$2:M855)+1,0)</f>
        <v>854.0</v>
      </c>
      <c r="N856" s="93" t="s">
        <v>2879</v>
      </c>
      <c r="O856" s="108" t="s">
        <v>2880</v>
      </c>
      <c r="Q856" s="95" t="str">
        <f>IFERROR(VLOOKUP(ROWS($Q$3:Q856),$M$3:$N$992,2,0),"")</f>
        <v>Tváření výrobků za tepla</v>
      </c>
      <c r="R856">
        <f>IF(ISNUMBER(SEARCH(#REF!,N856)),MAX($M$2:M855)+1,0)</f>
        <v>0.0</v>
      </c>
      <c r="S856" s="93" t="s">
        <v>2879</v>
      </c>
      <c r="T856" t="str">
        <f>IFERROR(VLOOKUP(ROWS($T$3:T856),$R$3:$S$992,2,0),"")</f>
        <v/>
      </c>
      <c r="U856">
        <f>IF(ISNUMBER(SEARCH(#REF!,N856)),MAX($M$2:M855)+1,0)</f>
        <v>0.0</v>
      </c>
      <c r="V856" s="93" t="s">
        <v>2879</v>
      </c>
      <c r="W856" t="str">
        <f>IFERROR(VLOOKUP(ROWS($W$3:W856),$U$3:$V$992,2,0),"")</f>
        <v/>
      </c>
      <c r="X856">
        <f>IF(ISNUMBER(SEARCH(#REF!,N856)),MAX($M$2:M855)+1,0)</f>
        <v>0.0</v>
      </c>
      <c r="Y856" s="93" t="s">
        <v>2879</v>
      </c>
      <c r="Z856" t="str">
        <f>IFERROR(VLOOKUP(ROWS($Z$3:Z856),$X$3:$Y$992,2,0),"")</f>
        <v/>
      </c>
    </row>
    <row r="857" spans="13:26" ht="12.75">
      <c r="M857" s="92">
        <f>IF(ISNUMBER(SEARCH(ZAKL_DATA!$B$29,N857)),MAX($M$2:M856)+1,0)</f>
        <v>855.0</v>
      </c>
      <c r="N857" s="93" t="s">
        <v>2881</v>
      </c>
      <c r="O857" s="108" t="s">
        <v>2882</v>
      </c>
      <c r="Q857" s="95" t="str">
        <f>IFERROR(VLOOKUP(ROWS($Q$3:Q857),$M$3:$N$992,2,0),"")</f>
        <v>Výroba odlitků z litiny s lupínkovým grafitem</v>
      </c>
      <c r="R857">
        <f>IF(ISNUMBER(SEARCH(#REF!,N857)),MAX($M$2:M856)+1,0)</f>
        <v>0.0</v>
      </c>
      <c r="S857" s="93" t="s">
        <v>2881</v>
      </c>
      <c r="T857" t="str">
        <f>IFERROR(VLOOKUP(ROWS($T$3:T857),$R$3:$S$992,2,0),"")</f>
        <v/>
      </c>
      <c r="U857">
        <f>IF(ISNUMBER(SEARCH(#REF!,N857)),MAX($M$2:M856)+1,0)</f>
        <v>0.0</v>
      </c>
      <c r="V857" s="93" t="s">
        <v>2881</v>
      </c>
      <c r="W857" t="str">
        <f>IFERROR(VLOOKUP(ROWS($W$3:W857),$U$3:$V$992,2,0),"")</f>
        <v/>
      </c>
      <c r="X857">
        <f>IF(ISNUMBER(SEARCH(#REF!,N857)),MAX($M$2:M856)+1,0)</f>
        <v>0.0</v>
      </c>
      <c r="Y857" s="93" t="s">
        <v>2881</v>
      </c>
      <c r="Z857" t="str">
        <f>IFERROR(VLOOKUP(ROWS($Z$3:Z857),$X$3:$Y$992,2,0),"")</f>
        <v/>
      </c>
    </row>
    <row r="858" spans="13:26" ht="12.75">
      <c r="M858" s="92">
        <f>IF(ISNUMBER(SEARCH(ZAKL_DATA!$B$29,N858)),MAX($M$2:M857)+1,0)</f>
        <v>856.0</v>
      </c>
      <c r="N858" s="93" t="s">
        <v>2883</v>
      </c>
      <c r="O858" s="108" t="s">
        <v>2884</v>
      </c>
      <c r="Q858" s="95" t="str">
        <f>IFERROR(VLOOKUP(ROWS($Q$3:Q858),$M$3:$N$992,2,0),"")</f>
        <v>Výroba odlitků z litiny s kuličkovým grafitem</v>
      </c>
      <c r="R858">
        <f>IF(ISNUMBER(SEARCH(#REF!,N858)),MAX($M$2:M857)+1,0)</f>
        <v>0.0</v>
      </c>
      <c r="S858" s="93" t="s">
        <v>2883</v>
      </c>
      <c r="T858" t="str">
        <f>IFERROR(VLOOKUP(ROWS($T$3:T858),$R$3:$S$992,2,0),"")</f>
        <v/>
      </c>
      <c r="U858">
        <f>IF(ISNUMBER(SEARCH(#REF!,N858)),MAX($M$2:M857)+1,0)</f>
        <v>0.0</v>
      </c>
      <c r="V858" s="93" t="s">
        <v>2883</v>
      </c>
      <c r="W858" t="str">
        <f>IFERROR(VLOOKUP(ROWS($W$3:W858),$U$3:$V$992,2,0),"")</f>
        <v/>
      </c>
      <c r="X858">
        <f>IF(ISNUMBER(SEARCH(#REF!,N858)),MAX($M$2:M857)+1,0)</f>
        <v>0.0</v>
      </c>
      <c r="Y858" s="93" t="s">
        <v>2883</v>
      </c>
      <c r="Z858" t="str">
        <f>IFERROR(VLOOKUP(ROWS($Z$3:Z858),$X$3:$Y$992,2,0),"")</f>
        <v/>
      </c>
    </row>
    <row r="859" spans="13:26" ht="12.75">
      <c r="M859" s="92">
        <f>IF(ISNUMBER(SEARCH(ZAKL_DATA!$B$29,N859)),MAX($M$2:M858)+1,0)</f>
        <v>857.0</v>
      </c>
      <c r="N859" s="93" t="s">
        <v>2885</v>
      </c>
      <c r="O859" s="108" t="s">
        <v>2886</v>
      </c>
      <c r="Q859" s="95" t="str">
        <f>IFERROR(VLOOKUP(ROWS($Q$3:Q859),$M$3:$N$992,2,0),"")</f>
        <v>Výroba ostatních odlitků z litiny</v>
      </c>
      <c r="R859">
        <f>IF(ISNUMBER(SEARCH(#REF!,N859)),MAX($M$2:M858)+1,0)</f>
        <v>0.0</v>
      </c>
      <c r="S859" s="93" t="s">
        <v>2885</v>
      </c>
      <c r="T859" t="str">
        <f>IFERROR(VLOOKUP(ROWS($T$3:T859),$R$3:$S$992,2,0),"")</f>
        <v/>
      </c>
      <c r="U859">
        <f>IF(ISNUMBER(SEARCH(#REF!,N859)),MAX($M$2:M858)+1,0)</f>
        <v>0.0</v>
      </c>
      <c r="V859" s="93" t="s">
        <v>2885</v>
      </c>
      <c r="W859" t="str">
        <f>IFERROR(VLOOKUP(ROWS($W$3:W859),$U$3:$V$992,2,0),"")</f>
        <v/>
      </c>
      <c r="X859">
        <f>IF(ISNUMBER(SEARCH(#REF!,N859)),MAX($M$2:M858)+1,0)</f>
        <v>0.0</v>
      </c>
      <c r="Y859" s="93" t="s">
        <v>2885</v>
      </c>
      <c r="Z859" t="str">
        <f>IFERROR(VLOOKUP(ROWS($Z$3:Z859),$X$3:$Y$992,2,0),"")</f>
        <v/>
      </c>
    </row>
    <row r="860" spans="13:26" ht="12.75">
      <c r="M860" s="92">
        <f>IF(ISNUMBER(SEARCH(ZAKL_DATA!$B$29,N860)),MAX($M$2:M859)+1,0)</f>
        <v>858.0</v>
      </c>
      <c r="N860" s="93" t="s">
        <v>2887</v>
      </c>
      <c r="O860" s="108" t="s">
        <v>2888</v>
      </c>
      <c r="Q860" s="95" t="str">
        <f>IFERROR(VLOOKUP(ROWS($Q$3:Q860),$M$3:$N$992,2,0),"")</f>
        <v>Výroba odlitků z uhlíkatých ocelí</v>
      </c>
      <c r="R860">
        <f>IF(ISNUMBER(SEARCH(#REF!,N860)),MAX($M$2:M859)+1,0)</f>
        <v>0.0</v>
      </c>
      <c r="S860" s="93" t="s">
        <v>2887</v>
      </c>
      <c r="T860" t="str">
        <f>IFERROR(VLOOKUP(ROWS($T$3:T860),$R$3:$S$992,2,0),"")</f>
        <v/>
      </c>
      <c r="U860">
        <f>IF(ISNUMBER(SEARCH(#REF!,N860)),MAX($M$2:M859)+1,0)</f>
        <v>0.0</v>
      </c>
      <c r="V860" s="93" t="s">
        <v>2887</v>
      </c>
      <c r="W860" t="str">
        <f>IFERROR(VLOOKUP(ROWS($W$3:W860),$U$3:$V$992,2,0),"")</f>
        <v/>
      </c>
      <c r="X860">
        <f>IF(ISNUMBER(SEARCH(#REF!,N860)),MAX($M$2:M859)+1,0)</f>
        <v>0.0</v>
      </c>
      <c r="Y860" s="93" t="s">
        <v>2887</v>
      </c>
      <c r="Z860" t="str">
        <f>IFERROR(VLOOKUP(ROWS($Z$3:Z860),$X$3:$Y$992,2,0),"")</f>
        <v/>
      </c>
    </row>
    <row r="861" spans="13:26" ht="12.75">
      <c r="M861" s="92">
        <f>IF(ISNUMBER(SEARCH(ZAKL_DATA!$B$29,N861)),MAX($M$2:M860)+1,0)</f>
        <v>859.0</v>
      </c>
      <c r="N861" s="93" t="s">
        <v>2889</v>
      </c>
      <c r="O861" s="108" t="s">
        <v>2890</v>
      </c>
      <c r="Q861" s="95" t="str">
        <f>IFERROR(VLOOKUP(ROWS($Q$3:Q861),$M$3:$N$992,2,0),"")</f>
        <v>Výroba odlitků z legovaných ocelí</v>
      </c>
      <c r="R861">
        <f>IF(ISNUMBER(SEARCH(#REF!,N861)),MAX($M$2:M860)+1,0)</f>
        <v>0.0</v>
      </c>
      <c r="S861" s="93" t="s">
        <v>2889</v>
      </c>
      <c r="T861" t="str">
        <f>IFERROR(VLOOKUP(ROWS($T$3:T861),$R$3:$S$992,2,0),"")</f>
        <v/>
      </c>
      <c r="U861">
        <f>IF(ISNUMBER(SEARCH(#REF!,N861)),MAX($M$2:M860)+1,0)</f>
        <v>0.0</v>
      </c>
      <c r="V861" s="93" t="s">
        <v>2889</v>
      </c>
      <c r="W861" t="str">
        <f>IFERROR(VLOOKUP(ROWS($W$3:W861),$U$3:$V$992,2,0),"")</f>
        <v/>
      </c>
      <c r="X861">
        <f>IF(ISNUMBER(SEARCH(#REF!,N861)),MAX($M$2:M860)+1,0)</f>
        <v>0.0</v>
      </c>
      <c r="Y861" s="93" t="s">
        <v>2889</v>
      </c>
      <c r="Z861" t="str">
        <f>IFERROR(VLOOKUP(ROWS($Z$3:Z861),$X$3:$Y$992,2,0),"")</f>
        <v/>
      </c>
    </row>
    <row r="862" spans="13:26" ht="12.75">
      <c r="M862" s="92">
        <f>IF(ISNUMBER(SEARCH(ZAKL_DATA!$B$29,N862)),MAX($M$2:M861)+1,0)</f>
        <v>860.0</v>
      </c>
      <c r="N862" s="93" t="s">
        <v>2891</v>
      </c>
      <c r="O862" s="108" t="s">
        <v>2892</v>
      </c>
      <c r="Q862" s="95" t="str">
        <f>IFERROR(VLOOKUP(ROWS($Q$3:Q862),$M$3:$N$992,2,0),"")</f>
        <v>Opravy a údržba kolejových vozidel</v>
      </c>
      <c r="R862">
        <f>IF(ISNUMBER(SEARCH(#REF!,N862)),MAX($M$2:M861)+1,0)</f>
        <v>0.0</v>
      </c>
      <c r="S862" s="93" t="s">
        <v>2891</v>
      </c>
      <c r="T862" t="str">
        <f>IFERROR(VLOOKUP(ROWS($T$3:T862),$R$3:$S$992,2,0),"")</f>
        <v/>
      </c>
      <c r="U862">
        <f>IF(ISNUMBER(SEARCH(#REF!,N862)),MAX($M$2:M861)+1,0)</f>
        <v>0.0</v>
      </c>
      <c r="V862" s="93" t="s">
        <v>2891</v>
      </c>
      <c r="W862" t="str">
        <f>IFERROR(VLOOKUP(ROWS($W$3:W862),$U$3:$V$992,2,0),"")</f>
        <v/>
      </c>
      <c r="X862">
        <f>IF(ISNUMBER(SEARCH(#REF!,N862)),MAX($M$2:M861)+1,0)</f>
        <v>0.0</v>
      </c>
      <c r="Y862" s="93" t="s">
        <v>2891</v>
      </c>
      <c r="Z862" t="str">
        <f>IFERROR(VLOOKUP(ROWS($Z$3:Z862),$X$3:$Y$992,2,0),"")</f>
        <v/>
      </c>
    </row>
    <row r="863" spans="13:26" ht="12.75">
      <c r="M863" s="92">
        <f>IF(ISNUMBER(SEARCH(ZAKL_DATA!$B$29,N863)),MAX($M$2:M862)+1,0)</f>
        <v>861.0</v>
      </c>
      <c r="N863" s="93" t="s">
        <v>2893</v>
      </c>
      <c r="O863" s="108" t="s">
        <v>2894</v>
      </c>
      <c r="Q863" s="95" t="str">
        <f>IFERROR(VLOOKUP(ROWS($Q$3:Q863),$M$3:$N$992,2,0),"")</f>
        <v>Opravy a údržba ostat.dopr.prostředků a zařízení j.n.kromě kolej.vozidel</v>
      </c>
      <c r="R863">
        <f>IF(ISNUMBER(SEARCH(#REF!,N863)),MAX($M$2:M862)+1,0)</f>
        <v>0.0</v>
      </c>
      <c r="S863" s="93" t="s">
        <v>2893</v>
      </c>
      <c r="T863" t="str">
        <f>IFERROR(VLOOKUP(ROWS($T$3:T863),$R$3:$S$992,2,0),"")</f>
        <v/>
      </c>
      <c r="U863">
        <f>IF(ISNUMBER(SEARCH(#REF!,N863)),MAX($M$2:M862)+1,0)</f>
        <v>0.0</v>
      </c>
      <c r="V863" s="93" t="s">
        <v>2893</v>
      </c>
      <c r="W863" t="str">
        <f>IFERROR(VLOOKUP(ROWS($W$3:W863),$U$3:$V$992,2,0),"")</f>
        <v/>
      </c>
      <c r="X863">
        <f>IF(ISNUMBER(SEARCH(#REF!,N863)),MAX($M$2:M862)+1,0)</f>
        <v>0.0</v>
      </c>
      <c r="Y863" s="93" t="s">
        <v>2893</v>
      </c>
      <c r="Z863" t="str">
        <f>IFERROR(VLOOKUP(ROWS($Z$3:Z863),$X$3:$Y$992,2,0),"")</f>
        <v/>
      </c>
    </row>
    <row r="864" spans="13:26" ht="12.75">
      <c r="M864" s="92">
        <f>IF(ISNUMBER(SEARCH(ZAKL_DATA!$B$29,N864)),MAX($M$2:M863)+1,0)</f>
        <v>862.0</v>
      </c>
      <c r="N864" s="93" t="s">
        <v>2895</v>
      </c>
      <c r="O864" s="108" t="s">
        <v>1626</v>
      </c>
      <c r="Q864" s="95" t="str">
        <f>IFERROR(VLOOKUP(ROWS($Q$3:Q864),$M$3:$N$992,2,0),"")</f>
        <v>Výroba a rozvod tepla a klimatizovaného vzduchu,výroba ledu</v>
      </c>
      <c r="R864">
        <f>IF(ISNUMBER(SEARCH(#REF!,N864)),MAX($M$2:M863)+1,0)</f>
        <v>0.0</v>
      </c>
      <c r="S864" s="93" t="s">
        <v>2895</v>
      </c>
      <c r="T864" t="str">
        <f>IFERROR(VLOOKUP(ROWS($T$3:T864),$R$3:$S$992,2,0),"")</f>
        <v/>
      </c>
      <c r="U864">
        <f>IF(ISNUMBER(SEARCH(#REF!,N864)),MAX($M$2:M863)+1,0)</f>
        <v>0.0</v>
      </c>
      <c r="V864" s="93" t="s">
        <v>2895</v>
      </c>
      <c r="W864" t="str">
        <f>IFERROR(VLOOKUP(ROWS($W$3:W864),$U$3:$V$992,2,0),"")</f>
        <v/>
      </c>
      <c r="X864">
        <f>IF(ISNUMBER(SEARCH(#REF!,N864)),MAX($M$2:M863)+1,0)</f>
        <v>0.0</v>
      </c>
      <c r="Y864" s="93" t="s">
        <v>2895</v>
      </c>
      <c r="Z864" t="str">
        <f>IFERROR(VLOOKUP(ROWS($Z$3:Z864),$X$3:$Y$992,2,0),"")</f>
        <v/>
      </c>
    </row>
    <row r="865" spans="13:26" ht="12.75">
      <c r="M865" s="92">
        <f>IF(ISNUMBER(SEARCH(ZAKL_DATA!$B$29,N865)),MAX($M$2:M864)+1,0)</f>
        <v>863.0</v>
      </c>
      <c r="N865" s="93" t="s">
        <v>2896</v>
      </c>
      <c r="O865" s="108" t="s">
        <v>2897</v>
      </c>
      <c r="Q865" s="95" t="str">
        <f>IFERROR(VLOOKUP(ROWS($Q$3:Q865),$M$3:$N$992,2,0),"")</f>
        <v>Výroba tepla</v>
      </c>
      <c r="R865">
        <f>IF(ISNUMBER(SEARCH(#REF!,N865)),MAX($M$2:M864)+1,0)</f>
        <v>0.0</v>
      </c>
      <c r="S865" s="93" t="s">
        <v>2896</v>
      </c>
      <c r="T865" t="str">
        <f>IFERROR(VLOOKUP(ROWS($T$3:T865),$R$3:$S$992,2,0),"")</f>
        <v/>
      </c>
      <c r="U865">
        <f>IF(ISNUMBER(SEARCH(#REF!,N865)),MAX($M$2:M864)+1,0)</f>
        <v>0.0</v>
      </c>
      <c r="V865" s="93" t="s">
        <v>2896</v>
      </c>
      <c r="W865" t="str">
        <f>IFERROR(VLOOKUP(ROWS($W$3:W865),$U$3:$V$992,2,0),"")</f>
        <v/>
      </c>
      <c r="X865">
        <f>IF(ISNUMBER(SEARCH(#REF!,N865)),MAX($M$2:M864)+1,0)</f>
        <v>0.0</v>
      </c>
      <c r="Y865" s="93" t="s">
        <v>2896</v>
      </c>
      <c r="Z865" t="str">
        <f>IFERROR(VLOOKUP(ROWS($Z$3:Z865),$X$3:$Y$992,2,0),"")</f>
        <v/>
      </c>
    </row>
    <row r="866" spans="13:26" ht="12.75">
      <c r="M866" s="92">
        <f>IF(ISNUMBER(SEARCH(ZAKL_DATA!$B$29,N866)),MAX($M$2:M865)+1,0)</f>
        <v>864.0</v>
      </c>
      <c r="N866" s="93" t="s">
        <v>2898</v>
      </c>
      <c r="O866" s="108" t="s">
        <v>2899</v>
      </c>
      <c r="Q866" s="95" t="str">
        <f>IFERROR(VLOOKUP(ROWS($Q$3:Q866),$M$3:$N$992,2,0),"")</f>
        <v>Rozvod tepla</v>
      </c>
      <c r="R866">
        <f>IF(ISNUMBER(SEARCH(#REF!,N866)),MAX($M$2:M865)+1,0)</f>
        <v>0.0</v>
      </c>
      <c r="S866" s="93" t="s">
        <v>2898</v>
      </c>
      <c r="T866" t="str">
        <f>IFERROR(VLOOKUP(ROWS($T$3:T866),$R$3:$S$992,2,0),"")</f>
        <v/>
      </c>
      <c r="U866">
        <f>IF(ISNUMBER(SEARCH(#REF!,N866)),MAX($M$2:M865)+1,0)</f>
        <v>0.0</v>
      </c>
      <c r="V866" s="93" t="s">
        <v>2898</v>
      </c>
      <c r="W866" t="str">
        <f>IFERROR(VLOOKUP(ROWS($W$3:W866),$U$3:$V$992,2,0),"")</f>
        <v/>
      </c>
      <c r="X866">
        <f>IF(ISNUMBER(SEARCH(#REF!,N866)),MAX($M$2:M865)+1,0)</f>
        <v>0.0</v>
      </c>
      <c r="Y866" s="93" t="s">
        <v>2898</v>
      </c>
      <c r="Z866" t="str">
        <f>IFERROR(VLOOKUP(ROWS($Z$3:Z866),$X$3:$Y$992,2,0),"")</f>
        <v/>
      </c>
    </row>
    <row r="867" spans="13:26" ht="12.75">
      <c r="M867" s="92">
        <f>IF(ISNUMBER(SEARCH(ZAKL_DATA!$B$29,N867)),MAX($M$2:M866)+1,0)</f>
        <v>865.0</v>
      </c>
      <c r="N867" s="93" t="s">
        <v>2900</v>
      </c>
      <c r="O867" s="108" t="s">
        <v>2901</v>
      </c>
      <c r="Q867" s="95" t="str">
        <f>IFERROR(VLOOKUP(ROWS($Q$3:Q867),$M$3:$N$992,2,0),"")</f>
        <v>Výroba klimatizovaného vzduchu</v>
      </c>
      <c r="R867">
        <f>IF(ISNUMBER(SEARCH(#REF!,N867)),MAX($M$2:M866)+1,0)</f>
        <v>0.0</v>
      </c>
      <c r="S867" s="93" t="s">
        <v>2900</v>
      </c>
      <c r="T867" t="str">
        <f>IFERROR(VLOOKUP(ROWS($T$3:T867),$R$3:$S$992,2,0),"")</f>
        <v/>
      </c>
      <c r="U867">
        <f>IF(ISNUMBER(SEARCH(#REF!,N867)),MAX($M$2:M866)+1,0)</f>
        <v>0.0</v>
      </c>
      <c r="V867" s="93" t="s">
        <v>2900</v>
      </c>
      <c r="W867" t="str">
        <f>IFERROR(VLOOKUP(ROWS($W$3:W867),$U$3:$V$992,2,0),"")</f>
        <v/>
      </c>
      <c r="X867">
        <f>IF(ISNUMBER(SEARCH(#REF!,N867)),MAX($M$2:M866)+1,0)</f>
        <v>0.0</v>
      </c>
      <c r="Y867" s="93" t="s">
        <v>2900</v>
      </c>
      <c r="Z867" t="str">
        <f>IFERROR(VLOOKUP(ROWS($Z$3:Z867),$X$3:$Y$992,2,0),"")</f>
        <v/>
      </c>
    </row>
    <row r="868" spans="13:26" ht="12.75">
      <c r="M868" s="92">
        <f>IF(ISNUMBER(SEARCH(ZAKL_DATA!$B$29,N868)),MAX($M$2:M867)+1,0)</f>
        <v>866.0</v>
      </c>
      <c r="N868" s="93" t="s">
        <v>2902</v>
      </c>
      <c r="O868" s="108" t="s">
        <v>2903</v>
      </c>
      <c r="Q868" s="95" t="str">
        <f>IFERROR(VLOOKUP(ROWS($Q$3:Q868),$M$3:$N$992,2,0),"")</f>
        <v>Rozvod klimatizovaného vzduchu</v>
      </c>
      <c r="R868">
        <f>IF(ISNUMBER(SEARCH(#REF!,N868)),MAX($M$2:M867)+1,0)</f>
        <v>0.0</v>
      </c>
      <c r="S868" s="93" t="s">
        <v>2902</v>
      </c>
      <c r="T868" t="str">
        <f>IFERROR(VLOOKUP(ROWS($T$3:T868),$R$3:$S$992,2,0),"")</f>
        <v/>
      </c>
      <c r="U868">
        <f>IF(ISNUMBER(SEARCH(#REF!,N868)),MAX($M$2:M867)+1,0)</f>
        <v>0.0</v>
      </c>
      <c r="V868" s="93" t="s">
        <v>2902</v>
      </c>
      <c r="W868" t="str">
        <f>IFERROR(VLOOKUP(ROWS($W$3:W868),$U$3:$V$992,2,0),"")</f>
        <v/>
      </c>
      <c r="X868">
        <f>IF(ISNUMBER(SEARCH(#REF!,N868)),MAX($M$2:M867)+1,0)</f>
        <v>0.0</v>
      </c>
      <c r="Y868" s="93" t="s">
        <v>2902</v>
      </c>
      <c r="Z868" t="str">
        <f>IFERROR(VLOOKUP(ROWS($Z$3:Z868),$X$3:$Y$992,2,0),"")</f>
        <v/>
      </c>
    </row>
    <row r="869" spans="13:26" ht="12.75">
      <c r="M869" s="92">
        <f>IF(ISNUMBER(SEARCH(ZAKL_DATA!$B$29,N869)),MAX($M$2:M868)+1,0)</f>
        <v>867.0</v>
      </c>
      <c r="N869" s="93" t="s">
        <v>2904</v>
      </c>
      <c r="O869" s="108" t="s">
        <v>2905</v>
      </c>
      <c r="Q869" s="95" t="str">
        <f>IFERROR(VLOOKUP(ROWS($Q$3:Q869),$M$3:$N$992,2,0),"")</f>
        <v>Výroba chladicí vody</v>
      </c>
      <c r="R869">
        <f>IF(ISNUMBER(SEARCH(#REF!,N869)),MAX($M$2:M868)+1,0)</f>
        <v>0.0</v>
      </c>
      <c r="S869" s="93" t="s">
        <v>2904</v>
      </c>
      <c r="T869" t="str">
        <f>IFERROR(VLOOKUP(ROWS($T$3:T869),$R$3:$S$992,2,0),"")</f>
        <v/>
      </c>
      <c r="U869">
        <f>IF(ISNUMBER(SEARCH(#REF!,N869)),MAX($M$2:M868)+1,0)</f>
        <v>0.0</v>
      </c>
      <c r="V869" s="93" t="s">
        <v>2904</v>
      </c>
      <c r="W869" t="str">
        <f>IFERROR(VLOOKUP(ROWS($W$3:W869),$U$3:$V$992,2,0),"")</f>
        <v/>
      </c>
      <c r="X869">
        <f>IF(ISNUMBER(SEARCH(#REF!,N869)),MAX($M$2:M868)+1,0)</f>
        <v>0.0</v>
      </c>
      <c r="Y869" s="93" t="s">
        <v>2904</v>
      </c>
      <c r="Z869" t="str">
        <f>IFERROR(VLOOKUP(ROWS($Z$3:Z869),$X$3:$Y$992,2,0),"")</f>
        <v/>
      </c>
    </row>
    <row r="870" spans="13:26" ht="12.75">
      <c r="M870" s="92">
        <f>IF(ISNUMBER(SEARCH(ZAKL_DATA!$B$29,N870)),MAX($M$2:M869)+1,0)</f>
        <v>868.0</v>
      </c>
      <c r="N870" s="93" t="s">
        <v>2906</v>
      </c>
      <c r="O870" s="108" t="s">
        <v>2907</v>
      </c>
      <c r="Q870" s="95" t="str">
        <f>IFERROR(VLOOKUP(ROWS($Q$3:Q870),$M$3:$N$992,2,0),"")</f>
        <v>Rozvod chladicí vody</v>
      </c>
      <c r="R870">
        <f>IF(ISNUMBER(SEARCH(#REF!,N870)),MAX($M$2:M869)+1,0)</f>
        <v>0.0</v>
      </c>
      <c r="S870" s="93" t="s">
        <v>2906</v>
      </c>
      <c r="T870" t="str">
        <f>IFERROR(VLOOKUP(ROWS($T$3:T870),$R$3:$S$992,2,0),"")</f>
        <v/>
      </c>
      <c r="U870">
        <f>IF(ISNUMBER(SEARCH(#REF!,N870)),MAX($M$2:M869)+1,0)</f>
        <v>0.0</v>
      </c>
      <c r="V870" s="93" t="s">
        <v>2906</v>
      </c>
      <c r="W870" t="str">
        <f>IFERROR(VLOOKUP(ROWS($W$3:W870),$U$3:$V$992,2,0),"")</f>
        <v/>
      </c>
      <c r="X870">
        <f>IF(ISNUMBER(SEARCH(#REF!,N870)),MAX($M$2:M869)+1,0)</f>
        <v>0.0</v>
      </c>
      <c r="Y870" s="93" t="s">
        <v>2906</v>
      </c>
      <c r="Z870" t="str">
        <f>IFERROR(VLOOKUP(ROWS($Z$3:Z870),$X$3:$Y$992,2,0),"")</f>
        <v/>
      </c>
    </row>
    <row r="871" spans="13:26" ht="12.75">
      <c r="M871" s="92">
        <f>IF(ISNUMBER(SEARCH(ZAKL_DATA!$B$29,N871)),MAX($M$2:M870)+1,0)</f>
        <v>869.0</v>
      </c>
      <c r="N871" s="93" t="s">
        <v>2908</v>
      </c>
      <c r="O871" s="108" t="s">
        <v>2909</v>
      </c>
      <c r="Q871" s="95" t="str">
        <f>IFERROR(VLOOKUP(ROWS($Q$3:Q871),$M$3:$N$992,2,0),"")</f>
        <v>Výroba ledu</v>
      </c>
      <c r="R871">
        <f>IF(ISNUMBER(SEARCH(#REF!,N871)),MAX($M$2:M870)+1,0)</f>
        <v>0.0</v>
      </c>
      <c r="S871" s="93" t="s">
        <v>2908</v>
      </c>
      <c r="T871" t="str">
        <f>IFERROR(VLOOKUP(ROWS($T$3:T871),$R$3:$S$992,2,0),"")</f>
        <v/>
      </c>
      <c r="U871">
        <f>IF(ISNUMBER(SEARCH(#REF!,N871)),MAX($M$2:M870)+1,0)</f>
        <v>0.0</v>
      </c>
      <c r="V871" s="93" t="s">
        <v>2908</v>
      </c>
      <c r="W871" t="str">
        <f>IFERROR(VLOOKUP(ROWS($W$3:W871),$U$3:$V$992,2,0),"")</f>
        <v/>
      </c>
      <c r="X871">
        <f>IF(ISNUMBER(SEARCH(#REF!,N871)),MAX($M$2:M870)+1,0)</f>
        <v>0.0</v>
      </c>
      <c r="Y871" s="93" t="s">
        <v>2908</v>
      </c>
      <c r="Z871" t="str">
        <f>IFERROR(VLOOKUP(ROWS($Z$3:Z871),$X$3:$Y$992,2,0),"")</f>
        <v/>
      </c>
    </row>
    <row r="872" spans="13:26" ht="12.75">
      <c r="M872" s="92">
        <f>IF(ISNUMBER(SEARCH(ZAKL_DATA!$B$29,N872)),MAX($M$2:M871)+1,0)</f>
        <v>870.0</v>
      </c>
      <c r="N872" s="93" t="s">
        <v>2910</v>
      </c>
      <c r="O872" s="108" t="s">
        <v>2911</v>
      </c>
      <c r="Q872" s="95" t="str">
        <f>IFERROR(VLOOKUP(ROWS($Q$3:Q872),$M$3:$N$992,2,0),"")</f>
        <v>Výstavba nebytových budov</v>
      </c>
      <c r="R872">
        <f>IF(ISNUMBER(SEARCH(#REF!,N872)),MAX($M$2:M871)+1,0)</f>
        <v>0.0</v>
      </c>
      <c r="S872" s="93" t="s">
        <v>2910</v>
      </c>
      <c r="T872" t="str">
        <f>IFERROR(VLOOKUP(ROWS($T$3:T872),$R$3:$S$992,2,0),"")</f>
        <v/>
      </c>
      <c r="U872">
        <f>IF(ISNUMBER(SEARCH(#REF!,N872)),MAX($M$2:M871)+1,0)</f>
        <v>0.0</v>
      </c>
      <c r="V872" s="93" t="s">
        <v>2910</v>
      </c>
      <c r="W872" t="str">
        <f>IFERROR(VLOOKUP(ROWS($W$3:W872),$U$3:$V$992,2,0),"")</f>
        <v/>
      </c>
      <c r="X872">
        <f>IF(ISNUMBER(SEARCH(#REF!,N872)),MAX($M$2:M871)+1,0)</f>
        <v>0.0</v>
      </c>
      <c r="Y872" s="93" t="s">
        <v>2910</v>
      </c>
      <c r="Z872" t="str">
        <f>IFERROR(VLOOKUP(ROWS($Z$3:Z872),$X$3:$Y$992,2,0),"")</f>
        <v/>
      </c>
    </row>
    <row r="873" spans="13:26" ht="12.75">
      <c r="M873" s="92">
        <f>IF(ISNUMBER(SEARCH(ZAKL_DATA!$B$29,N873)),MAX($M$2:M872)+1,0)</f>
        <v>871.0</v>
      </c>
      <c r="N873" s="93" t="s">
        <v>2912</v>
      </c>
      <c r="O873" s="108" t="s">
        <v>2913</v>
      </c>
      <c r="Q873" s="95" t="str">
        <f>IFERROR(VLOOKUP(ROWS($Q$3:Q873),$M$3:$N$992,2,0),"")</f>
        <v>Výstavba inženýrských sítí pro kapaliny</v>
      </c>
      <c r="R873">
        <f>IF(ISNUMBER(SEARCH(#REF!,N873)),MAX($M$2:M872)+1,0)</f>
        <v>0.0</v>
      </c>
      <c r="S873" s="93" t="s">
        <v>2912</v>
      </c>
      <c r="T873" t="str">
        <f>IFERROR(VLOOKUP(ROWS($T$3:T873),$R$3:$S$992,2,0),"")</f>
        <v/>
      </c>
      <c r="U873">
        <f>IF(ISNUMBER(SEARCH(#REF!,N873)),MAX($M$2:M872)+1,0)</f>
        <v>0.0</v>
      </c>
      <c r="V873" s="93" t="s">
        <v>2912</v>
      </c>
      <c r="W873" t="str">
        <f>IFERROR(VLOOKUP(ROWS($W$3:W873),$U$3:$V$992,2,0),"")</f>
        <v/>
      </c>
      <c r="X873">
        <f>IF(ISNUMBER(SEARCH(#REF!,N873)),MAX($M$2:M872)+1,0)</f>
        <v>0.0</v>
      </c>
      <c r="Y873" s="93" t="s">
        <v>2912</v>
      </c>
      <c r="Z873" t="str">
        <f>IFERROR(VLOOKUP(ROWS($Z$3:Z873),$X$3:$Y$992,2,0),"")</f>
        <v/>
      </c>
    </row>
    <row r="874" spans="13:26" ht="12.75">
      <c r="M874" s="92">
        <f>IF(ISNUMBER(SEARCH(ZAKL_DATA!$B$29,N874)),MAX($M$2:M873)+1,0)</f>
        <v>872.0</v>
      </c>
      <c r="N874" s="93" t="s">
        <v>2914</v>
      </c>
      <c r="O874" s="108" t="s">
        <v>2915</v>
      </c>
      <c r="Q874" s="95" t="str">
        <f>IFERROR(VLOOKUP(ROWS($Q$3:Q874),$M$3:$N$992,2,0),"")</f>
        <v>Výstavba inženýrských sítí pro plyny</v>
      </c>
      <c r="R874">
        <f>IF(ISNUMBER(SEARCH(#REF!,N874)),MAX($M$2:M873)+1,0)</f>
        <v>0.0</v>
      </c>
      <c r="S874" s="93" t="s">
        <v>2914</v>
      </c>
      <c r="T874" t="str">
        <f>IFERROR(VLOOKUP(ROWS($T$3:T874),$R$3:$S$992,2,0),"")</f>
        <v/>
      </c>
      <c r="U874">
        <f>IF(ISNUMBER(SEARCH(#REF!,N874)),MAX($M$2:M873)+1,0)</f>
        <v>0.0</v>
      </c>
      <c r="V874" s="93" t="s">
        <v>2914</v>
      </c>
      <c r="W874" t="str">
        <f>IFERROR(VLOOKUP(ROWS($W$3:W874),$U$3:$V$992,2,0),"")</f>
        <v/>
      </c>
      <c r="X874">
        <f>IF(ISNUMBER(SEARCH(#REF!,N874)),MAX($M$2:M873)+1,0)</f>
        <v>0.0</v>
      </c>
      <c r="Y874" s="93" t="s">
        <v>2914</v>
      </c>
      <c r="Z874" t="str">
        <f>IFERROR(VLOOKUP(ROWS($Z$3:Z874),$X$3:$Y$992,2,0),"")</f>
        <v/>
      </c>
    </row>
    <row r="875" spans="13:26" ht="12.75">
      <c r="M875" s="92">
        <f>IF(ISNUMBER(SEARCH(ZAKL_DATA!$B$29,N875)),MAX($M$2:M874)+1,0)</f>
        <v>873.0</v>
      </c>
      <c r="N875" s="93" t="s">
        <v>2916</v>
      </c>
      <c r="O875" s="108" t="s">
        <v>2917</v>
      </c>
      <c r="Q875" s="95" t="str">
        <f>IFERROR(VLOOKUP(ROWS($Q$3:Q875),$M$3:$N$992,2,0),"")</f>
        <v>Sklenářské práce</v>
      </c>
      <c r="R875">
        <f>IF(ISNUMBER(SEARCH(#REF!,N875)),MAX($M$2:M874)+1,0)</f>
        <v>0.0</v>
      </c>
      <c r="S875" s="93" t="s">
        <v>2916</v>
      </c>
      <c r="T875" t="str">
        <f>IFERROR(VLOOKUP(ROWS($T$3:T875),$R$3:$S$992,2,0),"")</f>
        <v/>
      </c>
      <c r="U875">
        <f>IF(ISNUMBER(SEARCH(#REF!,N875)),MAX($M$2:M874)+1,0)</f>
        <v>0.0</v>
      </c>
      <c r="V875" s="93" t="s">
        <v>2916</v>
      </c>
      <c r="W875" t="str">
        <f>IFERROR(VLOOKUP(ROWS($W$3:W875),$U$3:$V$992,2,0),"")</f>
        <v/>
      </c>
      <c r="X875">
        <f>IF(ISNUMBER(SEARCH(#REF!,N875)),MAX($M$2:M874)+1,0)</f>
        <v>0.0</v>
      </c>
      <c r="Y875" s="93" t="s">
        <v>2916</v>
      </c>
      <c r="Z875" t="str">
        <f>IFERROR(VLOOKUP(ROWS($Z$3:Z875),$X$3:$Y$992,2,0),"")</f>
        <v/>
      </c>
    </row>
    <row r="876" spans="13:26" ht="12.75">
      <c r="M876" s="92">
        <f>IF(ISNUMBER(SEARCH(ZAKL_DATA!$B$29,N876)),MAX($M$2:M875)+1,0)</f>
        <v>874.0</v>
      </c>
      <c r="N876" s="93" t="s">
        <v>2918</v>
      </c>
      <c r="O876" s="108" t="s">
        <v>2919</v>
      </c>
      <c r="Q876" s="95" t="str">
        <f>IFERROR(VLOOKUP(ROWS($Q$3:Q876),$M$3:$N$992,2,0),"")</f>
        <v>Malířské a natěračské práce</v>
      </c>
      <c r="R876">
        <f>IF(ISNUMBER(SEARCH(#REF!,N876)),MAX($M$2:M875)+1,0)</f>
        <v>0.0</v>
      </c>
      <c r="S876" s="93" t="s">
        <v>2918</v>
      </c>
      <c r="T876" t="str">
        <f>IFERROR(VLOOKUP(ROWS($T$3:T876),$R$3:$S$992,2,0),"")</f>
        <v/>
      </c>
      <c r="U876">
        <f>IF(ISNUMBER(SEARCH(#REF!,N876)),MAX($M$2:M875)+1,0)</f>
        <v>0.0</v>
      </c>
      <c r="V876" s="93" t="s">
        <v>2918</v>
      </c>
      <c r="W876" t="str">
        <f>IFERROR(VLOOKUP(ROWS($W$3:W876),$U$3:$V$992,2,0),"")</f>
        <v/>
      </c>
      <c r="X876">
        <f>IF(ISNUMBER(SEARCH(#REF!,N876)),MAX($M$2:M875)+1,0)</f>
        <v>0.0</v>
      </c>
      <c r="Y876" s="93" t="s">
        <v>2918</v>
      </c>
      <c r="Z876" t="str">
        <f>IFERROR(VLOOKUP(ROWS($Z$3:Z876),$X$3:$Y$992,2,0),"")</f>
        <v/>
      </c>
    </row>
    <row r="877" spans="13:26" ht="12.75">
      <c r="M877" s="92">
        <f>IF(ISNUMBER(SEARCH(ZAKL_DATA!$B$29,N877)),MAX($M$2:M876)+1,0)</f>
        <v>875.0</v>
      </c>
      <c r="N877" s="93" t="s">
        <v>2920</v>
      </c>
      <c r="O877" s="108" t="s">
        <v>2921</v>
      </c>
      <c r="Q877" s="95" t="str">
        <f>IFERROR(VLOOKUP(ROWS($Q$3:Q877),$M$3:$N$992,2,0),"")</f>
        <v>Montáž a demontáž lešení a bednění</v>
      </c>
      <c r="R877">
        <f>IF(ISNUMBER(SEARCH(#REF!,N877)),MAX($M$2:M876)+1,0)</f>
        <v>0.0</v>
      </c>
      <c r="S877" s="93" t="s">
        <v>2920</v>
      </c>
      <c r="T877" t="str">
        <f>IFERROR(VLOOKUP(ROWS($T$3:T877),$R$3:$S$992,2,0),"")</f>
        <v/>
      </c>
      <c r="U877">
        <f>IF(ISNUMBER(SEARCH(#REF!,N877)),MAX($M$2:M876)+1,0)</f>
        <v>0.0</v>
      </c>
      <c r="V877" s="93" t="s">
        <v>2920</v>
      </c>
      <c r="W877" t="str">
        <f>IFERROR(VLOOKUP(ROWS($W$3:W877),$U$3:$V$992,2,0),"")</f>
        <v/>
      </c>
      <c r="X877">
        <f>IF(ISNUMBER(SEARCH(#REF!,N877)),MAX($M$2:M876)+1,0)</f>
        <v>0.0</v>
      </c>
      <c r="Y877" s="93" t="s">
        <v>2920</v>
      </c>
      <c r="Z877" t="str">
        <f>IFERROR(VLOOKUP(ROWS($Z$3:Z877),$X$3:$Y$992,2,0),"")</f>
        <v/>
      </c>
    </row>
    <row r="878" spans="13:26" ht="12.75">
      <c r="M878" s="92">
        <f>IF(ISNUMBER(SEARCH(ZAKL_DATA!$B$29,N878)),MAX($M$2:M877)+1,0)</f>
        <v>876.0</v>
      </c>
      <c r="N878" s="93" t="s">
        <v>2922</v>
      </c>
      <c r="O878" s="108" t="s">
        <v>2923</v>
      </c>
      <c r="Q878" s="95" t="str">
        <f>IFERROR(VLOOKUP(ROWS($Q$3:Q878),$M$3:$N$992,2,0),"")</f>
        <v>Jiné specializované stavební činnosti j. n.</v>
      </c>
      <c r="R878">
        <f>IF(ISNUMBER(SEARCH(#REF!,N878)),MAX($M$2:M877)+1,0)</f>
        <v>0.0</v>
      </c>
      <c r="S878" s="93" t="s">
        <v>2922</v>
      </c>
      <c r="T878" t="str">
        <f>IFERROR(VLOOKUP(ROWS($T$3:T878),$R$3:$S$992,2,0),"")</f>
        <v/>
      </c>
      <c r="U878">
        <f>IF(ISNUMBER(SEARCH(#REF!,N878)),MAX($M$2:M877)+1,0)</f>
        <v>0.0</v>
      </c>
      <c r="V878" s="93" t="s">
        <v>2922</v>
      </c>
      <c r="W878" t="str">
        <f>IFERROR(VLOOKUP(ROWS($W$3:W878),$U$3:$V$992,2,0),"")</f>
        <v/>
      </c>
      <c r="X878">
        <f>IF(ISNUMBER(SEARCH(#REF!,N878)),MAX($M$2:M877)+1,0)</f>
        <v>0.0</v>
      </c>
      <c r="Y878" s="93" t="s">
        <v>2922</v>
      </c>
      <c r="Z878" t="str">
        <f>IFERROR(VLOOKUP(ROWS($Z$3:Z878),$X$3:$Y$992,2,0),"")</f>
        <v/>
      </c>
    </row>
    <row r="879" spans="13:26" ht="12.75">
      <c r="M879" s="92">
        <f>IF(ISNUMBER(SEARCH(ZAKL_DATA!$B$29,N879)),MAX($M$2:M878)+1,0)</f>
        <v>877.0</v>
      </c>
      <c r="N879" s="93" t="s">
        <v>2924</v>
      </c>
      <c r="O879" s="108" t="s">
        <v>2925</v>
      </c>
      <c r="Q879" s="95" t="str">
        <f>IFERROR(VLOOKUP(ROWS($Q$3:Q879),$M$3:$N$992,2,0),"")</f>
        <v>Zprostředkování velkoobchodu a velkoobchod v zastoupení s papír.výrobky</v>
      </c>
      <c r="R879">
        <f>IF(ISNUMBER(SEARCH(#REF!,N879)),MAX($M$2:M878)+1,0)</f>
        <v>0.0</v>
      </c>
      <c r="S879" s="93" t="s">
        <v>2924</v>
      </c>
      <c r="T879" t="str">
        <f>IFERROR(VLOOKUP(ROWS($T$3:T879),$R$3:$S$992,2,0),"")</f>
        <v/>
      </c>
      <c r="U879">
        <f>IF(ISNUMBER(SEARCH(#REF!,N879)),MAX($M$2:M878)+1,0)</f>
        <v>0.0</v>
      </c>
      <c r="V879" s="93" t="s">
        <v>2924</v>
      </c>
      <c r="W879" t="str">
        <f>IFERROR(VLOOKUP(ROWS($W$3:W879),$U$3:$V$992,2,0),"")</f>
        <v/>
      </c>
      <c r="X879">
        <f>IF(ISNUMBER(SEARCH(#REF!,N879)),MAX($M$2:M878)+1,0)</f>
        <v>0.0</v>
      </c>
      <c r="Y879" s="93" t="s">
        <v>2924</v>
      </c>
      <c r="Z879" t="str">
        <f>IFERROR(VLOOKUP(ROWS($Z$3:Z879),$X$3:$Y$992,2,0),"")</f>
        <v/>
      </c>
    </row>
    <row r="880" spans="13:26" ht="12.75">
      <c r="M880" s="92">
        <f>IF(ISNUMBER(SEARCH(ZAKL_DATA!$B$29,N880)),MAX($M$2:M879)+1,0)</f>
        <v>878.0</v>
      </c>
      <c r="N880" s="93" t="s">
        <v>2926</v>
      </c>
      <c r="O880" s="108" t="s">
        <v>2927</v>
      </c>
      <c r="Q880" s="95" t="str">
        <f>IFERROR(VLOOKUP(ROWS($Q$3:Q880),$M$3:$N$992,2,0),"")</f>
        <v>Zprostř.specializ.velkoobchodu a velkoobchod v zast.s ost.výrobky j.n.</v>
      </c>
      <c r="R880">
        <f>IF(ISNUMBER(SEARCH(#REF!,N880)),MAX($M$2:M879)+1,0)</f>
        <v>0.0</v>
      </c>
      <c r="S880" s="93" t="s">
        <v>2926</v>
      </c>
      <c r="T880" t="str">
        <f>IFERROR(VLOOKUP(ROWS($T$3:T880),$R$3:$S$992,2,0),"")</f>
        <v/>
      </c>
      <c r="U880">
        <f>IF(ISNUMBER(SEARCH(#REF!,N880)),MAX($M$2:M879)+1,0)</f>
        <v>0.0</v>
      </c>
      <c r="V880" s="93" t="s">
        <v>2926</v>
      </c>
      <c r="W880" t="str">
        <f>IFERROR(VLOOKUP(ROWS($W$3:W880),$U$3:$V$992,2,0),"")</f>
        <v/>
      </c>
      <c r="X880">
        <f>IF(ISNUMBER(SEARCH(#REF!,N880)),MAX($M$2:M879)+1,0)</f>
        <v>0.0</v>
      </c>
      <c r="Y880" s="93" t="s">
        <v>2926</v>
      </c>
      <c r="Z880" t="str">
        <f>IFERROR(VLOOKUP(ROWS($Z$3:Z880),$X$3:$Y$992,2,0),"")</f>
        <v/>
      </c>
    </row>
    <row r="881" spans="13:26" ht="12.75">
      <c r="M881" s="92">
        <f>IF(ISNUMBER(SEARCH(ZAKL_DATA!$B$29,N881)),MAX($M$2:M880)+1,0)</f>
        <v>879.0</v>
      </c>
      <c r="N881" s="93" t="s">
        <v>2928</v>
      </c>
      <c r="O881" s="108" t="s">
        <v>2929</v>
      </c>
      <c r="Q881" s="95" t="str">
        <f>IFERROR(VLOOKUP(ROWS($Q$3:Q881),$M$3:$N$992,2,0),"")</f>
        <v>Velkoobchod s oděvy</v>
      </c>
      <c r="R881">
        <f>IF(ISNUMBER(SEARCH(#REF!,N881)),MAX($M$2:M880)+1,0)</f>
        <v>0.0</v>
      </c>
      <c r="S881" s="93" t="s">
        <v>2928</v>
      </c>
      <c r="T881" t="str">
        <f>IFERROR(VLOOKUP(ROWS($T$3:T881),$R$3:$S$992,2,0),"")</f>
        <v/>
      </c>
      <c r="U881">
        <f>IF(ISNUMBER(SEARCH(#REF!,N881)),MAX($M$2:M880)+1,0)</f>
        <v>0.0</v>
      </c>
      <c r="V881" s="93" t="s">
        <v>2928</v>
      </c>
      <c r="W881" t="str">
        <f>IFERROR(VLOOKUP(ROWS($W$3:W881),$U$3:$V$992,2,0),"")</f>
        <v/>
      </c>
      <c r="X881">
        <f>IF(ISNUMBER(SEARCH(#REF!,N881)),MAX($M$2:M880)+1,0)</f>
        <v>0.0</v>
      </c>
      <c r="Y881" s="93" t="s">
        <v>2928</v>
      </c>
      <c r="Z881" t="str">
        <f>IFERROR(VLOOKUP(ROWS($Z$3:Z881),$X$3:$Y$992,2,0),"")</f>
        <v/>
      </c>
    </row>
    <row r="882" spans="13:26" ht="12.75">
      <c r="M882" s="92">
        <f>IF(ISNUMBER(SEARCH(ZAKL_DATA!$B$29,N882)),MAX($M$2:M881)+1,0)</f>
        <v>880.0</v>
      </c>
      <c r="N882" s="93" t="s">
        <v>2930</v>
      </c>
      <c r="O882" s="108" t="s">
        <v>2931</v>
      </c>
      <c r="Q882" s="95" t="str">
        <f>IFERROR(VLOOKUP(ROWS($Q$3:Q882),$M$3:$N$992,2,0),"")</f>
        <v>Velkoobchod s obuví</v>
      </c>
      <c r="R882">
        <f>IF(ISNUMBER(SEARCH(#REF!,N882)),MAX($M$2:M881)+1,0)</f>
        <v>0.0</v>
      </c>
      <c r="S882" s="93" t="s">
        <v>2930</v>
      </c>
      <c r="T882" t="str">
        <f>IFERROR(VLOOKUP(ROWS($T$3:T882),$R$3:$S$992,2,0),"")</f>
        <v/>
      </c>
      <c r="U882">
        <f>IF(ISNUMBER(SEARCH(#REF!,N882)),MAX($M$2:M881)+1,0)</f>
        <v>0.0</v>
      </c>
      <c r="V882" s="93" t="s">
        <v>2930</v>
      </c>
      <c r="W882" t="str">
        <f>IFERROR(VLOOKUP(ROWS($W$3:W882),$U$3:$V$992,2,0),"")</f>
        <v/>
      </c>
      <c r="X882">
        <f>IF(ISNUMBER(SEARCH(#REF!,N882)),MAX($M$2:M881)+1,0)</f>
        <v>0.0</v>
      </c>
      <c r="Y882" s="93" t="s">
        <v>2930</v>
      </c>
      <c r="Z882" t="str">
        <f>IFERROR(VLOOKUP(ROWS($Z$3:Z882),$X$3:$Y$992,2,0),"")</f>
        <v/>
      </c>
    </row>
    <row r="883" spans="13:26" ht="12.75">
      <c r="M883" s="92">
        <f>IF(ISNUMBER(SEARCH(ZAKL_DATA!$B$29,N883)),MAX($M$2:M882)+1,0)</f>
        <v>881.0</v>
      </c>
      <c r="N883" s="93" t="s">
        <v>2932</v>
      </c>
      <c r="O883" s="108" t="s">
        <v>2933</v>
      </c>
      <c r="Q883" s="95" t="str">
        <f>IFERROR(VLOOKUP(ROWS($Q$3:Q883),$M$3:$N$992,2,0),"")</f>
        <v>Velkoobchod s porcelánovými, keramickými a skleněnými výrobky</v>
      </c>
      <c r="R883">
        <f>IF(ISNUMBER(SEARCH(#REF!,N883)),MAX($M$2:M882)+1,0)</f>
        <v>0.0</v>
      </c>
      <c r="S883" s="93" t="s">
        <v>2932</v>
      </c>
      <c r="T883" t="str">
        <f>IFERROR(VLOOKUP(ROWS($T$3:T883),$R$3:$S$992,2,0),"")</f>
        <v/>
      </c>
      <c r="U883">
        <f>IF(ISNUMBER(SEARCH(#REF!,N883)),MAX($M$2:M882)+1,0)</f>
        <v>0.0</v>
      </c>
      <c r="V883" s="93" t="s">
        <v>2932</v>
      </c>
      <c r="W883" t="str">
        <f>IFERROR(VLOOKUP(ROWS($W$3:W883),$U$3:$V$992,2,0),"")</f>
        <v/>
      </c>
      <c r="X883">
        <f>IF(ISNUMBER(SEARCH(#REF!,N883)),MAX($M$2:M882)+1,0)</f>
        <v>0.0</v>
      </c>
      <c r="Y883" s="93" t="s">
        <v>2932</v>
      </c>
      <c r="Z883" t="str">
        <f>IFERROR(VLOOKUP(ROWS($Z$3:Z883),$X$3:$Y$992,2,0),"")</f>
        <v/>
      </c>
    </row>
    <row r="884" spans="13:26" ht="12.75">
      <c r="M884" s="92">
        <f>IF(ISNUMBER(SEARCH(ZAKL_DATA!$B$29,N884)),MAX($M$2:M883)+1,0)</f>
        <v>882.0</v>
      </c>
      <c r="N884" s="93" t="s">
        <v>2934</v>
      </c>
      <c r="O884" s="108" t="s">
        <v>2935</v>
      </c>
      <c r="Q884" s="95" t="str">
        <f>IFERROR(VLOOKUP(ROWS($Q$3:Q884),$M$3:$N$992,2,0),"")</f>
        <v>Velkoobchod s pracími a čisticími prostředky</v>
      </c>
      <c r="R884">
        <f>IF(ISNUMBER(SEARCH(#REF!,N884)),MAX($M$2:M883)+1,0)</f>
        <v>0.0</v>
      </c>
      <c r="S884" s="93" t="s">
        <v>2934</v>
      </c>
      <c r="T884" t="str">
        <f>IFERROR(VLOOKUP(ROWS($T$3:T884),$R$3:$S$992,2,0),"")</f>
        <v/>
      </c>
      <c r="U884">
        <f>IF(ISNUMBER(SEARCH(#REF!,N884)),MAX($M$2:M883)+1,0)</f>
        <v>0.0</v>
      </c>
      <c r="V884" s="93" t="s">
        <v>2934</v>
      </c>
      <c r="W884" t="str">
        <f>IFERROR(VLOOKUP(ROWS($W$3:W884),$U$3:$V$992,2,0),"")</f>
        <v/>
      </c>
      <c r="X884">
        <f>IF(ISNUMBER(SEARCH(#REF!,N884)),MAX($M$2:M883)+1,0)</f>
        <v>0.0</v>
      </c>
      <c r="Y884" s="93" t="s">
        <v>2934</v>
      </c>
      <c r="Z884" t="str">
        <f>IFERROR(VLOOKUP(ROWS($Z$3:Z884),$X$3:$Y$992,2,0),"")</f>
        <v/>
      </c>
    </row>
    <row r="885" spans="13:26" ht="12.75">
      <c r="M885" s="92">
        <f>IF(ISNUMBER(SEARCH(ZAKL_DATA!$B$29,N885)),MAX($M$2:M884)+1,0)</f>
        <v>883.0</v>
      </c>
      <c r="N885" s="93" t="s">
        <v>2936</v>
      </c>
      <c r="O885" s="108" t="s">
        <v>2937</v>
      </c>
      <c r="Q885" s="95" t="str">
        <f>IFERROR(VLOOKUP(ROWS($Q$3:Q885),$M$3:$N$992,2,0),"")</f>
        <v>Velkoobchod s pevnými palivy a příbuznými výrobky</v>
      </c>
      <c r="R885">
        <f>IF(ISNUMBER(SEARCH(#REF!,N885)),MAX($M$2:M884)+1,0)</f>
        <v>0.0</v>
      </c>
      <c r="S885" s="93" t="s">
        <v>2936</v>
      </c>
      <c r="T885" t="str">
        <f>IFERROR(VLOOKUP(ROWS($T$3:T885),$R$3:$S$992,2,0),"")</f>
        <v/>
      </c>
      <c r="U885">
        <f>IF(ISNUMBER(SEARCH(#REF!,N885)),MAX($M$2:M884)+1,0)</f>
        <v>0.0</v>
      </c>
      <c r="V885" s="93" t="s">
        <v>2936</v>
      </c>
      <c r="W885" t="str">
        <f>IFERROR(VLOOKUP(ROWS($W$3:W885),$U$3:$V$992,2,0),"")</f>
        <v/>
      </c>
      <c r="X885">
        <f>IF(ISNUMBER(SEARCH(#REF!,N885)),MAX($M$2:M884)+1,0)</f>
        <v>0.0</v>
      </c>
      <c r="Y885" s="93" t="s">
        <v>2936</v>
      </c>
      <c r="Z885" t="str">
        <f>IFERROR(VLOOKUP(ROWS($Z$3:Z885),$X$3:$Y$992,2,0),"")</f>
        <v/>
      </c>
    </row>
    <row r="886" spans="13:26" ht="12.75">
      <c r="M886" s="92">
        <f>IF(ISNUMBER(SEARCH(ZAKL_DATA!$B$29,N886)),MAX($M$2:M885)+1,0)</f>
        <v>884.0</v>
      </c>
      <c r="N886" s="93" t="s">
        <v>2938</v>
      </c>
      <c r="O886" s="108" t="s">
        <v>2939</v>
      </c>
      <c r="Q886" s="95" t="str">
        <f>IFERROR(VLOOKUP(ROWS($Q$3:Q886),$M$3:$N$992,2,0),"")</f>
        <v>Velkoobchod s kapalnými palivy a příbuznými výrobky</v>
      </c>
      <c r="R886">
        <f>IF(ISNUMBER(SEARCH(#REF!,N886)),MAX($M$2:M885)+1,0)</f>
        <v>0.0</v>
      </c>
      <c r="S886" s="93" t="s">
        <v>2938</v>
      </c>
      <c r="T886" t="str">
        <f>IFERROR(VLOOKUP(ROWS($T$3:T886),$R$3:$S$992,2,0),"")</f>
        <v/>
      </c>
      <c r="U886">
        <f>IF(ISNUMBER(SEARCH(#REF!,N886)),MAX($M$2:M885)+1,0)</f>
        <v>0.0</v>
      </c>
      <c r="V886" s="93" t="s">
        <v>2938</v>
      </c>
      <c r="W886" t="str">
        <f>IFERROR(VLOOKUP(ROWS($W$3:W886),$U$3:$V$992,2,0),"")</f>
        <v/>
      </c>
      <c r="X886">
        <f>IF(ISNUMBER(SEARCH(#REF!,N886)),MAX($M$2:M885)+1,0)</f>
        <v>0.0</v>
      </c>
      <c r="Y886" s="93" t="s">
        <v>2938</v>
      </c>
      <c r="Z886" t="str">
        <f>IFERROR(VLOOKUP(ROWS($Z$3:Z886),$X$3:$Y$992,2,0),"")</f>
        <v/>
      </c>
    </row>
    <row r="887" spans="13:26" ht="12.75">
      <c r="M887" s="92">
        <f>IF(ISNUMBER(SEARCH(ZAKL_DATA!$B$29,N887)),MAX($M$2:M886)+1,0)</f>
        <v>885.0</v>
      </c>
      <c r="N887" s="93" t="s">
        <v>2940</v>
      </c>
      <c r="O887" s="108" t="s">
        <v>2941</v>
      </c>
      <c r="Q887" s="95" t="str">
        <f>IFERROR(VLOOKUP(ROWS($Q$3:Q887),$M$3:$N$992,2,0),"")</f>
        <v>Velkoobchod s plynnými palivy a příbuznými výrobky</v>
      </c>
      <c r="R887">
        <f>IF(ISNUMBER(SEARCH(#REF!,N887)),MAX($M$2:M886)+1,0)</f>
        <v>0.0</v>
      </c>
      <c r="S887" s="93" t="s">
        <v>2940</v>
      </c>
      <c r="T887" t="str">
        <f>IFERROR(VLOOKUP(ROWS($T$3:T887),$R$3:$S$992,2,0),"")</f>
        <v/>
      </c>
      <c r="U887">
        <f>IF(ISNUMBER(SEARCH(#REF!,N887)),MAX($M$2:M886)+1,0)</f>
        <v>0.0</v>
      </c>
      <c r="V887" s="93" t="s">
        <v>2940</v>
      </c>
      <c r="W887" t="str">
        <f>IFERROR(VLOOKUP(ROWS($W$3:W887),$U$3:$V$992,2,0),"")</f>
        <v/>
      </c>
      <c r="X887">
        <f>IF(ISNUMBER(SEARCH(#REF!,N887)),MAX($M$2:M886)+1,0)</f>
        <v>0.0</v>
      </c>
      <c r="Y887" s="93" t="s">
        <v>2940</v>
      </c>
      <c r="Z887" t="str">
        <f>IFERROR(VLOOKUP(ROWS($Z$3:Z887),$X$3:$Y$992,2,0),"")</f>
        <v/>
      </c>
    </row>
    <row r="888" spans="13:26" ht="12.75">
      <c r="M888" s="92">
        <f>IF(ISNUMBER(SEARCH(ZAKL_DATA!$B$29,N888)),MAX($M$2:M887)+1,0)</f>
        <v>886.0</v>
      </c>
      <c r="N888" s="93" t="s">
        <v>2942</v>
      </c>
      <c r="O888" s="108" t="s">
        <v>2943</v>
      </c>
      <c r="Q888" s="95" t="str">
        <f>IFERROR(VLOOKUP(ROWS($Q$3:Q888),$M$3:$N$992,2,0),"")</f>
        <v>Velkoobchod s papírenskými meziprodukty</v>
      </c>
      <c r="R888">
        <f>IF(ISNUMBER(SEARCH(#REF!,N888)),MAX($M$2:M887)+1,0)</f>
        <v>0.0</v>
      </c>
      <c r="S888" s="93" t="s">
        <v>2942</v>
      </c>
      <c r="T888" t="str">
        <f>IFERROR(VLOOKUP(ROWS($T$3:T888),$R$3:$S$992,2,0),"")</f>
        <v/>
      </c>
      <c r="U888">
        <f>IF(ISNUMBER(SEARCH(#REF!,N888)),MAX($M$2:M887)+1,0)</f>
        <v>0.0</v>
      </c>
      <c r="V888" s="93" t="s">
        <v>2942</v>
      </c>
      <c r="W888" t="str">
        <f>IFERROR(VLOOKUP(ROWS($W$3:W888),$U$3:$V$992,2,0),"")</f>
        <v/>
      </c>
      <c r="X888">
        <f>IF(ISNUMBER(SEARCH(#REF!,N888)),MAX($M$2:M887)+1,0)</f>
        <v>0.0</v>
      </c>
      <c r="Y888" s="93" t="s">
        <v>2942</v>
      </c>
      <c r="Z888" t="str">
        <f>IFERROR(VLOOKUP(ROWS($Z$3:Z888),$X$3:$Y$992,2,0),"")</f>
        <v/>
      </c>
    </row>
    <row r="889" spans="13:26" ht="12.75">
      <c r="M889" s="92">
        <f>IF(ISNUMBER(SEARCH(ZAKL_DATA!$B$29,N889)),MAX($M$2:M888)+1,0)</f>
        <v>887.0</v>
      </c>
      <c r="N889" s="93" t="s">
        <v>2944</v>
      </c>
      <c r="O889" s="108" t="s">
        <v>2945</v>
      </c>
      <c r="Q889" s="95" t="str">
        <f>IFERROR(VLOOKUP(ROWS($Q$3:Q889),$M$3:$N$992,2,0),"")</f>
        <v>Velkoobchod s ostatními meziprodukty j. n.</v>
      </c>
      <c r="R889">
        <f>IF(ISNUMBER(SEARCH(#REF!,N889)),MAX($M$2:M888)+1,0)</f>
        <v>0.0</v>
      </c>
      <c r="S889" s="93" t="s">
        <v>2944</v>
      </c>
      <c r="T889" t="str">
        <f>IFERROR(VLOOKUP(ROWS($T$3:T889),$R$3:$S$992,2,0),"")</f>
        <v/>
      </c>
      <c r="U889">
        <f>IF(ISNUMBER(SEARCH(#REF!,N889)),MAX($M$2:M888)+1,0)</f>
        <v>0.0</v>
      </c>
      <c r="V889" s="93" t="s">
        <v>2944</v>
      </c>
      <c r="W889" t="str">
        <f>IFERROR(VLOOKUP(ROWS($W$3:W889),$U$3:$V$992,2,0),"")</f>
        <v/>
      </c>
      <c r="X889">
        <f>IF(ISNUMBER(SEARCH(#REF!,N889)),MAX($M$2:M888)+1,0)</f>
        <v>0.0</v>
      </c>
      <c r="Y889" s="93" t="s">
        <v>2944</v>
      </c>
      <c r="Z889" t="str">
        <f>IFERROR(VLOOKUP(ROWS($Z$3:Z889),$X$3:$Y$992,2,0),"")</f>
        <v/>
      </c>
    </row>
    <row r="890" spans="13:26" ht="12.75">
      <c r="M890" s="92">
        <f>IF(ISNUMBER(SEARCH(ZAKL_DATA!$B$29,N890)),MAX($M$2:M889)+1,0)</f>
        <v>888.0</v>
      </c>
      <c r="N890" s="93" t="s">
        <v>2946</v>
      </c>
      <c r="O890" s="108" t="s">
        <v>2947</v>
      </c>
      <c r="Q890" s="95" t="str">
        <f>IFERROR(VLOOKUP(ROWS($Q$3:Q890),$M$3:$N$992,2,0),"")</f>
        <v>Maloobchod s fotografickým a optickým zařízením a potřebami</v>
      </c>
      <c r="R890">
        <f>IF(ISNUMBER(SEARCH(#REF!,N890)),MAX($M$2:M889)+1,0)</f>
        <v>0.0</v>
      </c>
      <c r="S890" s="93" t="s">
        <v>2946</v>
      </c>
      <c r="T890" t="str">
        <f>IFERROR(VLOOKUP(ROWS($T$3:T890),$R$3:$S$992,2,0),"")</f>
        <v/>
      </c>
      <c r="U890">
        <f>IF(ISNUMBER(SEARCH(#REF!,N890)),MAX($M$2:M889)+1,0)</f>
        <v>0.0</v>
      </c>
      <c r="V890" s="93" t="s">
        <v>2946</v>
      </c>
      <c r="W890" t="str">
        <f>IFERROR(VLOOKUP(ROWS($W$3:W890),$U$3:$V$992,2,0),"")</f>
        <v/>
      </c>
      <c r="X890">
        <f>IF(ISNUMBER(SEARCH(#REF!,N890)),MAX($M$2:M889)+1,0)</f>
        <v>0.0</v>
      </c>
      <c r="Y890" s="93" t="s">
        <v>2946</v>
      </c>
      <c r="Z890" t="str">
        <f>IFERROR(VLOOKUP(ROWS($Z$3:Z890),$X$3:$Y$992,2,0),"")</f>
        <v/>
      </c>
    </row>
    <row r="891" spans="13:26" ht="12.75">
      <c r="M891" s="92">
        <f>IF(ISNUMBER(SEARCH(ZAKL_DATA!$B$29,N891)),MAX($M$2:M890)+1,0)</f>
        <v>889.0</v>
      </c>
      <c r="N891" s="93" t="s">
        <v>2948</v>
      </c>
      <c r="O891" s="108" t="s">
        <v>2949</v>
      </c>
      <c r="Q891" s="95" t="str">
        <f>IFERROR(VLOOKUP(ROWS($Q$3:Q891),$M$3:$N$992,2,0),"")</f>
        <v>Maloobchod s pevnými palivy</v>
      </c>
      <c r="R891">
        <f>IF(ISNUMBER(SEARCH(#REF!,N891)),MAX($M$2:M890)+1,0)</f>
        <v>0.0</v>
      </c>
      <c r="S891" s="93" t="s">
        <v>2948</v>
      </c>
      <c r="T891" t="str">
        <f>IFERROR(VLOOKUP(ROWS($T$3:T891),$R$3:$S$992,2,0),"")</f>
        <v/>
      </c>
      <c r="U891">
        <f>IF(ISNUMBER(SEARCH(#REF!,N891)),MAX($M$2:M890)+1,0)</f>
        <v>0.0</v>
      </c>
      <c r="V891" s="93" t="s">
        <v>2948</v>
      </c>
      <c r="W891" t="str">
        <f>IFERROR(VLOOKUP(ROWS($W$3:W891),$U$3:$V$992,2,0),"")</f>
        <v/>
      </c>
      <c r="X891">
        <f>IF(ISNUMBER(SEARCH(#REF!,N891)),MAX($M$2:M890)+1,0)</f>
        <v>0.0</v>
      </c>
      <c r="Y891" s="93" t="s">
        <v>2948</v>
      </c>
      <c r="Z891" t="str">
        <f>IFERROR(VLOOKUP(ROWS($Z$3:Z891),$X$3:$Y$992,2,0),"")</f>
        <v/>
      </c>
    </row>
    <row r="892" spans="13:26" ht="12.75">
      <c r="M892" s="92">
        <f>IF(ISNUMBER(SEARCH(ZAKL_DATA!$B$29,N892)),MAX($M$2:M891)+1,0)</f>
        <v>890.0</v>
      </c>
      <c r="N892" s="93" t="s">
        <v>2950</v>
      </c>
      <c r="O892" s="108" t="s">
        <v>2951</v>
      </c>
      <c r="Q892" s="95" t="str">
        <f>IFERROR(VLOOKUP(ROWS($Q$3:Q892),$M$3:$N$992,2,0),"")</f>
        <v>Maloobchod s kapalnými palivy (kromě pohonných hmot)</v>
      </c>
      <c r="R892">
        <f>IF(ISNUMBER(SEARCH(#REF!,N892)),MAX($M$2:M891)+1,0)</f>
        <v>0.0</v>
      </c>
      <c r="S892" s="93" t="s">
        <v>2950</v>
      </c>
      <c r="T892" t="str">
        <f>IFERROR(VLOOKUP(ROWS($T$3:T892),$R$3:$S$992,2,0),"")</f>
        <v/>
      </c>
      <c r="U892">
        <f>IF(ISNUMBER(SEARCH(#REF!,N892)),MAX($M$2:M891)+1,0)</f>
        <v>0.0</v>
      </c>
      <c r="V892" s="93" t="s">
        <v>2950</v>
      </c>
      <c r="W892" t="str">
        <f>IFERROR(VLOOKUP(ROWS($W$3:W892),$U$3:$V$992,2,0),"")</f>
        <v/>
      </c>
      <c r="X892">
        <f>IF(ISNUMBER(SEARCH(#REF!,N892)),MAX($M$2:M891)+1,0)</f>
        <v>0.0</v>
      </c>
      <c r="Y892" s="93" t="s">
        <v>2950</v>
      </c>
      <c r="Z892" t="str">
        <f>IFERROR(VLOOKUP(ROWS($Z$3:Z892),$X$3:$Y$992,2,0),"")</f>
        <v/>
      </c>
    </row>
    <row r="893" spans="13:26" ht="12.75">
      <c r="M893" s="92">
        <f>IF(ISNUMBER(SEARCH(ZAKL_DATA!$B$29,N893)),MAX($M$2:M892)+1,0)</f>
        <v>891.0</v>
      </c>
      <c r="N893" s="93" t="s">
        <v>2952</v>
      </c>
      <c r="O893" s="108" t="s">
        <v>2953</v>
      </c>
      <c r="Q893" s="95" t="str">
        <f>IFERROR(VLOOKUP(ROWS($Q$3:Q893),$M$3:$N$992,2,0),"")</f>
        <v>Maloobchod s plynnými palivy (kromě pohonných hmot)</v>
      </c>
      <c r="R893">
        <f>IF(ISNUMBER(SEARCH(#REF!,N893)),MAX($M$2:M892)+1,0)</f>
        <v>0.0</v>
      </c>
      <c r="S893" s="93" t="s">
        <v>2952</v>
      </c>
      <c r="T893" t="str">
        <f>IFERROR(VLOOKUP(ROWS($T$3:T893),$R$3:$S$992,2,0),"")</f>
        <v/>
      </c>
      <c r="U893">
        <f>IF(ISNUMBER(SEARCH(#REF!,N893)),MAX($M$2:M892)+1,0)</f>
        <v>0.0</v>
      </c>
      <c r="V893" s="93" t="s">
        <v>2952</v>
      </c>
      <c r="W893" t="str">
        <f>IFERROR(VLOOKUP(ROWS($W$3:W893),$U$3:$V$992,2,0),"")</f>
        <v/>
      </c>
      <c r="X893">
        <f>IF(ISNUMBER(SEARCH(#REF!,N893)),MAX($M$2:M892)+1,0)</f>
        <v>0.0</v>
      </c>
      <c r="Y893" s="93" t="s">
        <v>2952</v>
      </c>
      <c r="Z893" t="str">
        <f>IFERROR(VLOOKUP(ROWS($Z$3:Z893),$X$3:$Y$992,2,0),"")</f>
        <v/>
      </c>
    </row>
    <row r="894" spans="13:26" ht="12.75">
      <c r="M894" s="92">
        <f>IF(ISNUMBER(SEARCH(ZAKL_DATA!$B$29,N894)),MAX($M$2:M893)+1,0)</f>
        <v>892.0</v>
      </c>
      <c r="N894" s="93" t="s">
        <v>2954</v>
      </c>
      <c r="O894" s="108" t="s">
        <v>2955</v>
      </c>
      <c r="Q894" s="95" t="str">
        <f>IFERROR(VLOOKUP(ROWS($Q$3:Q894),$M$3:$N$992,2,0),"")</f>
        <v>Ostatní maloobchod s novým zbožím ve specializovaných prodejnách j. n.</v>
      </c>
      <c r="R894">
        <f>IF(ISNUMBER(SEARCH(#REF!,N894)),MAX($M$2:M893)+1,0)</f>
        <v>0.0</v>
      </c>
      <c r="S894" s="93" t="s">
        <v>2954</v>
      </c>
      <c r="T894" t="str">
        <f>IFERROR(VLOOKUP(ROWS($T$3:T894),$R$3:$S$992,2,0),"")</f>
        <v/>
      </c>
      <c r="U894">
        <f>IF(ISNUMBER(SEARCH(#REF!,N894)),MAX($M$2:M893)+1,0)</f>
        <v>0.0</v>
      </c>
      <c r="V894" s="93" t="s">
        <v>2954</v>
      </c>
      <c r="W894" t="str">
        <f>IFERROR(VLOOKUP(ROWS($W$3:W894),$U$3:$V$992,2,0),"")</f>
        <v/>
      </c>
      <c r="X894">
        <f>IF(ISNUMBER(SEARCH(#REF!,N894)),MAX($M$2:M893)+1,0)</f>
        <v>0.0</v>
      </c>
      <c r="Y894" s="93" t="s">
        <v>2954</v>
      </c>
      <c r="Z894" t="str">
        <f>IFERROR(VLOOKUP(ROWS($Z$3:Z894),$X$3:$Y$992,2,0),"")</f>
        <v/>
      </c>
    </row>
    <row r="895" spans="13:26" ht="12.75">
      <c r="M895" s="92">
        <f>IF(ISNUMBER(SEARCH(ZAKL_DATA!$B$29,N895)),MAX($M$2:M894)+1,0)</f>
        <v>893.0</v>
      </c>
      <c r="N895" s="93" t="s">
        <v>2956</v>
      </c>
      <c r="O895" s="108" t="s">
        <v>2957</v>
      </c>
      <c r="Q895" s="95" t="str">
        <f>IFERROR(VLOOKUP(ROWS($Q$3:Q895),$M$3:$N$992,2,0),"")</f>
        <v>Maloobchod prostřednictvím internetu</v>
      </c>
      <c r="R895">
        <f>IF(ISNUMBER(SEARCH(#REF!,N895)),MAX($M$2:M894)+1,0)</f>
        <v>0.0</v>
      </c>
      <c r="S895" s="93" t="s">
        <v>2956</v>
      </c>
      <c r="T895" t="str">
        <f>IFERROR(VLOOKUP(ROWS($T$3:T895),$R$3:$S$992,2,0),"")</f>
        <v/>
      </c>
      <c r="U895">
        <f>IF(ISNUMBER(SEARCH(#REF!,N895)),MAX($M$2:M894)+1,0)</f>
        <v>0.0</v>
      </c>
      <c r="V895" s="93" t="s">
        <v>2956</v>
      </c>
      <c r="W895" t="str">
        <f>IFERROR(VLOOKUP(ROWS($W$3:W895),$U$3:$V$992,2,0),"")</f>
        <v/>
      </c>
      <c r="X895">
        <f>IF(ISNUMBER(SEARCH(#REF!,N895)),MAX($M$2:M894)+1,0)</f>
        <v>0.0</v>
      </c>
      <c r="Y895" s="93" t="s">
        <v>2956</v>
      </c>
      <c r="Z895" t="str">
        <f>IFERROR(VLOOKUP(ROWS($Z$3:Z895),$X$3:$Y$992,2,0),"")</f>
        <v/>
      </c>
    </row>
    <row r="896" spans="13:26" ht="12.75">
      <c r="M896" s="92">
        <f>IF(ISNUMBER(SEARCH(ZAKL_DATA!$B$29,N896)),MAX($M$2:M895)+1,0)</f>
        <v>894.0</v>
      </c>
      <c r="N896" s="93" t="s">
        <v>2958</v>
      </c>
      <c r="O896" s="108" t="s">
        <v>2959</v>
      </c>
      <c r="Q896" s="95" t="str">
        <f>IFERROR(VLOOKUP(ROWS($Q$3:Q896),$M$3:$N$992,2,0),"")</f>
        <v>Maloobchod prostřednictvím zásilkové služby(jiný než prostř.internetu)</v>
      </c>
      <c r="R896">
        <f>IF(ISNUMBER(SEARCH(#REF!,N896)),MAX($M$2:M895)+1,0)</f>
        <v>0.0</v>
      </c>
      <c r="S896" s="93" t="s">
        <v>2958</v>
      </c>
      <c r="T896" t="str">
        <f>IFERROR(VLOOKUP(ROWS($T$3:T896),$R$3:$S$992,2,0),"")</f>
        <v/>
      </c>
      <c r="U896">
        <f>IF(ISNUMBER(SEARCH(#REF!,N896)),MAX($M$2:M895)+1,0)</f>
        <v>0.0</v>
      </c>
      <c r="V896" s="93" t="s">
        <v>2958</v>
      </c>
      <c r="W896" t="str">
        <f>IFERROR(VLOOKUP(ROWS($W$3:W896),$U$3:$V$992,2,0),"")</f>
        <v/>
      </c>
      <c r="X896">
        <f>IF(ISNUMBER(SEARCH(#REF!,N896)),MAX($M$2:M895)+1,0)</f>
        <v>0.0</v>
      </c>
      <c r="Y896" s="93" t="s">
        <v>2958</v>
      </c>
      <c r="Z896" t="str">
        <f>IFERROR(VLOOKUP(ROWS($Z$3:Z896),$X$3:$Y$992,2,0),"")</f>
        <v/>
      </c>
    </row>
    <row r="897" spans="13:26" ht="12.75">
      <c r="M897" s="92">
        <f>IF(ISNUMBER(SEARCH(ZAKL_DATA!$B$29,N897)),MAX($M$2:M896)+1,0)</f>
        <v>895.0</v>
      </c>
      <c r="N897" s="93" t="s">
        <v>2960</v>
      </c>
      <c r="O897" s="108" t="s">
        <v>2961</v>
      </c>
      <c r="Q897" s="95" t="str">
        <f>IFERROR(VLOOKUP(ROWS($Q$3:Q897),$M$3:$N$992,2,0),"")</f>
        <v>Meziměstská pravidelná pozemní osobní doprava</v>
      </c>
      <c r="R897">
        <f>IF(ISNUMBER(SEARCH(#REF!,N897)),MAX($M$2:M896)+1,0)</f>
        <v>0.0</v>
      </c>
      <c r="S897" s="93" t="s">
        <v>2960</v>
      </c>
      <c r="T897" t="str">
        <f>IFERROR(VLOOKUP(ROWS($T$3:T897),$R$3:$S$992,2,0),"")</f>
        <v/>
      </c>
      <c r="U897">
        <f>IF(ISNUMBER(SEARCH(#REF!,N897)),MAX($M$2:M896)+1,0)</f>
        <v>0.0</v>
      </c>
      <c r="V897" s="93" t="s">
        <v>2960</v>
      </c>
      <c r="W897" t="str">
        <f>IFERROR(VLOOKUP(ROWS($W$3:W897),$U$3:$V$992,2,0),"")</f>
        <v/>
      </c>
      <c r="X897">
        <f>IF(ISNUMBER(SEARCH(#REF!,N897)),MAX($M$2:M896)+1,0)</f>
        <v>0.0</v>
      </c>
      <c r="Y897" s="93" t="s">
        <v>2960</v>
      </c>
      <c r="Z897" t="str">
        <f>IFERROR(VLOOKUP(ROWS($Z$3:Z897),$X$3:$Y$992,2,0),"")</f>
        <v/>
      </c>
    </row>
    <row r="898" spans="13:26" ht="12.75">
      <c r="M898" s="92">
        <f>IF(ISNUMBER(SEARCH(ZAKL_DATA!$B$29,N898)),MAX($M$2:M897)+1,0)</f>
        <v>896.0</v>
      </c>
      <c r="N898" s="93" t="s">
        <v>2962</v>
      </c>
      <c r="O898" s="108" t="s">
        <v>2963</v>
      </c>
      <c r="Q898" s="95" t="str">
        <f>IFERROR(VLOOKUP(ROWS($Q$3:Q898),$M$3:$N$992,2,0),"")</f>
        <v>Osobní doprava lanovkou nebo vlekem</v>
      </c>
      <c r="R898">
        <f>IF(ISNUMBER(SEARCH(#REF!,N898)),MAX($M$2:M897)+1,0)</f>
        <v>0.0</v>
      </c>
      <c r="S898" s="93" t="s">
        <v>2962</v>
      </c>
      <c r="T898" t="str">
        <f>IFERROR(VLOOKUP(ROWS($T$3:T898),$R$3:$S$992,2,0),"")</f>
        <v/>
      </c>
      <c r="U898">
        <f>IF(ISNUMBER(SEARCH(#REF!,N898)),MAX($M$2:M897)+1,0)</f>
        <v>0.0</v>
      </c>
      <c r="V898" s="93" t="s">
        <v>2962</v>
      </c>
      <c r="W898" t="str">
        <f>IFERROR(VLOOKUP(ROWS($W$3:W898),$U$3:$V$992,2,0),"")</f>
        <v/>
      </c>
      <c r="X898">
        <f>IF(ISNUMBER(SEARCH(#REF!,N898)),MAX($M$2:M897)+1,0)</f>
        <v>0.0</v>
      </c>
      <c r="Y898" s="93" t="s">
        <v>2962</v>
      </c>
      <c r="Z898" t="str">
        <f>IFERROR(VLOOKUP(ROWS($Z$3:Z898),$X$3:$Y$992,2,0),"")</f>
        <v/>
      </c>
    </row>
    <row r="899" spans="13:26" ht="12.75">
      <c r="M899" s="92">
        <f>IF(ISNUMBER(SEARCH(ZAKL_DATA!$B$29,N899)),MAX($M$2:M898)+1,0)</f>
        <v>897.0</v>
      </c>
      <c r="N899" s="93" t="s">
        <v>2964</v>
      </c>
      <c r="O899" s="108" t="s">
        <v>2965</v>
      </c>
      <c r="Q899" s="95" t="str">
        <f>IFERROR(VLOOKUP(ROWS($Q$3:Q899),$M$3:$N$992,2,0),"")</f>
        <v>Nepravidelná pozemní osobní doprava</v>
      </c>
      <c r="R899">
        <f>IF(ISNUMBER(SEARCH(#REF!,N899)),MAX($M$2:M898)+1,0)</f>
        <v>0.0</v>
      </c>
      <c r="S899" s="93" t="s">
        <v>2964</v>
      </c>
      <c r="T899" t="str">
        <f>IFERROR(VLOOKUP(ROWS($T$3:T899),$R$3:$S$992,2,0),"")</f>
        <v/>
      </c>
      <c r="U899">
        <f>IF(ISNUMBER(SEARCH(#REF!,N899)),MAX($M$2:M898)+1,0)</f>
        <v>0.0</v>
      </c>
      <c r="V899" s="93" t="s">
        <v>2964</v>
      </c>
      <c r="W899" t="str">
        <f>IFERROR(VLOOKUP(ROWS($W$3:W899),$U$3:$V$992,2,0),"")</f>
        <v/>
      </c>
      <c r="X899">
        <f>IF(ISNUMBER(SEARCH(#REF!,N899)),MAX($M$2:M898)+1,0)</f>
        <v>0.0</v>
      </c>
      <c r="Y899" s="93" t="s">
        <v>2964</v>
      </c>
      <c r="Z899" t="str">
        <f>IFERROR(VLOOKUP(ROWS($Z$3:Z899),$X$3:$Y$992,2,0),"")</f>
        <v/>
      </c>
    </row>
    <row r="900" spans="13:26" ht="12.75">
      <c r="M900" s="92">
        <f>IF(ISNUMBER(SEARCH(ZAKL_DATA!$B$29,N900)),MAX($M$2:M899)+1,0)</f>
        <v>898.0</v>
      </c>
      <c r="N900" s="93" t="s">
        <v>2966</v>
      </c>
      <c r="O900" s="108" t="s">
        <v>2967</v>
      </c>
      <c r="Q900" s="95" t="str">
        <f>IFERROR(VLOOKUP(ROWS($Q$3:Q900),$M$3:$N$992,2,0),"")</f>
        <v>Jiná pozemní osobní doprava j. n.</v>
      </c>
      <c r="R900">
        <f>IF(ISNUMBER(SEARCH(#REF!,N900)),MAX($M$2:M899)+1,0)</f>
        <v>0.0</v>
      </c>
      <c r="S900" s="93" t="s">
        <v>2966</v>
      </c>
      <c r="T900" t="str">
        <f>IFERROR(VLOOKUP(ROWS($T$3:T900),$R$3:$S$992,2,0),"")</f>
        <v/>
      </c>
      <c r="U900">
        <f>IF(ISNUMBER(SEARCH(#REF!,N900)),MAX($M$2:M899)+1,0)</f>
        <v>0.0</v>
      </c>
      <c r="V900" s="93" t="s">
        <v>2966</v>
      </c>
      <c r="W900" t="str">
        <f>IFERROR(VLOOKUP(ROWS($W$3:W900),$U$3:$V$992,2,0),"")</f>
        <v/>
      </c>
      <c r="X900">
        <f>IF(ISNUMBER(SEARCH(#REF!,N900)),MAX($M$2:M899)+1,0)</f>
        <v>0.0</v>
      </c>
      <c r="Y900" s="93" t="s">
        <v>2966</v>
      </c>
      <c r="Z900" t="str">
        <f>IFERROR(VLOOKUP(ROWS($Z$3:Z900),$X$3:$Y$992,2,0),"")</f>
        <v/>
      </c>
    </row>
    <row r="901" spans="13:26" ht="12.75">
      <c r="M901" s="92">
        <f>IF(ISNUMBER(SEARCH(ZAKL_DATA!$B$29,N901)),MAX($M$2:M900)+1,0)</f>
        <v>899.0</v>
      </c>
      <c r="N901" s="93" t="s">
        <v>2968</v>
      </c>
      <c r="O901" s="108" t="s">
        <v>2969</v>
      </c>
      <c r="Q901" s="95" t="str">
        <f>IFERROR(VLOOKUP(ROWS($Q$3:Q901),$M$3:$N$992,2,0),"")</f>
        <v>Potrubní doprava ropovodem</v>
      </c>
      <c r="R901">
        <f>IF(ISNUMBER(SEARCH(#REF!,N901)),MAX($M$2:M900)+1,0)</f>
        <v>0.0</v>
      </c>
      <c r="S901" s="93" t="s">
        <v>2968</v>
      </c>
      <c r="T901" t="str">
        <f>IFERROR(VLOOKUP(ROWS($T$3:T901),$R$3:$S$992,2,0),"")</f>
        <v/>
      </c>
      <c r="U901">
        <f>IF(ISNUMBER(SEARCH(#REF!,N901)),MAX($M$2:M900)+1,0)</f>
        <v>0.0</v>
      </c>
      <c r="V901" s="93" t="s">
        <v>2968</v>
      </c>
      <c r="W901" t="str">
        <f>IFERROR(VLOOKUP(ROWS($W$3:W901),$U$3:$V$992,2,0),"")</f>
        <v/>
      </c>
      <c r="X901">
        <f>IF(ISNUMBER(SEARCH(#REF!,N901)),MAX($M$2:M900)+1,0)</f>
        <v>0.0</v>
      </c>
      <c r="Y901" s="93" t="s">
        <v>2968</v>
      </c>
      <c r="Z901" t="str">
        <f>IFERROR(VLOOKUP(ROWS($Z$3:Z901),$X$3:$Y$992,2,0),"")</f>
        <v/>
      </c>
    </row>
    <row r="902" spans="13:26" ht="12.75">
      <c r="M902" s="92">
        <f>IF(ISNUMBER(SEARCH(ZAKL_DATA!$B$29,N902)),MAX($M$2:M901)+1,0)</f>
        <v>900.0</v>
      </c>
      <c r="N902" s="93" t="s">
        <v>2970</v>
      </c>
      <c r="O902" s="108" t="s">
        <v>2971</v>
      </c>
      <c r="Q902" s="95" t="str">
        <f>IFERROR(VLOOKUP(ROWS($Q$3:Q902),$M$3:$N$992,2,0),"")</f>
        <v>Potrubní doprava plynovodem</v>
      </c>
      <c r="R902">
        <f>IF(ISNUMBER(SEARCH(#REF!,N902)),MAX($M$2:M901)+1,0)</f>
        <v>0.0</v>
      </c>
      <c r="S902" s="93" t="s">
        <v>2970</v>
      </c>
      <c r="T902" t="str">
        <f>IFERROR(VLOOKUP(ROWS($T$3:T902),$R$3:$S$992,2,0),"")</f>
        <v/>
      </c>
      <c r="U902">
        <f>IF(ISNUMBER(SEARCH(#REF!,N902)),MAX($M$2:M901)+1,0)</f>
        <v>0.0</v>
      </c>
      <c r="V902" s="93" t="s">
        <v>2970</v>
      </c>
      <c r="W902" t="str">
        <f>IFERROR(VLOOKUP(ROWS($W$3:W902),$U$3:$V$992,2,0),"")</f>
        <v/>
      </c>
      <c r="X902">
        <f>IF(ISNUMBER(SEARCH(#REF!,N902)),MAX($M$2:M901)+1,0)</f>
        <v>0.0</v>
      </c>
      <c r="Y902" s="93" t="s">
        <v>2970</v>
      </c>
      <c r="Z902" t="str">
        <f>IFERROR(VLOOKUP(ROWS($Z$3:Z902),$X$3:$Y$992,2,0),"")</f>
        <v/>
      </c>
    </row>
    <row r="903" spans="13:26" ht="12.75">
      <c r="M903" s="92">
        <f>IF(ISNUMBER(SEARCH(ZAKL_DATA!$B$29,N903)),MAX($M$2:M902)+1,0)</f>
        <v>901.0</v>
      </c>
      <c r="N903" s="93" t="s">
        <v>2972</v>
      </c>
      <c r="O903" s="108" t="s">
        <v>2973</v>
      </c>
      <c r="Q903" s="95" t="str">
        <f>IFERROR(VLOOKUP(ROWS($Q$3:Q903),$M$3:$N$992,2,0),"")</f>
        <v>Potrubní doprava ostatní</v>
      </c>
      <c r="R903">
        <f>IF(ISNUMBER(SEARCH(#REF!,N903)),MAX($M$2:M902)+1,0)</f>
        <v>0.0</v>
      </c>
      <c r="S903" s="93" t="s">
        <v>2972</v>
      </c>
      <c r="T903" t="str">
        <f>IFERROR(VLOOKUP(ROWS($T$3:T903),$R$3:$S$992,2,0),"")</f>
        <v/>
      </c>
      <c r="U903">
        <f>IF(ISNUMBER(SEARCH(#REF!,N903)),MAX($M$2:M902)+1,0)</f>
        <v>0.0</v>
      </c>
      <c r="V903" s="93" t="s">
        <v>2972</v>
      </c>
      <c r="W903" t="str">
        <f>IFERROR(VLOOKUP(ROWS($W$3:W903),$U$3:$V$992,2,0),"")</f>
        <v/>
      </c>
      <c r="X903">
        <f>IF(ISNUMBER(SEARCH(#REF!,N903)),MAX($M$2:M902)+1,0)</f>
        <v>0.0</v>
      </c>
      <c r="Y903" s="93" t="s">
        <v>2972</v>
      </c>
      <c r="Z903" t="str">
        <f>IFERROR(VLOOKUP(ROWS($Z$3:Z903),$X$3:$Y$992,2,0),"")</f>
        <v/>
      </c>
    </row>
    <row r="904" spans="13:26" ht="12.75">
      <c r="M904" s="92">
        <f>IF(ISNUMBER(SEARCH(ZAKL_DATA!$B$29,N904)),MAX($M$2:M903)+1,0)</f>
        <v>902.0</v>
      </c>
      <c r="N904" s="93" t="s">
        <v>2974</v>
      </c>
      <c r="O904" s="108" t="s">
        <v>2975</v>
      </c>
      <c r="Q904" s="95" t="str">
        <f>IFERROR(VLOOKUP(ROWS($Q$3:Q904),$M$3:$N$992,2,0),"")</f>
        <v>Vnitrostátní pravidelná letecká osobní doprava</v>
      </c>
      <c r="R904">
        <f>IF(ISNUMBER(SEARCH(#REF!,N904)),MAX($M$2:M903)+1,0)</f>
        <v>0.0</v>
      </c>
      <c r="S904" s="93" t="s">
        <v>2974</v>
      </c>
      <c r="T904" t="str">
        <f>IFERROR(VLOOKUP(ROWS($T$3:T904),$R$3:$S$992,2,0),"")</f>
        <v/>
      </c>
      <c r="U904">
        <f>IF(ISNUMBER(SEARCH(#REF!,N904)),MAX($M$2:M903)+1,0)</f>
        <v>0.0</v>
      </c>
      <c r="V904" s="93" t="s">
        <v>2974</v>
      </c>
      <c r="W904" t="str">
        <f>IFERROR(VLOOKUP(ROWS($W$3:W904),$U$3:$V$992,2,0),"")</f>
        <v/>
      </c>
      <c r="X904">
        <f>IF(ISNUMBER(SEARCH(#REF!,N904)),MAX($M$2:M903)+1,0)</f>
        <v>0.0</v>
      </c>
      <c r="Y904" s="93" t="s">
        <v>2974</v>
      </c>
      <c r="Z904" t="str">
        <f>IFERROR(VLOOKUP(ROWS($Z$3:Z904),$X$3:$Y$992,2,0),"")</f>
        <v/>
      </c>
    </row>
    <row r="905" spans="13:26" ht="12.75">
      <c r="M905" s="92">
        <f>IF(ISNUMBER(SEARCH(ZAKL_DATA!$B$29,N905)),MAX($M$2:M904)+1,0)</f>
        <v>903.0</v>
      </c>
      <c r="N905" s="93" t="s">
        <v>2976</v>
      </c>
      <c r="O905" s="108" t="s">
        <v>2977</v>
      </c>
      <c r="Q905" s="95" t="str">
        <f>IFERROR(VLOOKUP(ROWS($Q$3:Q905),$M$3:$N$992,2,0),"")</f>
        <v>Vnitrostátní nepravidelná letecká osobní doprava</v>
      </c>
      <c r="R905">
        <f>IF(ISNUMBER(SEARCH(#REF!,N905)),MAX($M$2:M904)+1,0)</f>
        <v>0.0</v>
      </c>
      <c r="S905" s="93" t="s">
        <v>2976</v>
      </c>
      <c r="T905" t="str">
        <f>IFERROR(VLOOKUP(ROWS($T$3:T905),$R$3:$S$992,2,0),"")</f>
        <v/>
      </c>
      <c r="U905">
        <f>IF(ISNUMBER(SEARCH(#REF!,N905)),MAX($M$2:M904)+1,0)</f>
        <v>0.0</v>
      </c>
      <c r="V905" s="93" t="s">
        <v>2976</v>
      </c>
      <c r="W905" t="str">
        <f>IFERROR(VLOOKUP(ROWS($W$3:W905),$U$3:$V$992,2,0),"")</f>
        <v/>
      </c>
      <c r="X905">
        <f>IF(ISNUMBER(SEARCH(#REF!,N905)),MAX($M$2:M904)+1,0)</f>
        <v>0.0</v>
      </c>
      <c r="Y905" s="93" t="s">
        <v>2976</v>
      </c>
      <c r="Z905" t="str">
        <f>IFERROR(VLOOKUP(ROWS($Z$3:Z905),$X$3:$Y$992,2,0),"")</f>
        <v/>
      </c>
    </row>
    <row r="906" spans="13:26" ht="12.75">
      <c r="M906" s="92">
        <f>IF(ISNUMBER(SEARCH(ZAKL_DATA!$B$29,N906)),MAX($M$2:M905)+1,0)</f>
        <v>904.0</v>
      </c>
      <c r="N906" s="93" t="s">
        <v>2978</v>
      </c>
      <c r="O906" s="108" t="s">
        <v>2979</v>
      </c>
      <c r="Q906" s="95" t="str">
        <f>IFERROR(VLOOKUP(ROWS($Q$3:Q906),$M$3:$N$992,2,0),"")</f>
        <v>Mezinárodní pravidelná letecká osobní doprava</v>
      </c>
      <c r="R906">
        <f>IF(ISNUMBER(SEARCH(#REF!,N906)),MAX($M$2:M905)+1,0)</f>
        <v>0.0</v>
      </c>
      <c r="S906" s="93" t="s">
        <v>2978</v>
      </c>
      <c r="T906" t="str">
        <f>IFERROR(VLOOKUP(ROWS($T$3:T906),$R$3:$S$992,2,0),"")</f>
        <v/>
      </c>
      <c r="U906">
        <f>IF(ISNUMBER(SEARCH(#REF!,N906)),MAX($M$2:M905)+1,0)</f>
        <v>0.0</v>
      </c>
      <c r="V906" s="93" t="s">
        <v>2978</v>
      </c>
      <c r="W906" t="str">
        <f>IFERROR(VLOOKUP(ROWS($W$3:W906),$U$3:$V$992,2,0),"")</f>
        <v/>
      </c>
      <c r="X906">
        <f>IF(ISNUMBER(SEARCH(#REF!,N906)),MAX($M$2:M905)+1,0)</f>
        <v>0.0</v>
      </c>
      <c r="Y906" s="93" t="s">
        <v>2978</v>
      </c>
      <c r="Z906" t="str">
        <f>IFERROR(VLOOKUP(ROWS($Z$3:Z906),$X$3:$Y$992,2,0),"")</f>
        <v/>
      </c>
    </row>
    <row r="907" spans="13:26" ht="12.75">
      <c r="M907" s="92">
        <f>IF(ISNUMBER(SEARCH(ZAKL_DATA!$B$29,N907)),MAX($M$2:M906)+1,0)</f>
        <v>905.0</v>
      </c>
      <c r="N907" s="93" t="s">
        <v>2980</v>
      </c>
      <c r="O907" s="108" t="s">
        <v>2981</v>
      </c>
      <c r="Q907" s="95" t="str">
        <f>IFERROR(VLOOKUP(ROWS($Q$3:Q907),$M$3:$N$992,2,0),"")</f>
        <v>Mezinárodní nepravidelná letecká osobní doprava</v>
      </c>
      <c r="R907">
        <f>IF(ISNUMBER(SEARCH(#REF!,N907)),MAX($M$2:M906)+1,0)</f>
        <v>0.0</v>
      </c>
      <c r="S907" s="93" t="s">
        <v>2980</v>
      </c>
      <c r="T907" t="str">
        <f>IFERROR(VLOOKUP(ROWS($T$3:T907),$R$3:$S$992,2,0),"")</f>
        <v/>
      </c>
      <c r="U907">
        <f>IF(ISNUMBER(SEARCH(#REF!,N907)),MAX($M$2:M906)+1,0)</f>
        <v>0.0</v>
      </c>
      <c r="V907" s="93" t="s">
        <v>2980</v>
      </c>
      <c r="W907" t="str">
        <f>IFERROR(VLOOKUP(ROWS($W$3:W907),$U$3:$V$992,2,0),"")</f>
        <v/>
      </c>
      <c r="X907">
        <f>IF(ISNUMBER(SEARCH(#REF!,N907)),MAX($M$2:M906)+1,0)</f>
        <v>0.0</v>
      </c>
      <c r="Y907" s="93" t="s">
        <v>2980</v>
      </c>
      <c r="Z907" t="str">
        <f>IFERROR(VLOOKUP(ROWS($Z$3:Z907),$X$3:$Y$992,2,0),"")</f>
        <v/>
      </c>
    </row>
    <row r="908" spans="13:26" ht="12.75">
      <c r="M908" s="92">
        <f>IF(ISNUMBER(SEARCH(ZAKL_DATA!$B$29,N908)),MAX($M$2:M907)+1,0)</f>
        <v>906.0</v>
      </c>
      <c r="N908" s="93" t="s">
        <v>2982</v>
      </c>
      <c r="O908" s="108" t="s">
        <v>2983</v>
      </c>
      <c r="Q908" s="95" t="str">
        <f>IFERROR(VLOOKUP(ROWS($Q$3:Q908),$M$3:$N$992,2,0),"")</f>
        <v>Ostatní letecká osobní doprava</v>
      </c>
      <c r="R908">
        <f>IF(ISNUMBER(SEARCH(#REF!,N908)),MAX($M$2:M907)+1,0)</f>
        <v>0.0</v>
      </c>
      <c r="S908" s="93" t="s">
        <v>2982</v>
      </c>
      <c r="T908" t="str">
        <f>IFERROR(VLOOKUP(ROWS($T$3:T908),$R$3:$S$992,2,0),"")</f>
        <v/>
      </c>
      <c r="U908">
        <f>IF(ISNUMBER(SEARCH(#REF!,N908)),MAX($M$2:M907)+1,0)</f>
        <v>0.0</v>
      </c>
      <c r="V908" s="93" t="s">
        <v>2982</v>
      </c>
      <c r="W908" t="str">
        <f>IFERROR(VLOOKUP(ROWS($W$3:W908),$U$3:$V$992,2,0),"")</f>
        <v/>
      </c>
      <c r="X908">
        <f>IF(ISNUMBER(SEARCH(#REF!,N908)),MAX($M$2:M907)+1,0)</f>
        <v>0.0</v>
      </c>
      <c r="Y908" s="93" t="s">
        <v>2982</v>
      </c>
      <c r="Z908" t="str">
        <f>IFERROR(VLOOKUP(ROWS($Z$3:Z908),$X$3:$Y$992,2,0),"")</f>
        <v/>
      </c>
    </row>
    <row r="909" spans="13:26" ht="12.75">
      <c r="M909" s="92">
        <f>IF(ISNUMBER(SEARCH(ZAKL_DATA!$B$29,N909)),MAX($M$2:M908)+1,0)</f>
        <v>907.0</v>
      </c>
      <c r="N909" s="93" t="s">
        <v>2984</v>
      </c>
      <c r="O909" s="108" t="s">
        <v>2985</v>
      </c>
      <c r="Q909" s="95" t="str">
        <f>IFERROR(VLOOKUP(ROWS($Q$3:Q909),$M$3:$N$992,2,0),"")</f>
        <v>Hotely</v>
      </c>
      <c r="R909">
        <f>IF(ISNUMBER(SEARCH(#REF!,N909)),MAX($M$2:M908)+1,0)</f>
        <v>0.0</v>
      </c>
      <c r="S909" s="93" t="s">
        <v>2984</v>
      </c>
      <c r="T909" t="str">
        <f>IFERROR(VLOOKUP(ROWS($T$3:T909),$R$3:$S$992,2,0),"")</f>
        <v/>
      </c>
      <c r="U909">
        <f>IF(ISNUMBER(SEARCH(#REF!,N909)),MAX($M$2:M908)+1,0)</f>
        <v>0.0</v>
      </c>
      <c r="V909" s="93" t="s">
        <v>2984</v>
      </c>
      <c r="W909" t="str">
        <f>IFERROR(VLOOKUP(ROWS($W$3:W909),$U$3:$V$992,2,0),"")</f>
        <v/>
      </c>
      <c r="X909">
        <f>IF(ISNUMBER(SEARCH(#REF!,N909)),MAX($M$2:M908)+1,0)</f>
        <v>0.0</v>
      </c>
      <c r="Y909" s="93" t="s">
        <v>2984</v>
      </c>
      <c r="Z909" t="str">
        <f>IFERROR(VLOOKUP(ROWS($Z$3:Z909),$X$3:$Y$992,2,0),"")</f>
        <v/>
      </c>
    </row>
    <row r="910" spans="13:26" ht="12.75">
      <c r="M910" s="92">
        <f>IF(ISNUMBER(SEARCH(ZAKL_DATA!$B$29,N910)),MAX($M$2:M909)+1,0)</f>
        <v>908.0</v>
      </c>
      <c r="N910" s="93" t="s">
        <v>2986</v>
      </c>
      <c r="O910" s="108" t="s">
        <v>2987</v>
      </c>
      <c r="Q910" s="95" t="str">
        <f>IFERROR(VLOOKUP(ROWS($Q$3:Q910),$M$3:$N$992,2,0),"")</f>
        <v>Motely, botely</v>
      </c>
      <c r="R910">
        <f>IF(ISNUMBER(SEARCH(#REF!,N910)),MAX($M$2:M909)+1,0)</f>
        <v>0.0</v>
      </c>
      <c r="S910" s="93" t="s">
        <v>2986</v>
      </c>
      <c r="T910" t="str">
        <f>IFERROR(VLOOKUP(ROWS($T$3:T910),$R$3:$S$992,2,0),"")</f>
        <v/>
      </c>
      <c r="U910">
        <f>IF(ISNUMBER(SEARCH(#REF!,N910)),MAX($M$2:M909)+1,0)</f>
        <v>0.0</v>
      </c>
      <c r="V910" s="93" t="s">
        <v>2986</v>
      </c>
      <c r="W910" t="str">
        <f>IFERROR(VLOOKUP(ROWS($W$3:W910),$U$3:$V$992,2,0),"")</f>
        <v/>
      </c>
      <c r="X910">
        <f>IF(ISNUMBER(SEARCH(#REF!,N910)),MAX($M$2:M909)+1,0)</f>
        <v>0.0</v>
      </c>
      <c r="Y910" s="93" t="s">
        <v>2986</v>
      </c>
      <c r="Z910" t="str">
        <f>IFERROR(VLOOKUP(ROWS($Z$3:Z910),$X$3:$Y$992,2,0),"")</f>
        <v/>
      </c>
    </row>
    <row r="911" spans="13:26" ht="12.75">
      <c r="M911" s="92">
        <f>IF(ISNUMBER(SEARCH(ZAKL_DATA!$B$29,N911)),MAX($M$2:M910)+1,0)</f>
        <v>909.0</v>
      </c>
      <c r="N911" s="93" t="s">
        <v>2988</v>
      </c>
      <c r="O911" s="108" t="s">
        <v>2989</v>
      </c>
      <c r="Q911" s="95" t="str">
        <f>IFERROR(VLOOKUP(ROWS($Q$3:Q911),$M$3:$N$992,2,0),"")</f>
        <v>Ostatní podobná ubytovací zařízení</v>
      </c>
      <c r="R911">
        <f>IF(ISNUMBER(SEARCH(#REF!,N911)),MAX($M$2:M910)+1,0)</f>
        <v>0.0</v>
      </c>
      <c r="S911" s="93" t="s">
        <v>2988</v>
      </c>
      <c r="T911" t="str">
        <f>IFERROR(VLOOKUP(ROWS($T$3:T911),$R$3:$S$992,2,0),"")</f>
        <v/>
      </c>
      <c r="U911">
        <f>IF(ISNUMBER(SEARCH(#REF!,N911)),MAX($M$2:M910)+1,0)</f>
        <v>0.0</v>
      </c>
      <c r="V911" s="93" t="s">
        <v>2988</v>
      </c>
      <c r="W911" t="str">
        <f>IFERROR(VLOOKUP(ROWS($W$3:W911),$U$3:$V$992,2,0),"")</f>
        <v/>
      </c>
      <c r="X911">
        <f>IF(ISNUMBER(SEARCH(#REF!,N911)),MAX($M$2:M910)+1,0)</f>
        <v>0.0</v>
      </c>
      <c r="Y911" s="93" t="s">
        <v>2988</v>
      </c>
      <c r="Z911" t="str">
        <f>IFERROR(VLOOKUP(ROWS($Z$3:Z911),$X$3:$Y$992,2,0),"")</f>
        <v/>
      </c>
    </row>
    <row r="912" spans="13:26" ht="12.75">
      <c r="M912" s="92">
        <f>IF(ISNUMBER(SEARCH(ZAKL_DATA!$B$29,N912)),MAX($M$2:M911)+1,0)</f>
        <v>910.0</v>
      </c>
      <c r="N912" s="93" t="s">
        <v>2990</v>
      </c>
      <c r="O912" s="108" t="s">
        <v>2991</v>
      </c>
      <c r="Q912" s="95" t="str">
        <f>IFERROR(VLOOKUP(ROWS($Q$3:Q912),$M$3:$N$992,2,0),"")</f>
        <v>Ubytování v zařízených pronájmech</v>
      </c>
      <c r="R912">
        <f>IF(ISNUMBER(SEARCH(#REF!,N912)),MAX($M$2:M911)+1,0)</f>
        <v>0.0</v>
      </c>
      <c r="S912" s="93" t="s">
        <v>2990</v>
      </c>
      <c r="T912" t="str">
        <f>IFERROR(VLOOKUP(ROWS($T$3:T912),$R$3:$S$992,2,0),"")</f>
        <v/>
      </c>
      <c r="U912">
        <f>IF(ISNUMBER(SEARCH(#REF!,N912)),MAX($M$2:M911)+1,0)</f>
        <v>0.0</v>
      </c>
      <c r="V912" s="93" t="s">
        <v>2990</v>
      </c>
      <c r="W912" t="str">
        <f>IFERROR(VLOOKUP(ROWS($W$3:W912),$U$3:$V$992,2,0),"")</f>
        <v/>
      </c>
      <c r="X912">
        <f>IF(ISNUMBER(SEARCH(#REF!,N912)),MAX($M$2:M911)+1,0)</f>
        <v>0.0</v>
      </c>
      <c r="Y912" s="93" t="s">
        <v>2990</v>
      </c>
      <c r="Z912" t="str">
        <f>IFERROR(VLOOKUP(ROWS($Z$3:Z912),$X$3:$Y$992,2,0),"")</f>
        <v/>
      </c>
    </row>
    <row r="913" spans="13:26" ht="12.75">
      <c r="M913" s="92">
        <f>IF(ISNUMBER(SEARCH(ZAKL_DATA!$B$29,N913)),MAX($M$2:M912)+1,0)</f>
        <v>911.0</v>
      </c>
      <c r="N913" s="93" t="s">
        <v>2992</v>
      </c>
      <c r="O913" s="108" t="s">
        <v>2993</v>
      </c>
      <c r="Q913" s="95" t="str">
        <f>IFERROR(VLOOKUP(ROWS($Q$3:Q913),$M$3:$N$992,2,0),"")</f>
        <v>Ubytování ve vysokoškolských kolejích, domovech mládeže</v>
      </c>
      <c r="R913">
        <f>IF(ISNUMBER(SEARCH(#REF!,N913)),MAX($M$2:M912)+1,0)</f>
        <v>0.0</v>
      </c>
      <c r="S913" s="93" t="s">
        <v>2992</v>
      </c>
      <c r="T913" t="str">
        <f>IFERROR(VLOOKUP(ROWS($T$3:T913),$R$3:$S$992,2,0),"")</f>
        <v/>
      </c>
      <c r="U913">
        <f>IF(ISNUMBER(SEARCH(#REF!,N913)),MAX($M$2:M912)+1,0)</f>
        <v>0.0</v>
      </c>
      <c r="V913" s="93" t="s">
        <v>2992</v>
      </c>
      <c r="W913" t="str">
        <f>IFERROR(VLOOKUP(ROWS($W$3:W913),$U$3:$V$992,2,0),"")</f>
        <v/>
      </c>
      <c r="X913">
        <f>IF(ISNUMBER(SEARCH(#REF!,N913)),MAX($M$2:M912)+1,0)</f>
        <v>0.0</v>
      </c>
      <c r="Y913" s="93" t="s">
        <v>2992</v>
      </c>
      <c r="Z913" t="str">
        <f>IFERROR(VLOOKUP(ROWS($Z$3:Z913),$X$3:$Y$992,2,0),"")</f>
        <v/>
      </c>
    </row>
    <row r="914" spans="13:26" ht="12.75">
      <c r="M914" s="92">
        <f>IF(ISNUMBER(SEARCH(ZAKL_DATA!$B$29,N914)),MAX($M$2:M913)+1,0)</f>
        <v>912.0</v>
      </c>
      <c r="N914" s="93" t="s">
        <v>2994</v>
      </c>
      <c r="O914" s="108" t="s">
        <v>2995</v>
      </c>
      <c r="Q914" s="95" t="str">
        <f>IFERROR(VLOOKUP(ROWS($Q$3:Q914),$M$3:$N$992,2,0),"")</f>
        <v>Ostatní ubytování j. n.</v>
      </c>
      <c r="R914">
        <f>IF(ISNUMBER(SEARCH(#REF!,N914)),MAX($M$2:M913)+1,0)</f>
        <v>0.0</v>
      </c>
      <c r="S914" s="93" t="s">
        <v>2994</v>
      </c>
      <c r="T914" t="str">
        <f>IFERROR(VLOOKUP(ROWS($T$3:T914),$R$3:$S$992,2,0),"")</f>
        <v/>
      </c>
      <c r="U914">
        <f>IF(ISNUMBER(SEARCH(#REF!,N914)),MAX($M$2:M913)+1,0)</f>
        <v>0.0</v>
      </c>
      <c r="V914" s="93" t="s">
        <v>2994</v>
      </c>
      <c r="W914" t="str">
        <f>IFERROR(VLOOKUP(ROWS($W$3:W914),$U$3:$V$992,2,0),"")</f>
        <v/>
      </c>
      <c r="X914">
        <f>IF(ISNUMBER(SEARCH(#REF!,N914)),MAX($M$2:M913)+1,0)</f>
        <v>0.0</v>
      </c>
      <c r="Y914" s="93" t="s">
        <v>2994</v>
      </c>
      <c r="Z914" t="str">
        <f>IFERROR(VLOOKUP(ROWS($Z$3:Z914),$X$3:$Y$992,2,0),"")</f>
        <v/>
      </c>
    </row>
    <row r="915" spans="13:26" ht="12.75">
      <c r="M915" s="92">
        <f>IF(ISNUMBER(SEARCH(ZAKL_DATA!$B$29,N915)),MAX($M$2:M914)+1,0)</f>
        <v>913.0</v>
      </c>
      <c r="N915" s="93" t="s">
        <v>2996</v>
      </c>
      <c r="O915" s="108" t="s">
        <v>2997</v>
      </c>
      <c r="Q915" s="95" t="str">
        <f>IFERROR(VLOOKUP(ROWS($Q$3:Q915),$M$3:$N$992,2,0),"")</f>
        <v>Stravování v závodních kuchyních</v>
      </c>
      <c r="R915">
        <f>IF(ISNUMBER(SEARCH(#REF!,N915)),MAX($M$2:M914)+1,0)</f>
        <v>0.0</v>
      </c>
      <c r="S915" s="93" t="s">
        <v>2996</v>
      </c>
      <c r="T915" t="str">
        <f>IFERROR(VLOOKUP(ROWS($T$3:T915),$R$3:$S$992,2,0),"")</f>
        <v/>
      </c>
      <c r="U915">
        <f>IF(ISNUMBER(SEARCH(#REF!,N915)),MAX($M$2:M914)+1,0)</f>
        <v>0.0</v>
      </c>
      <c r="V915" s="93" t="s">
        <v>2996</v>
      </c>
      <c r="W915" t="str">
        <f>IFERROR(VLOOKUP(ROWS($W$3:W915),$U$3:$V$992,2,0),"")</f>
        <v/>
      </c>
      <c r="X915">
        <f>IF(ISNUMBER(SEARCH(#REF!,N915)),MAX($M$2:M914)+1,0)</f>
        <v>0.0</v>
      </c>
      <c r="Y915" s="93" t="s">
        <v>2996</v>
      </c>
      <c r="Z915" t="str">
        <f>IFERROR(VLOOKUP(ROWS($Z$3:Z915),$X$3:$Y$992,2,0),"")</f>
        <v/>
      </c>
    </row>
    <row r="916" spans="13:26" ht="12.75">
      <c r="M916" s="92">
        <f>IF(ISNUMBER(SEARCH(ZAKL_DATA!$B$29,N916)),MAX($M$2:M915)+1,0)</f>
        <v>914.0</v>
      </c>
      <c r="N916" s="93" t="s">
        <v>2998</v>
      </c>
      <c r="O916" s="108" t="s">
        <v>2999</v>
      </c>
      <c r="Q916" s="95" t="str">
        <f>IFERROR(VLOOKUP(ROWS($Q$3:Q916),$M$3:$N$992,2,0),"")</f>
        <v>Stravování ve školních zařízeních, menzách</v>
      </c>
      <c r="R916">
        <f>IF(ISNUMBER(SEARCH(#REF!,N916)),MAX($M$2:M915)+1,0)</f>
        <v>0.0</v>
      </c>
      <c r="S916" s="93" t="s">
        <v>2998</v>
      </c>
      <c r="T916" t="str">
        <f>IFERROR(VLOOKUP(ROWS($T$3:T916),$R$3:$S$992,2,0),"")</f>
        <v/>
      </c>
      <c r="U916">
        <f>IF(ISNUMBER(SEARCH(#REF!,N916)),MAX($M$2:M915)+1,0)</f>
        <v>0.0</v>
      </c>
      <c r="V916" s="93" t="s">
        <v>2998</v>
      </c>
      <c r="W916" t="str">
        <f>IFERROR(VLOOKUP(ROWS($W$3:W916),$U$3:$V$992,2,0),"")</f>
        <v/>
      </c>
      <c r="X916">
        <f>IF(ISNUMBER(SEARCH(#REF!,N916)),MAX($M$2:M915)+1,0)</f>
        <v>0.0</v>
      </c>
      <c r="Y916" s="93" t="s">
        <v>2998</v>
      </c>
      <c r="Z916" t="str">
        <f>IFERROR(VLOOKUP(ROWS($Z$3:Z916),$X$3:$Y$992,2,0),"")</f>
        <v/>
      </c>
    </row>
    <row r="917" spans="13:26" ht="12.75">
      <c r="M917" s="92">
        <f>IF(ISNUMBER(SEARCH(ZAKL_DATA!$B$29,N917)),MAX($M$2:M916)+1,0)</f>
        <v>915.0</v>
      </c>
      <c r="N917" s="93" t="s">
        <v>3000</v>
      </c>
      <c r="O917" s="108" t="s">
        <v>3001</v>
      </c>
      <c r="Q917" s="95" t="str">
        <f>IFERROR(VLOOKUP(ROWS($Q$3:Q917),$M$3:$N$992,2,0),"")</f>
        <v>Poskytování jiných stravovacích služeb j. n.</v>
      </c>
      <c r="R917">
        <f>IF(ISNUMBER(SEARCH(#REF!,N917)),MAX($M$2:M916)+1,0)</f>
        <v>0.0</v>
      </c>
      <c r="S917" s="93" t="s">
        <v>3000</v>
      </c>
      <c r="T917" t="str">
        <f>IFERROR(VLOOKUP(ROWS($T$3:T917),$R$3:$S$992,2,0),"")</f>
        <v/>
      </c>
      <c r="U917">
        <f>IF(ISNUMBER(SEARCH(#REF!,N917)),MAX($M$2:M916)+1,0)</f>
        <v>0.0</v>
      </c>
      <c r="V917" s="93" t="s">
        <v>3000</v>
      </c>
      <c r="W917" t="str">
        <f>IFERROR(VLOOKUP(ROWS($W$3:W917),$U$3:$V$992,2,0),"")</f>
        <v/>
      </c>
      <c r="X917">
        <f>IF(ISNUMBER(SEARCH(#REF!,N917)),MAX($M$2:M916)+1,0)</f>
        <v>0.0</v>
      </c>
      <c r="Y917" s="93" t="s">
        <v>3000</v>
      </c>
      <c r="Z917" t="str">
        <f>IFERROR(VLOOKUP(ROWS($Z$3:Z917),$X$3:$Y$992,2,0),"")</f>
        <v/>
      </c>
    </row>
    <row r="918" spans="13:26" ht="12.75">
      <c r="M918" s="92">
        <f>IF(ISNUMBER(SEARCH(ZAKL_DATA!$B$29,N918)),MAX($M$2:M917)+1,0)</f>
        <v>916.0</v>
      </c>
      <c r="N918" s="93" t="s">
        <v>3002</v>
      </c>
      <c r="O918" s="108" t="s">
        <v>3003</v>
      </c>
      <c r="Q918" s="95" t="str">
        <f>IFERROR(VLOOKUP(ROWS($Q$3:Q918),$M$3:$N$992,2,0),"")</f>
        <v>Poskytování hlasových služeb přes pevnou telekomunikační síť</v>
      </c>
      <c r="R918">
        <f>IF(ISNUMBER(SEARCH(#REF!,N918)),MAX($M$2:M917)+1,0)</f>
        <v>0.0</v>
      </c>
      <c r="S918" s="93" t="s">
        <v>3002</v>
      </c>
      <c r="T918" t="str">
        <f>IFERROR(VLOOKUP(ROWS($T$3:T918),$R$3:$S$992,2,0),"")</f>
        <v/>
      </c>
      <c r="U918">
        <f>IF(ISNUMBER(SEARCH(#REF!,N918)),MAX($M$2:M917)+1,0)</f>
        <v>0.0</v>
      </c>
      <c r="V918" s="93" t="s">
        <v>3002</v>
      </c>
      <c r="W918" t="str">
        <f>IFERROR(VLOOKUP(ROWS($W$3:W918),$U$3:$V$992,2,0),"")</f>
        <v/>
      </c>
      <c r="X918">
        <f>IF(ISNUMBER(SEARCH(#REF!,N918)),MAX($M$2:M917)+1,0)</f>
        <v>0.0</v>
      </c>
      <c r="Y918" s="93" t="s">
        <v>3002</v>
      </c>
      <c r="Z918" t="str">
        <f>IFERROR(VLOOKUP(ROWS($Z$3:Z918),$X$3:$Y$992,2,0),"")</f>
        <v/>
      </c>
    </row>
    <row r="919" spans="13:26" ht="12.75">
      <c r="M919" s="92">
        <f>IF(ISNUMBER(SEARCH(ZAKL_DATA!$B$29,N919)),MAX($M$2:M918)+1,0)</f>
        <v>917.0</v>
      </c>
      <c r="N919" s="93" t="s">
        <v>3004</v>
      </c>
      <c r="O919" s="108" t="s">
        <v>3005</v>
      </c>
      <c r="Q919" s="95" t="str">
        <f>IFERROR(VLOOKUP(ROWS($Q$3:Q919),$M$3:$N$992,2,0),"")</f>
        <v>Pronájem pevné telekomunikační sítě</v>
      </c>
      <c r="R919">
        <f>IF(ISNUMBER(SEARCH(#REF!,N919)),MAX($M$2:M918)+1,0)</f>
        <v>0.0</v>
      </c>
      <c r="S919" s="93" t="s">
        <v>3004</v>
      </c>
      <c r="T919" t="str">
        <f>IFERROR(VLOOKUP(ROWS($T$3:T919),$R$3:$S$992,2,0),"")</f>
        <v/>
      </c>
      <c r="U919">
        <f>IF(ISNUMBER(SEARCH(#REF!,N919)),MAX($M$2:M918)+1,0)</f>
        <v>0.0</v>
      </c>
      <c r="V919" s="93" t="s">
        <v>3004</v>
      </c>
      <c r="W919" t="str">
        <f>IFERROR(VLOOKUP(ROWS($W$3:W919),$U$3:$V$992,2,0),"")</f>
        <v/>
      </c>
      <c r="X919">
        <f>IF(ISNUMBER(SEARCH(#REF!,N919)),MAX($M$2:M918)+1,0)</f>
        <v>0.0</v>
      </c>
      <c r="Y919" s="93" t="s">
        <v>3004</v>
      </c>
      <c r="Z919" t="str">
        <f>IFERROR(VLOOKUP(ROWS($Z$3:Z919),$X$3:$Y$992,2,0),"")</f>
        <v/>
      </c>
    </row>
    <row r="920" spans="13:26" ht="12.75">
      <c r="M920" s="92">
        <f>IF(ISNUMBER(SEARCH(ZAKL_DATA!$B$29,N920)),MAX($M$2:M919)+1,0)</f>
        <v>918.0</v>
      </c>
      <c r="N920" s="93" t="s">
        <v>3006</v>
      </c>
      <c r="O920" s="108" t="s">
        <v>3007</v>
      </c>
      <c r="Q920" s="95" t="str">
        <f>IFERROR(VLOOKUP(ROWS($Q$3:Q920),$M$3:$N$992,2,0),"")</f>
        <v>Přenos dat přes pevnou telekomunikační síť</v>
      </c>
      <c r="R920">
        <f>IF(ISNUMBER(SEARCH(#REF!,N920)),MAX($M$2:M919)+1,0)</f>
        <v>0.0</v>
      </c>
      <c r="S920" s="93" t="s">
        <v>3006</v>
      </c>
      <c r="T920" t="str">
        <f>IFERROR(VLOOKUP(ROWS($T$3:T920),$R$3:$S$992,2,0),"")</f>
        <v/>
      </c>
      <c r="U920">
        <f>IF(ISNUMBER(SEARCH(#REF!,N920)),MAX($M$2:M919)+1,0)</f>
        <v>0.0</v>
      </c>
      <c r="V920" s="93" t="s">
        <v>3006</v>
      </c>
      <c r="W920" t="str">
        <f>IFERROR(VLOOKUP(ROWS($W$3:W920),$U$3:$V$992,2,0),"")</f>
        <v/>
      </c>
      <c r="X920">
        <f>IF(ISNUMBER(SEARCH(#REF!,N920)),MAX($M$2:M919)+1,0)</f>
        <v>0.0</v>
      </c>
      <c r="Y920" s="93" t="s">
        <v>3006</v>
      </c>
      <c r="Z920" t="str">
        <f>IFERROR(VLOOKUP(ROWS($Z$3:Z920),$X$3:$Y$992,2,0),"")</f>
        <v/>
      </c>
    </row>
    <row r="921" spans="13:26" ht="12.75">
      <c r="M921" s="92">
        <f>IF(ISNUMBER(SEARCH(ZAKL_DATA!$B$29,N921)),MAX($M$2:M920)+1,0)</f>
        <v>919.0</v>
      </c>
      <c r="N921" s="93" t="s">
        <v>3008</v>
      </c>
      <c r="O921" s="108" t="s">
        <v>3009</v>
      </c>
      <c r="Q921" s="95" t="str">
        <f>IFERROR(VLOOKUP(ROWS($Q$3:Q921),$M$3:$N$992,2,0),"")</f>
        <v>Poskytování přístupu k internetu přes pevnou telekomunikační síť</v>
      </c>
      <c r="R921">
        <f>IF(ISNUMBER(SEARCH(#REF!,N921)),MAX($M$2:M920)+1,0)</f>
        <v>0.0</v>
      </c>
      <c r="S921" s="93" t="s">
        <v>3008</v>
      </c>
      <c r="T921" t="str">
        <f>IFERROR(VLOOKUP(ROWS($T$3:T921),$R$3:$S$992,2,0),"")</f>
        <v/>
      </c>
      <c r="U921">
        <f>IF(ISNUMBER(SEARCH(#REF!,N921)),MAX($M$2:M920)+1,0)</f>
        <v>0.0</v>
      </c>
      <c r="V921" s="93" t="s">
        <v>3008</v>
      </c>
      <c r="W921" t="str">
        <f>IFERROR(VLOOKUP(ROWS($W$3:W921),$U$3:$V$992,2,0),"")</f>
        <v/>
      </c>
      <c r="X921">
        <f>IF(ISNUMBER(SEARCH(#REF!,N921)),MAX($M$2:M920)+1,0)</f>
        <v>0.0</v>
      </c>
      <c r="Y921" s="93" t="s">
        <v>3008</v>
      </c>
      <c r="Z921" t="str">
        <f>IFERROR(VLOOKUP(ROWS($Z$3:Z921),$X$3:$Y$992,2,0),"")</f>
        <v/>
      </c>
    </row>
    <row r="922" spans="13:26" ht="12.75">
      <c r="M922" s="92">
        <f>IF(ISNUMBER(SEARCH(ZAKL_DATA!$B$29,N922)),MAX($M$2:M921)+1,0)</f>
        <v>920.0</v>
      </c>
      <c r="N922" s="93" t="s">
        <v>3010</v>
      </c>
      <c r="O922" s="108" t="s">
        <v>3011</v>
      </c>
      <c r="Q922" s="95" t="str">
        <f>IFERROR(VLOOKUP(ROWS($Q$3:Q922),$M$3:$N$992,2,0),"")</f>
        <v>Ostatní činnosti související s pevnou telekomunikační sítí</v>
      </c>
      <c r="R922">
        <f>IF(ISNUMBER(SEARCH(#REF!,N922)),MAX($M$2:M921)+1,0)</f>
        <v>0.0</v>
      </c>
      <c r="S922" s="93" t="s">
        <v>3010</v>
      </c>
      <c r="T922" t="str">
        <f>IFERROR(VLOOKUP(ROWS($T$3:T922),$R$3:$S$992,2,0),"")</f>
        <v/>
      </c>
      <c r="U922">
        <f>IF(ISNUMBER(SEARCH(#REF!,N922)),MAX($M$2:M921)+1,0)</f>
        <v>0.0</v>
      </c>
      <c r="V922" s="93" t="s">
        <v>3010</v>
      </c>
      <c r="W922" t="str">
        <f>IFERROR(VLOOKUP(ROWS($W$3:W922),$U$3:$V$992,2,0),"")</f>
        <v/>
      </c>
      <c r="X922">
        <f>IF(ISNUMBER(SEARCH(#REF!,N922)),MAX($M$2:M921)+1,0)</f>
        <v>0.0</v>
      </c>
      <c r="Y922" s="93" t="s">
        <v>3010</v>
      </c>
      <c r="Z922" t="str">
        <f>IFERROR(VLOOKUP(ROWS($Z$3:Z922),$X$3:$Y$992,2,0),"")</f>
        <v/>
      </c>
    </row>
    <row r="923" spans="13:26" ht="12.75">
      <c r="M923" s="92">
        <f>IF(ISNUMBER(SEARCH(ZAKL_DATA!$B$29,N923)),MAX($M$2:M922)+1,0)</f>
        <v>921.0</v>
      </c>
      <c r="N923" s="93" t="s">
        <v>3012</v>
      </c>
      <c r="O923" s="108" t="s">
        <v>3013</v>
      </c>
      <c r="Q923" s="95" t="str">
        <f>IFERROR(VLOOKUP(ROWS($Q$3:Q923),$M$3:$N$992,2,0),"")</f>
        <v>Poskytování hlasových služeb přes bezdrátovou telekomunikační síť</v>
      </c>
      <c r="R923">
        <f>IF(ISNUMBER(SEARCH(#REF!,N923)),MAX($M$2:M922)+1,0)</f>
        <v>0.0</v>
      </c>
      <c r="S923" s="93" t="s">
        <v>3012</v>
      </c>
      <c r="T923" t="str">
        <f>IFERROR(VLOOKUP(ROWS($T$3:T923),$R$3:$S$992,2,0),"")</f>
        <v/>
      </c>
      <c r="U923">
        <f>IF(ISNUMBER(SEARCH(#REF!,N923)),MAX($M$2:M922)+1,0)</f>
        <v>0.0</v>
      </c>
      <c r="V923" s="93" t="s">
        <v>3012</v>
      </c>
      <c r="W923" t="str">
        <f>IFERROR(VLOOKUP(ROWS($W$3:W923),$U$3:$V$992,2,0),"")</f>
        <v/>
      </c>
      <c r="X923">
        <f>IF(ISNUMBER(SEARCH(#REF!,N923)),MAX($M$2:M922)+1,0)</f>
        <v>0.0</v>
      </c>
      <c r="Y923" s="93" t="s">
        <v>3012</v>
      </c>
      <c r="Z923" t="str">
        <f>IFERROR(VLOOKUP(ROWS($Z$3:Z923),$X$3:$Y$992,2,0),"")</f>
        <v/>
      </c>
    </row>
    <row r="924" spans="13:26" ht="12.75">
      <c r="M924" s="92">
        <f>IF(ISNUMBER(SEARCH(ZAKL_DATA!$B$29,N924)),MAX($M$2:M923)+1,0)</f>
        <v>922.0</v>
      </c>
      <c r="N924" s="93" t="s">
        <v>3014</v>
      </c>
      <c r="O924" s="108" t="s">
        <v>3015</v>
      </c>
      <c r="Q924" s="95" t="str">
        <f>IFERROR(VLOOKUP(ROWS($Q$3:Q924),$M$3:$N$992,2,0),"")</f>
        <v>Pronájem bezdrátové telekomunikační sítě</v>
      </c>
      <c r="R924">
        <f>IF(ISNUMBER(SEARCH(#REF!,N924)),MAX($M$2:M923)+1,0)</f>
        <v>0.0</v>
      </c>
      <c r="S924" s="93" t="s">
        <v>3014</v>
      </c>
      <c r="T924" t="str">
        <f>IFERROR(VLOOKUP(ROWS($T$3:T924),$R$3:$S$992,2,0),"")</f>
        <v/>
      </c>
      <c r="U924">
        <f>IF(ISNUMBER(SEARCH(#REF!,N924)),MAX($M$2:M923)+1,0)</f>
        <v>0.0</v>
      </c>
      <c r="V924" s="93" t="s">
        <v>3014</v>
      </c>
      <c r="W924" t="str">
        <f>IFERROR(VLOOKUP(ROWS($W$3:W924),$U$3:$V$992,2,0),"")</f>
        <v/>
      </c>
      <c r="X924">
        <f>IF(ISNUMBER(SEARCH(#REF!,N924)),MAX($M$2:M923)+1,0)</f>
        <v>0.0</v>
      </c>
      <c r="Y924" s="93" t="s">
        <v>3014</v>
      </c>
      <c r="Z924" t="str">
        <f>IFERROR(VLOOKUP(ROWS($Z$3:Z924),$X$3:$Y$992,2,0),"")</f>
        <v/>
      </c>
    </row>
    <row r="925" spans="13:26" ht="12.75">
      <c r="M925" s="92">
        <f>IF(ISNUMBER(SEARCH(ZAKL_DATA!$B$29,N925)),MAX($M$2:M924)+1,0)</f>
        <v>923.0</v>
      </c>
      <c r="N925" s="93" t="s">
        <v>3016</v>
      </c>
      <c r="O925" s="108" t="s">
        <v>3017</v>
      </c>
      <c r="Q925" s="95" t="str">
        <f>IFERROR(VLOOKUP(ROWS($Q$3:Q925),$M$3:$N$992,2,0),"")</f>
        <v>Přenos dat přes bezdrátovou telekomunikační síť</v>
      </c>
      <c r="R925">
        <f>IF(ISNUMBER(SEARCH(#REF!,N925)),MAX($M$2:M924)+1,0)</f>
        <v>0.0</v>
      </c>
      <c r="S925" s="93" t="s">
        <v>3016</v>
      </c>
      <c r="T925" t="str">
        <f>IFERROR(VLOOKUP(ROWS($T$3:T925),$R$3:$S$992,2,0),"")</f>
        <v/>
      </c>
      <c r="U925">
        <f>IF(ISNUMBER(SEARCH(#REF!,N925)),MAX($M$2:M924)+1,0)</f>
        <v>0.0</v>
      </c>
      <c r="V925" s="93" t="s">
        <v>3016</v>
      </c>
      <c r="W925" t="str">
        <f>IFERROR(VLOOKUP(ROWS($W$3:W925),$U$3:$V$992,2,0),"")</f>
        <v/>
      </c>
      <c r="X925">
        <f>IF(ISNUMBER(SEARCH(#REF!,N925)),MAX($M$2:M924)+1,0)</f>
        <v>0.0</v>
      </c>
      <c r="Y925" s="93" t="s">
        <v>3016</v>
      </c>
      <c r="Z925" t="str">
        <f>IFERROR(VLOOKUP(ROWS($Z$3:Z925),$X$3:$Y$992,2,0),"")</f>
        <v/>
      </c>
    </row>
    <row r="926" spans="13:26" ht="12.75">
      <c r="M926" s="92">
        <f>IF(ISNUMBER(SEARCH(ZAKL_DATA!$B$29,N926)),MAX($M$2:M925)+1,0)</f>
        <v>924.0</v>
      </c>
      <c r="N926" s="93" t="s">
        <v>3018</v>
      </c>
      <c r="O926" s="108" t="s">
        <v>3019</v>
      </c>
      <c r="Q926" s="95" t="str">
        <f>IFERROR(VLOOKUP(ROWS($Q$3:Q926),$M$3:$N$992,2,0),"")</f>
        <v>Poskytování přístupu k internetu přes bezdrátovou telekomunikační síť</v>
      </c>
      <c r="R926">
        <f>IF(ISNUMBER(SEARCH(#REF!,N926)),MAX($M$2:M925)+1,0)</f>
        <v>0.0</v>
      </c>
      <c r="S926" s="93" t="s">
        <v>3018</v>
      </c>
      <c r="T926" t="str">
        <f>IFERROR(VLOOKUP(ROWS($T$3:T926),$R$3:$S$992,2,0),"")</f>
        <v/>
      </c>
      <c r="U926">
        <f>IF(ISNUMBER(SEARCH(#REF!,N926)),MAX($M$2:M925)+1,0)</f>
        <v>0.0</v>
      </c>
      <c r="V926" s="93" t="s">
        <v>3018</v>
      </c>
      <c r="W926" t="str">
        <f>IFERROR(VLOOKUP(ROWS($W$3:W926),$U$3:$V$992,2,0),"")</f>
        <v/>
      </c>
      <c r="X926">
        <f>IF(ISNUMBER(SEARCH(#REF!,N926)),MAX($M$2:M925)+1,0)</f>
        <v>0.0</v>
      </c>
      <c r="Y926" s="93" t="s">
        <v>3018</v>
      </c>
      <c r="Z926" t="str">
        <f>IFERROR(VLOOKUP(ROWS($Z$3:Z926),$X$3:$Y$992,2,0),"")</f>
        <v/>
      </c>
    </row>
    <row r="927" spans="13:26" ht="12.75">
      <c r="M927" s="92">
        <f>IF(ISNUMBER(SEARCH(ZAKL_DATA!$B$29,N927)),MAX($M$2:M926)+1,0)</f>
        <v>925.0</v>
      </c>
      <c r="N927" s="93" t="s">
        <v>3020</v>
      </c>
      <c r="O927" s="108" t="s">
        <v>3021</v>
      </c>
      <c r="Q927" s="95" t="str">
        <f>IFERROR(VLOOKUP(ROWS($Q$3:Q927),$M$3:$N$992,2,0),"")</f>
        <v>Ostatní činnosti související s bezdrátovou telekomunikační sítí</v>
      </c>
      <c r="R927">
        <f>IF(ISNUMBER(SEARCH(#REF!,N927)),MAX($M$2:M926)+1,0)</f>
        <v>0.0</v>
      </c>
      <c r="S927" s="93" t="s">
        <v>3020</v>
      </c>
      <c r="T927" t="str">
        <f>IFERROR(VLOOKUP(ROWS($T$3:T927),$R$3:$S$992,2,0),"")</f>
        <v/>
      </c>
      <c r="U927">
        <f>IF(ISNUMBER(SEARCH(#REF!,N927)),MAX($M$2:M926)+1,0)</f>
        <v>0.0</v>
      </c>
      <c r="V927" s="93" t="s">
        <v>3020</v>
      </c>
      <c r="W927" t="str">
        <f>IFERROR(VLOOKUP(ROWS($W$3:W927),$U$3:$V$992,2,0),"")</f>
        <v/>
      </c>
      <c r="X927">
        <f>IF(ISNUMBER(SEARCH(#REF!,N927)),MAX($M$2:M926)+1,0)</f>
        <v>0.0</v>
      </c>
      <c r="Y927" s="93" t="s">
        <v>3020</v>
      </c>
      <c r="Z927" t="str">
        <f>IFERROR(VLOOKUP(ROWS($Z$3:Z927),$X$3:$Y$992,2,0),"")</f>
        <v/>
      </c>
    </row>
    <row r="928" spans="13:26" ht="12.75">
      <c r="M928" s="92">
        <f>IF(ISNUMBER(SEARCH(ZAKL_DATA!$B$29,N928)),MAX($M$2:M927)+1,0)</f>
        <v>926.0</v>
      </c>
      <c r="N928" s="93" t="s">
        <v>3022</v>
      </c>
      <c r="O928" s="108" t="s">
        <v>3023</v>
      </c>
      <c r="Q928" s="95" t="str">
        <f>IFERROR(VLOOKUP(ROWS($Q$3:Q928),$M$3:$N$992,2,0),"")</f>
        <v>Poskytování úvěrů společnostmi, které nepřijímají vklady</v>
      </c>
      <c r="R928">
        <f>IF(ISNUMBER(SEARCH(#REF!,N928)),MAX($M$2:M927)+1,0)</f>
        <v>0.0</v>
      </c>
      <c r="S928" s="93" t="s">
        <v>3022</v>
      </c>
      <c r="T928" t="str">
        <f>IFERROR(VLOOKUP(ROWS($T$3:T928),$R$3:$S$992,2,0),"")</f>
        <v/>
      </c>
      <c r="U928">
        <f>IF(ISNUMBER(SEARCH(#REF!,N928)),MAX($M$2:M927)+1,0)</f>
        <v>0.0</v>
      </c>
      <c r="V928" s="93" t="s">
        <v>3022</v>
      </c>
      <c r="W928" t="str">
        <f>IFERROR(VLOOKUP(ROWS($W$3:W928),$U$3:$V$992,2,0),"")</f>
        <v/>
      </c>
      <c r="X928">
        <f>IF(ISNUMBER(SEARCH(#REF!,N928)),MAX($M$2:M927)+1,0)</f>
        <v>0.0</v>
      </c>
      <c r="Y928" s="93" t="s">
        <v>3022</v>
      </c>
      <c r="Z928" t="str">
        <f>IFERROR(VLOOKUP(ROWS($Z$3:Z928),$X$3:$Y$992,2,0),"")</f>
        <v/>
      </c>
    </row>
    <row r="929" spans="13:26" ht="12.75">
      <c r="M929" s="92">
        <f>IF(ISNUMBER(SEARCH(ZAKL_DATA!$B$29,N929)),MAX($M$2:M928)+1,0)</f>
        <v>927.0</v>
      </c>
      <c r="N929" s="93" t="s">
        <v>3024</v>
      </c>
      <c r="O929" s="108" t="s">
        <v>3025</v>
      </c>
      <c r="Q929" s="95" t="str">
        <f>IFERROR(VLOOKUP(ROWS($Q$3:Q929),$M$3:$N$992,2,0),"")</f>
        <v>Poskytování obchodních úvěrů</v>
      </c>
      <c r="R929">
        <f>IF(ISNUMBER(SEARCH(#REF!,N929)),MAX($M$2:M928)+1,0)</f>
        <v>0.0</v>
      </c>
      <c r="S929" s="93" t="s">
        <v>3024</v>
      </c>
      <c r="T929" t="str">
        <f>IFERROR(VLOOKUP(ROWS($T$3:T929),$R$3:$S$992,2,0),"")</f>
        <v/>
      </c>
      <c r="U929">
        <f>IF(ISNUMBER(SEARCH(#REF!,N929)),MAX($M$2:M928)+1,0)</f>
        <v>0.0</v>
      </c>
      <c r="V929" s="93" t="s">
        <v>3024</v>
      </c>
      <c r="W929" t="str">
        <f>IFERROR(VLOOKUP(ROWS($W$3:W929),$U$3:$V$992,2,0),"")</f>
        <v/>
      </c>
      <c r="X929">
        <f>IF(ISNUMBER(SEARCH(#REF!,N929)),MAX($M$2:M928)+1,0)</f>
        <v>0.0</v>
      </c>
      <c r="Y929" s="93" t="s">
        <v>3024</v>
      </c>
      <c r="Z929" t="str">
        <f>IFERROR(VLOOKUP(ROWS($Z$3:Z929),$X$3:$Y$992,2,0),"")</f>
        <v/>
      </c>
    </row>
    <row r="930" spans="13:26" ht="12.75">
      <c r="M930" s="92">
        <f>IF(ISNUMBER(SEARCH(ZAKL_DATA!$B$29,N930)),MAX($M$2:M929)+1,0)</f>
        <v>928.0</v>
      </c>
      <c r="N930" s="93" t="s">
        <v>3026</v>
      </c>
      <c r="O930" s="108" t="s">
        <v>3027</v>
      </c>
      <c r="Q930" s="95" t="str">
        <f>IFERROR(VLOOKUP(ROWS($Q$3:Q930),$M$3:$N$992,2,0),"")</f>
        <v>Činnosti zastaváren</v>
      </c>
      <c r="R930">
        <f>IF(ISNUMBER(SEARCH(#REF!,N930)),MAX($M$2:M929)+1,0)</f>
        <v>0.0</v>
      </c>
      <c r="S930" s="93" t="s">
        <v>3026</v>
      </c>
      <c r="T930" t="str">
        <f>IFERROR(VLOOKUP(ROWS($T$3:T930),$R$3:$S$992,2,0),"")</f>
        <v/>
      </c>
      <c r="U930">
        <f>IF(ISNUMBER(SEARCH(#REF!,N930)),MAX($M$2:M929)+1,0)</f>
        <v>0.0</v>
      </c>
      <c r="V930" s="93" t="s">
        <v>3026</v>
      </c>
      <c r="W930" t="str">
        <f>IFERROR(VLOOKUP(ROWS($W$3:W930),$U$3:$V$992,2,0),"")</f>
        <v/>
      </c>
      <c r="X930">
        <f>IF(ISNUMBER(SEARCH(#REF!,N930)),MAX($M$2:M929)+1,0)</f>
        <v>0.0</v>
      </c>
      <c r="Y930" s="93" t="s">
        <v>3026</v>
      </c>
      <c r="Z930" t="str">
        <f>IFERROR(VLOOKUP(ROWS($Z$3:Z930),$X$3:$Y$992,2,0),"")</f>
        <v/>
      </c>
    </row>
    <row r="931" spans="13:26" ht="12.75">
      <c r="M931" s="92">
        <f>IF(ISNUMBER(SEARCH(ZAKL_DATA!$B$29,N931)),MAX($M$2:M930)+1,0)</f>
        <v>929.0</v>
      </c>
      <c r="N931" s="93" t="s">
        <v>3028</v>
      </c>
      <c r="O931" s="108" t="s">
        <v>3029</v>
      </c>
      <c r="Q931" s="95" t="str">
        <f>IFERROR(VLOOKUP(ROWS($Q$3:Q931),$M$3:$N$992,2,0),"")</f>
        <v>Ostatní poskytování úvěrů j. n.</v>
      </c>
      <c r="R931">
        <f>IF(ISNUMBER(SEARCH(#REF!,N931)),MAX($M$2:M930)+1,0)</f>
        <v>0.0</v>
      </c>
      <c r="S931" s="93" t="s">
        <v>3028</v>
      </c>
      <c r="T931" t="str">
        <f>IFERROR(VLOOKUP(ROWS($T$3:T931),$R$3:$S$992,2,0),"")</f>
        <v/>
      </c>
      <c r="U931">
        <f>IF(ISNUMBER(SEARCH(#REF!,N931)),MAX($M$2:M930)+1,0)</f>
        <v>0.0</v>
      </c>
      <c r="V931" s="93" t="s">
        <v>3028</v>
      </c>
      <c r="W931" t="str">
        <f>IFERROR(VLOOKUP(ROWS($W$3:W931),$U$3:$V$992,2,0),"")</f>
        <v/>
      </c>
      <c r="X931">
        <f>IF(ISNUMBER(SEARCH(#REF!,N931)),MAX($M$2:M930)+1,0)</f>
        <v>0.0</v>
      </c>
      <c r="Y931" s="93" t="s">
        <v>3028</v>
      </c>
      <c r="Z931" t="str">
        <f>IFERROR(VLOOKUP(ROWS($Z$3:Z931),$X$3:$Y$992,2,0),"")</f>
        <v/>
      </c>
    </row>
    <row r="932" spans="13:26" ht="12.75">
      <c r="M932" s="92">
        <f>IF(ISNUMBER(SEARCH(ZAKL_DATA!$B$29,N932)),MAX($M$2:M931)+1,0)</f>
        <v>930.0</v>
      </c>
      <c r="N932" s="93" t="s">
        <v>3030</v>
      </c>
      <c r="O932" s="108" t="s">
        <v>3031</v>
      </c>
      <c r="Q932" s="95" t="str">
        <f>IFERROR(VLOOKUP(ROWS($Q$3:Q932),$M$3:$N$992,2,0),"")</f>
        <v>Faktoringové činnosti</v>
      </c>
      <c r="R932">
        <f>IF(ISNUMBER(SEARCH(#REF!,N932)),MAX($M$2:M931)+1,0)</f>
        <v>0.0</v>
      </c>
      <c r="S932" s="93" t="s">
        <v>3030</v>
      </c>
      <c r="T932" t="str">
        <f>IFERROR(VLOOKUP(ROWS($T$3:T932),$R$3:$S$992,2,0),"")</f>
        <v/>
      </c>
      <c r="U932">
        <f>IF(ISNUMBER(SEARCH(#REF!,N932)),MAX($M$2:M931)+1,0)</f>
        <v>0.0</v>
      </c>
      <c r="V932" s="93" t="s">
        <v>3030</v>
      </c>
      <c r="W932" t="str">
        <f>IFERROR(VLOOKUP(ROWS($W$3:W932),$U$3:$V$992,2,0),"")</f>
        <v/>
      </c>
      <c r="X932">
        <f>IF(ISNUMBER(SEARCH(#REF!,N932)),MAX($M$2:M931)+1,0)</f>
        <v>0.0</v>
      </c>
      <c r="Y932" s="93" t="s">
        <v>3030</v>
      </c>
      <c r="Z932" t="str">
        <f>IFERROR(VLOOKUP(ROWS($Z$3:Z932),$X$3:$Y$992,2,0),"")</f>
        <v/>
      </c>
    </row>
    <row r="933" spans="13:26" ht="12.75">
      <c r="M933" s="92">
        <f>IF(ISNUMBER(SEARCH(ZAKL_DATA!$B$29,N933)),MAX($M$2:M932)+1,0)</f>
        <v>931.0</v>
      </c>
      <c r="N933" s="93" t="s">
        <v>3032</v>
      </c>
      <c r="O933" s="108" t="s">
        <v>3033</v>
      </c>
      <c r="Q933" s="95" t="str">
        <f>IFERROR(VLOOKUP(ROWS($Q$3:Q933),$M$3:$N$992,2,0),"")</f>
        <v>Obchodování s cennými papíry na vlastní účet</v>
      </c>
      <c r="R933">
        <f>IF(ISNUMBER(SEARCH(#REF!,N933)),MAX($M$2:M932)+1,0)</f>
        <v>0.0</v>
      </c>
      <c r="S933" s="93" t="s">
        <v>3032</v>
      </c>
      <c r="T933" t="str">
        <f>IFERROR(VLOOKUP(ROWS($T$3:T933),$R$3:$S$992,2,0),"")</f>
        <v/>
      </c>
      <c r="U933">
        <f>IF(ISNUMBER(SEARCH(#REF!,N933)),MAX($M$2:M932)+1,0)</f>
        <v>0.0</v>
      </c>
      <c r="V933" s="93" t="s">
        <v>3032</v>
      </c>
      <c r="W933" t="str">
        <f>IFERROR(VLOOKUP(ROWS($W$3:W933),$U$3:$V$992,2,0),"")</f>
        <v/>
      </c>
      <c r="X933">
        <f>IF(ISNUMBER(SEARCH(#REF!,N933)),MAX($M$2:M932)+1,0)</f>
        <v>0.0</v>
      </c>
      <c r="Y933" s="93" t="s">
        <v>3032</v>
      </c>
      <c r="Z933" t="str">
        <f>IFERROR(VLOOKUP(ROWS($Z$3:Z933),$X$3:$Y$992,2,0),"")</f>
        <v/>
      </c>
    </row>
    <row r="934" spans="13:26" ht="12.75">
      <c r="M934" s="92">
        <f>IF(ISNUMBER(SEARCH(ZAKL_DATA!$B$29,N934)),MAX($M$2:M933)+1,0)</f>
        <v>932.0</v>
      </c>
      <c r="N934" s="93" t="s">
        <v>3034</v>
      </c>
      <c r="O934" s="108" t="s">
        <v>3035</v>
      </c>
      <c r="Q934" s="95" t="str">
        <f>IFERROR(VLOOKUP(ROWS($Q$3:Q934),$M$3:$N$992,2,0),"")</f>
        <v>Jiné finanční zprostředkování j. n.</v>
      </c>
      <c r="R934">
        <f>IF(ISNUMBER(SEARCH(#REF!,N934)),MAX($M$2:M933)+1,0)</f>
        <v>0.0</v>
      </c>
      <c r="S934" s="93" t="s">
        <v>3034</v>
      </c>
      <c r="T934" t="str">
        <f>IFERROR(VLOOKUP(ROWS($T$3:T934),$R$3:$S$992,2,0),"")</f>
        <v/>
      </c>
      <c r="U934">
        <f>IF(ISNUMBER(SEARCH(#REF!,N934)),MAX($M$2:M933)+1,0)</f>
        <v>0.0</v>
      </c>
      <c r="V934" s="93" t="s">
        <v>3034</v>
      </c>
      <c r="W934" t="str">
        <f>IFERROR(VLOOKUP(ROWS($W$3:W934),$U$3:$V$992,2,0),"")</f>
        <v/>
      </c>
      <c r="X934">
        <f>IF(ISNUMBER(SEARCH(#REF!,N934)),MAX($M$2:M933)+1,0)</f>
        <v>0.0</v>
      </c>
      <c r="Y934" s="93" t="s">
        <v>3034</v>
      </c>
      <c r="Z934" t="str">
        <f>IFERROR(VLOOKUP(ROWS($Z$3:Z934),$X$3:$Y$992,2,0),"")</f>
        <v/>
      </c>
    </row>
    <row r="935" spans="13:26" ht="12.75">
      <c r="M935" s="92">
        <f>IF(ISNUMBER(SEARCH(ZAKL_DATA!$B$29,N935)),MAX($M$2:M934)+1,0)</f>
        <v>933.0</v>
      </c>
      <c r="N935" s="93" t="s">
        <v>3036</v>
      </c>
      <c r="O935" s="108" t="s">
        <v>3037</v>
      </c>
      <c r="Q935" s="95" t="str">
        <f>IFERROR(VLOOKUP(ROWS($Q$3:Q935),$M$3:$N$992,2,0),"")</f>
        <v>Pronájem vlastních nebo pronajatých nemovitostí s bytovými prostory</v>
      </c>
      <c r="R935">
        <f>IF(ISNUMBER(SEARCH(#REF!,N935)),MAX($M$2:M934)+1,0)</f>
        <v>0.0</v>
      </c>
      <c r="S935" s="93" t="s">
        <v>3036</v>
      </c>
      <c r="T935" t="str">
        <f>IFERROR(VLOOKUP(ROWS($T$3:T935),$R$3:$S$992,2,0),"")</f>
        <v/>
      </c>
      <c r="U935">
        <f>IF(ISNUMBER(SEARCH(#REF!,N935)),MAX($M$2:M934)+1,0)</f>
        <v>0.0</v>
      </c>
      <c r="V935" s="93" t="s">
        <v>3036</v>
      </c>
      <c r="W935" t="str">
        <f>IFERROR(VLOOKUP(ROWS($W$3:W935),$U$3:$V$992,2,0),"")</f>
        <v/>
      </c>
      <c r="X935">
        <f>IF(ISNUMBER(SEARCH(#REF!,N935)),MAX($M$2:M934)+1,0)</f>
        <v>0.0</v>
      </c>
      <c r="Y935" s="93" t="s">
        <v>3036</v>
      </c>
      <c r="Z935" t="str">
        <f>IFERROR(VLOOKUP(ROWS($Z$3:Z935),$X$3:$Y$992,2,0),"")</f>
        <v/>
      </c>
    </row>
    <row r="936" spans="13:26" ht="12.75">
      <c r="M936" s="92">
        <f>IF(ISNUMBER(SEARCH(ZAKL_DATA!$B$29,N936)),MAX($M$2:M935)+1,0)</f>
        <v>934.0</v>
      </c>
      <c r="N936" s="93" t="s">
        <v>3038</v>
      </c>
      <c r="O936" s="108" t="s">
        <v>3039</v>
      </c>
      <c r="Q936" s="95" t="str">
        <f>IFERROR(VLOOKUP(ROWS($Q$3:Q936),$M$3:$N$992,2,0),"")</f>
        <v>Pronájem vlastních nebo pronajatých nemovitostí s nebytovými prostory</v>
      </c>
      <c r="R936">
        <f>IF(ISNUMBER(SEARCH(#REF!,N936)),MAX($M$2:M935)+1,0)</f>
        <v>0.0</v>
      </c>
      <c r="S936" s="93" t="s">
        <v>3038</v>
      </c>
      <c r="T936" t="str">
        <f>IFERROR(VLOOKUP(ROWS($T$3:T936),$R$3:$S$992,2,0),"")</f>
        <v/>
      </c>
      <c r="U936">
        <f>IF(ISNUMBER(SEARCH(#REF!,N936)),MAX($M$2:M935)+1,0)</f>
        <v>0.0</v>
      </c>
      <c r="V936" s="93" t="s">
        <v>3038</v>
      </c>
      <c r="W936" t="str">
        <f>IFERROR(VLOOKUP(ROWS($W$3:W936),$U$3:$V$992,2,0),"")</f>
        <v/>
      </c>
      <c r="X936">
        <f>IF(ISNUMBER(SEARCH(#REF!,N936)),MAX($M$2:M935)+1,0)</f>
        <v>0.0</v>
      </c>
      <c r="Y936" s="93" t="s">
        <v>3038</v>
      </c>
      <c r="Z936" t="str">
        <f>IFERROR(VLOOKUP(ROWS($Z$3:Z936),$X$3:$Y$992,2,0),"")</f>
        <v/>
      </c>
    </row>
    <row r="937" spans="13:26" ht="12.75">
      <c r="M937" s="92">
        <f>IF(ISNUMBER(SEARCH(ZAKL_DATA!$B$29,N937)),MAX($M$2:M936)+1,0)</f>
        <v>935.0</v>
      </c>
      <c r="N937" s="93" t="s">
        <v>3040</v>
      </c>
      <c r="O937" s="108" t="s">
        <v>3041</v>
      </c>
      <c r="Q937" s="95" t="str">
        <f>IFERROR(VLOOKUP(ROWS($Q$3:Q937),$M$3:$N$992,2,0),"")</f>
        <v>Správa vlastních nebo pronajatých nemovitostí s bytovými prostory</v>
      </c>
      <c r="R937">
        <f>IF(ISNUMBER(SEARCH(#REF!,N937)),MAX($M$2:M936)+1,0)</f>
        <v>0.0</v>
      </c>
      <c r="S937" s="93" t="s">
        <v>3040</v>
      </c>
      <c r="T937" t="str">
        <f>IFERROR(VLOOKUP(ROWS($T$3:T937),$R$3:$S$992,2,0),"")</f>
        <v/>
      </c>
      <c r="U937">
        <f>IF(ISNUMBER(SEARCH(#REF!,N937)),MAX($M$2:M936)+1,0)</f>
        <v>0.0</v>
      </c>
      <c r="V937" s="93" t="s">
        <v>3040</v>
      </c>
      <c r="W937" t="str">
        <f>IFERROR(VLOOKUP(ROWS($W$3:W937),$U$3:$V$992,2,0),"")</f>
        <v/>
      </c>
      <c r="X937">
        <f>IF(ISNUMBER(SEARCH(#REF!,N937)),MAX($M$2:M936)+1,0)</f>
        <v>0.0</v>
      </c>
      <c r="Y937" s="93" t="s">
        <v>3040</v>
      </c>
      <c r="Z937" t="str">
        <f>IFERROR(VLOOKUP(ROWS($Z$3:Z937),$X$3:$Y$992,2,0),"")</f>
        <v/>
      </c>
    </row>
    <row r="938" spans="13:26" ht="12.75">
      <c r="M938" s="92">
        <f>IF(ISNUMBER(SEARCH(ZAKL_DATA!$B$29,N938)),MAX($M$2:M937)+1,0)</f>
        <v>936.0</v>
      </c>
      <c r="N938" s="93" t="s">
        <v>3042</v>
      </c>
      <c r="O938" s="108" t="s">
        <v>3043</v>
      </c>
      <c r="Q938" s="95" t="str">
        <f>IFERROR(VLOOKUP(ROWS($Q$3:Q938),$M$3:$N$992,2,0),"")</f>
        <v>Správa vlastních nebo pronajatých nemovitostí s nebytovými prostory</v>
      </c>
      <c r="R938">
        <f>IF(ISNUMBER(SEARCH(#REF!,N938)),MAX($M$2:M937)+1,0)</f>
        <v>0.0</v>
      </c>
      <c r="S938" s="93" t="s">
        <v>3042</v>
      </c>
      <c r="T938" t="str">
        <f>IFERROR(VLOOKUP(ROWS($T$3:T938),$R$3:$S$992,2,0),"")</f>
        <v/>
      </c>
      <c r="U938">
        <f>IF(ISNUMBER(SEARCH(#REF!,N938)),MAX($M$2:M937)+1,0)</f>
        <v>0.0</v>
      </c>
      <c r="V938" s="93" t="s">
        <v>3042</v>
      </c>
      <c r="W938" t="str">
        <f>IFERROR(VLOOKUP(ROWS($W$3:W938),$U$3:$V$992,2,0),"")</f>
        <v/>
      </c>
      <c r="X938">
        <f>IF(ISNUMBER(SEARCH(#REF!,N938)),MAX($M$2:M937)+1,0)</f>
        <v>0.0</v>
      </c>
      <c r="Y938" s="93" t="s">
        <v>3042</v>
      </c>
      <c r="Z938" t="str">
        <f>IFERROR(VLOOKUP(ROWS($Z$3:Z938),$X$3:$Y$992,2,0),"")</f>
        <v/>
      </c>
    </row>
    <row r="939" spans="13:26" ht="12.75">
      <c r="M939" s="92">
        <f>IF(ISNUMBER(SEARCH(ZAKL_DATA!$B$29,N939)),MAX($M$2:M938)+1,0)</f>
        <v>937.0</v>
      </c>
      <c r="N939" s="93" t="s">
        <v>3044</v>
      </c>
      <c r="O939" s="108" t="s">
        <v>3045</v>
      </c>
      <c r="Q939" s="95" t="str">
        <f>IFERROR(VLOOKUP(ROWS($Q$3:Q939),$M$3:$N$992,2,0),"")</f>
        <v>Geologický průzkum</v>
      </c>
      <c r="R939">
        <f>IF(ISNUMBER(SEARCH(#REF!,N939)),MAX($M$2:M938)+1,0)</f>
        <v>0.0</v>
      </c>
      <c r="S939" s="93" t="s">
        <v>3044</v>
      </c>
      <c r="T939" t="str">
        <f>IFERROR(VLOOKUP(ROWS($T$3:T939),$R$3:$S$992,2,0),"")</f>
        <v/>
      </c>
      <c r="U939">
        <f>IF(ISNUMBER(SEARCH(#REF!,N939)),MAX($M$2:M938)+1,0)</f>
        <v>0.0</v>
      </c>
      <c r="V939" s="93" t="s">
        <v>3044</v>
      </c>
      <c r="W939" t="str">
        <f>IFERROR(VLOOKUP(ROWS($W$3:W939),$U$3:$V$992,2,0),"")</f>
        <v/>
      </c>
      <c r="X939">
        <f>IF(ISNUMBER(SEARCH(#REF!,N939)),MAX($M$2:M938)+1,0)</f>
        <v>0.0</v>
      </c>
      <c r="Y939" s="93" t="s">
        <v>3044</v>
      </c>
      <c r="Z939" t="str">
        <f>IFERROR(VLOOKUP(ROWS($Z$3:Z939),$X$3:$Y$992,2,0),"")</f>
        <v/>
      </c>
    </row>
    <row r="940" spans="13:26" ht="12.75">
      <c r="M940" s="92">
        <f>IF(ISNUMBER(SEARCH(ZAKL_DATA!$B$29,N940)),MAX($M$2:M939)+1,0)</f>
        <v>938.0</v>
      </c>
      <c r="N940" s="93" t="s">
        <v>3046</v>
      </c>
      <c r="O940" s="108" t="s">
        <v>3047</v>
      </c>
      <c r="Q940" s="95" t="str">
        <f>IFERROR(VLOOKUP(ROWS($Q$3:Q940),$M$3:$N$992,2,0),"")</f>
        <v>Zeměměřické a kartografické činnosti</v>
      </c>
      <c r="R940">
        <f>IF(ISNUMBER(SEARCH(#REF!,N940)),MAX($M$2:M939)+1,0)</f>
        <v>0.0</v>
      </c>
      <c r="S940" s="93" t="s">
        <v>3046</v>
      </c>
      <c r="T940" t="str">
        <f>IFERROR(VLOOKUP(ROWS($T$3:T940),$R$3:$S$992,2,0),"")</f>
        <v/>
      </c>
      <c r="U940">
        <f>IF(ISNUMBER(SEARCH(#REF!,N940)),MAX($M$2:M939)+1,0)</f>
        <v>0.0</v>
      </c>
      <c r="V940" s="93" t="s">
        <v>3046</v>
      </c>
      <c r="W940" t="str">
        <f>IFERROR(VLOOKUP(ROWS($W$3:W940),$U$3:$V$992,2,0),"")</f>
        <v/>
      </c>
      <c r="X940">
        <f>IF(ISNUMBER(SEARCH(#REF!,N940)),MAX($M$2:M939)+1,0)</f>
        <v>0.0</v>
      </c>
      <c r="Y940" s="93" t="s">
        <v>3046</v>
      </c>
      <c r="Z940" t="str">
        <f>IFERROR(VLOOKUP(ROWS($Z$3:Z940),$X$3:$Y$992,2,0),"")</f>
        <v/>
      </c>
    </row>
    <row r="941" spans="13:26" ht="12.75">
      <c r="M941" s="92">
        <f>IF(ISNUMBER(SEARCH(ZAKL_DATA!$B$29,N941)),MAX($M$2:M940)+1,0)</f>
        <v>939.0</v>
      </c>
      <c r="N941" s="93" t="s">
        <v>3048</v>
      </c>
      <c r="O941" s="108" t="s">
        <v>3049</v>
      </c>
      <c r="Q941" s="95" t="str">
        <f>IFERROR(VLOOKUP(ROWS($Q$3:Q941),$M$3:$N$992,2,0),"")</f>
        <v>Hydrometeorologické a meteorologické činnosti</v>
      </c>
      <c r="R941">
        <f>IF(ISNUMBER(SEARCH(#REF!,N941)),MAX($M$2:M940)+1,0)</f>
        <v>0.0</v>
      </c>
      <c r="S941" s="93" t="s">
        <v>3048</v>
      </c>
      <c r="T941" t="str">
        <f>IFERROR(VLOOKUP(ROWS($T$3:T941),$R$3:$S$992,2,0),"")</f>
        <v/>
      </c>
      <c r="U941">
        <f>IF(ISNUMBER(SEARCH(#REF!,N941)),MAX($M$2:M940)+1,0)</f>
        <v>0.0</v>
      </c>
      <c r="V941" s="93" t="s">
        <v>3048</v>
      </c>
      <c r="W941" t="str">
        <f>IFERROR(VLOOKUP(ROWS($W$3:W941),$U$3:$V$992,2,0),"")</f>
        <v/>
      </c>
      <c r="X941">
        <f>IF(ISNUMBER(SEARCH(#REF!,N941)),MAX($M$2:M940)+1,0)</f>
        <v>0.0</v>
      </c>
      <c r="Y941" s="93" t="s">
        <v>3048</v>
      </c>
      <c r="Z941" t="str">
        <f>IFERROR(VLOOKUP(ROWS($Z$3:Z941),$X$3:$Y$992,2,0),"")</f>
        <v/>
      </c>
    </row>
    <row r="942" spans="13:26" ht="12.75">
      <c r="M942" s="92">
        <f>IF(ISNUMBER(SEARCH(ZAKL_DATA!$B$29,N942)),MAX($M$2:M941)+1,0)</f>
        <v>940.0</v>
      </c>
      <c r="N942" s="93" t="s">
        <v>3050</v>
      </c>
      <c r="O942" s="108" t="s">
        <v>3051</v>
      </c>
      <c r="Q942" s="95" t="str">
        <f>IFERROR(VLOOKUP(ROWS($Q$3:Q942),$M$3:$N$992,2,0),"")</f>
        <v>Ostatní inženýrské činnosti a související technické poradenství j. n.</v>
      </c>
      <c r="R942">
        <f>IF(ISNUMBER(SEARCH(#REF!,N942)),MAX($M$2:M941)+1,0)</f>
        <v>0.0</v>
      </c>
      <c r="S942" s="93" t="s">
        <v>3050</v>
      </c>
      <c r="T942" t="str">
        <f>IFERROR(VLOOKUP(ROWS($T$3:T942),$R$3:$S$992,2,0),"")</f>
        <v/>
      </c>
      <c r="U942">
        <f>IF(ISNUMBER(SEARCH(#REF!,N942)),MAX($M$2:M941)+1,0)</f>
        <v>0.0</v>
      </c>
      <c r="V942" s="93" t="s">
        <v>3050</v>
      </c>
      <c r="W942" t="str">
        <f>IFERROR(VLOOKUP(ROWS($W$3:W942),$U$3:$V$992,2,0),"")</f>
        <v/>
      </c>
      <c r="X942">
        <f>IF(ISNUMBER(SEARCH(#REF!,N942)),MAX($M$2:M941)+1,0)</f>
        <v>0.0</v>
      </c>
      <c r="Y942" s="93" t="s">
        <v>3050</v>
      </c>
      <c r="Z942" t="str">
        <f>IFERROR(VLOOKUP(ROWS($Z$3:Z942),$X$3:$Y$992,2,0),"")</f>
        <v/>
      </c>
    </row>
    <row r="943" spans="13:26" ht="12.75">
      <c r="M943" s="92">
        <f>IF(ISNUMBER(SEARCH(ZAKL_DATA!$B$29,N943)),MAX($M$2:M942)+1,0)</f>
        <v>941.0</v>
      </c>
      <c r="N943" s="93" t="s">
        <v>3052</v>
      </c>
      <c r="O943" s="108" t="s">
        <v>3053</v>
      </c>
      <c r="Q943" s="95" t="str">
        <f>IFERROR(VLOOKUP(ROWS($Q$3:Q943),$M$3:$N$992,2,0),"")</f>
        <v>Zkoušky a analýzy vyhrazených technických zařízení</v>
      </c>
      <c r="R943">
        <f>IF(ISNUMBER(SEARCH(#REF!,N943)),MAX($M$2:M942)+1,0)</f>
        <v>0.0</v>
      </c>
      <c r="S943" s="93" t="s">
        <v>3052</v>
      </c>
      <c r="T943" t="str">
        <f>IFERROR(VLOOKUP(ROWS($T$3:T943),$R$3:$S$992,2,0),"")</f>
        <v/>
      </c>
      <c r="U943">
        <f>IF(ISNUMBER(SEARCH(#REF!,N943)),MAX($M$2:M942)+1,0)</f>
        <v>0.0</v>
      </c>
      <c r="V943" s="93" t="s">
        <v>3052</v>
      </c>
      <c r="W943" t="str">
        <f>IFERROR(VLOOKUP(ROWS($W$3:W943),$U$3:$V$992,2,0),"")</f>
        <v/>
      </c>
      <c r="X943">
        <f>IF(ISNUMBER(SEARCH(#REF!,N943)),MAX($M$2:M942)+1,0)</f>
        <v>0.0</v>
      </c>
      <c r="Y943" s="93" t="s">
        <v>3052</v>
      </c>
      <c r="Z943" t="str">
        <f>IFERROR(VLOOKUP(ROWS($Z$3:Z943),$X$3:$Y$992,2,0),"")</f>
        <v/>
      </c>
    </row>
    <row r="944" spans="13:26" ht="12.75">
      <c r="M944" s="92">
        <f>IF(ISNUMBER(SEARCH(ZAKL_DATA!$B$29,N944)),MAX($M$2:M943)+1,0)</f>
        <v>942.0</v>
      </c>
      <c r="N944" s="93" t="s">
        <v>3054</v>
      </c>
      <c r="O944" s="108" t="s">
        <v>3055</v>
      </c>
      <c r="Q944" s="95" t="str">
        <f>IFERROR(VLOOKUP(ROWS($Q$3:Q944),$M$3:$N$992,2,0),"")</f>
        <v>Ostatní technické zkouky a analýzy</v>
      </c>
      <c r="R944">
        <f>IF(ISNUMBER(SEARCH(#REF!,N944)),MAX($M$2:M943)+1,0)</f>
        <v>0.0</v>
      </c>
      <c r="S944" s="93" t="s">
        <v>3054</v>
      </c>
      <c r="T944" t="str">
        <f>IFERROR(VLOOKUP(ROWS($T$3:T944),$R$3:$S$992,2,0),"")</f>
        <v/>
      </c>
      <c r="U944">
        <f>IF(ISNUMBER(SEARCH(#REF!,N944)),MAX($M$2:M943)+1,0)</f>
        <v>0.0</v>
      </c>
      <c r="V944" s="93" t="s">
        <v>3054</v>
      </c>
      <c r="W944" t="str">
        <f>IFERROR(VLOOKUP(ROWS($W$3:W944),$U$3:$V$992,2,0),"")</f>
        <v/>
      </c>
      <c r="X944">
        <f>IF(ISNUMBER(SEARCH(#REF!,N944)),MAX($M$2:M943)+1,0)</f>
        <v>0.0</v>
      </c>
      <c r="Y944" s="93" t="s">
        <v>3054</v>
      </c>
      <c r="Z944" t="str">
        <f>IFERROR(VLOOKUP(ROWS($Z$3:Z944),$X$3:$Y$992,2,0),"")</f>
        <v/>
      </c>
    </row>
    <row r="945" spans="13:26" ht="12.75">
      <c r="M945" s="92">
        <f>IF(ISNUMBER(SEARCH(ZAKL_DATA!$B$29,N945)),MAX($M$2:M944)+1,0)</f>
        <v>943.0</v>
      </c>
      <c r="N945" s="93" t="s">
        <v>3056</v>
      </c>
      <c r="O945" s="108" t="s">
        <v>2699</v>
      </c>
      <c r="Q945" s="95" t="str">
        <f>IFERROR(VLOOKUP(ROWS($Q$3:Q945),$M$3:$N$992,2,0),"")</f>
        <v>Ostatní výzkum a vývoj v oblasti přírodních a technických věd</v>
      </c>
      <c r="R945">
        <f>IF(ISNUMBER(SEARCH(#REF!,N945)),MAX($M$2:M944)+1,0)</f>
        <v>0.0</v>
      </c>
      <c r="S945" s="93" t="s">
        <v>3056</v>
      </c>
      <c r="T945" t="str">
        <f>IFERROR(VLOOKUP(ROWS($T$3:T945),$R$3:$S$992,2,0),"")</f>
        <v/>
      </c>
      <c r="U945">
        <f>IF(ISNUMBER(SEARCH(#REF!,N945)),MAX($M$2:M944)+1,0)</f>
        <v>0.0</v>
      </c>
      <c r="V945" s="93" t="s">
        <v>3056</v>
      </c>
      <c r="W945" t="str">
        <f>IFERROR(VLOOKUP(ROWS($W$3:W945),$U$3:$V$992,2,0),"")</f>
        <v/>
      </c>
      <c r="X945">
        <f>IF(ISNUMBER(SEARCH(#REF!,N945)),MAX($M$2:M944)+1,0)</f>
        <v>0.0</v>
      </c>
      <c r="Y945" s="93" t="s">
        <v>3056</v>
      </c>
      <c r="Z945" t="str">
        <f>IFERROR(VLOOKUP(ROWS($Z$3:Z945),$X$3:$Y$992,2,0),"")</f>
        <v/>
      </c>
    </row>
    <row r="946" spans="13:26" ht="12.75">
      <c r="M946" s="92">
        <f>IF(ISNUMBER(SEARCH(ZAKL_DATA!$B$29,N946)),MAX($M$2:M945)+1,0)</f>
        <v>944.0</v>
      </c>
      <c r="N946" s="93" t="s">
        <v>3057</v>
      </c>
      <c r="O946" s="108" t="s">
        <v>3058</v>
      </c>
      <c r="Q946" s="95" t="str">
        <f>IFERROR(VLOOKUP(ROWS($Q$3:Q946),$M$3:$N$992,2,0),"")</f>
        <v>Výzkum a vývoj v oblasti lékařských věd</v>
      </c>
      <c r="R946">
        <f>IF(ISNUMBER(SEARCH(#REF!,N946)),MAX($M$2:M945)+1,0)</f>
        <v>0.0</v>
      </c>
      <c r="S946" s="93" t="s">
        <v>3057</v>
      </c>
      <c r="T946" t="str">
        <f>IFERROR(VLOOKUP(ROWS($T$3:T946),$R$3:$S$992,2,0),"")</f>
        <v/>
      </c>
      <c r="U946">
        <f>IF(ISNUMBER(SEARCH(#REF!,N946)),MAX($M$2:M945)+1,0)</f>
        <v>0.0</v>
      </c>
      <c r="V946" s="93" t="s">
        <v>3057</v>
      </c>
      <c r="W946" t="str">
        <f>IFERROR(VLOOKUP(ROWS($W$3:W946),$U$3:$V$992,2,0),"")</f>
        <v/>
      </c>
      <c r="X946">
        <f>IF(ISNUMBER(SEARCH(#REF!,N946)),MAX($M$2:M945)+1,0)</f>
        <v>0.0</v>
      </c>
      <c r="Y946" s="93" t="s">
        <v>3057</v>
      </c>
      <c r="Z946" t="str">
        <f>IFERROR(VLOOKUP(ROWS($Z$3:Z946),$X$3:$Y$992,2,0),"")</f>
        <v/>
      </c>
    </row>
    <row r="947" spans="13:26" ht="12.75">
      <c r="M947" s="92">
        <f>IF(ISNUMBER(SEARCH(ZAKL_DATA!$B$29,N947)),MAX($M$2:M946)+1,0)</f>
        <v>945.0</v>
      </c>
      <c r="N947" s="93" t="s">
        <v>3059</v>
      </c>
      <c r="O947" s="108" t="s">
        <v>3060</v>
      </c>
      <c r="Q947" s="95" t="str">
        <f>IFERROR(VLOOKUP(ROWS($Q$3:Q947),$M$3:$N$992,2,0),"")</f>
        <v>Výzkum a vývoj v oblasti technických věd</v>
      </c>
      <c r="R947">
        <f>IF(ISNUMBER(SEARCH(#REF!,N947)),MAX($M$2:M946)+1,0)</f>
        <v>0.0</v>
      </c>
      <c r="S947" s="93" t="s">
        <v>3059</v>
      </c>
      <c r="T947" t="str">
        <f>IFERROR(VLOOKUP(ROWS($T$3:T947),$R$3:$S$992,2,0),"")</f>
        <v/>
      </c>
      <c r="U947">
        <f>IF(ISNUMBER(SEARCH(#REF!,N947)),MAX($M$2:M946)+1,0)</f>
        <v>0.0</v>
      </c>
      <c r="V947" s="93" t="s">
        <v>3059</v>
      </c>
      <c r="W947" t="str">
        <f>IFERROR(VLOOKUP(ROWS($W$3:W947),$U$3:$V$992,2,0),"")</f>
        <v/>
      </c>
      <c r="X947">
        <f>IF(ISNUMBER(SEARCH(#REF!,N947)),MAX($M$2:M946)+1,0)</f>
        <v>0.0</v>
      </c>
      <c r="Y947" s="93" t="s">
        <v>3059</v>
      </c>
      <c r="Z947" t="str">
        <f>IFERROR(VLOOKUP(ROWS($Z$3:Z947),$X$3:$Y$992,2,0),"")</f>
        <v/>
      </c>
    </row>
    <row r="948" spans="13:26" ht="12.75">
      <c r="M948" s="92">
        <f>IF(ISNUMBER(SEARCH(ZAKL_DATA!$B$29,N948)),MAX($M$2:M947)+1,0)</f>
        <v>946.0</v>
      </c>
      <c r="N948" s="93" t="s">
        <v>3061</v>
      </c>
      <c r="O948" s="108" t="s">
        <v>3062</v>
      </c>
      <c r="Q948" s="95" t="str">
        <f>IFERROR(VLOOKUP(ROWS($Q$3:Q948),$M$3:$N$992,2,0),"")</f>
        <v>Výzkum a vývoj v oblasti jiných přírodních věd</v>
      </c>
      <c r="R948">
        <f>IF(ISNUMBER(SEARCH(#REF!,N948)),MAX($M$2:M947)+1,0)</f>
        <v>0.0</v>
      </c>
      <c r="S948" s="93" t="s">
        <v>3061</v>
      </c>
      <c r="T948" t="str">
        <f>IFERROR(VLOOKUP(ROWS($T$3:T948),$R$3:$S$992,2,0),"")</f>
        <v/>
      </c>
      <c r="U948">
        <f>IF(ISNUMBER(SEARCH(#REF!,N948)),MAX($M$2:M947)+1,0)</f>
        <v>0.0</v>
      </c>
      <c r="V948" s="93" t="s">
        <v>3061</v>
      </c>
      <c r="W948" t="str">
        <f>IFERROR(VLOOKUP(ROWS($W$3:W948),$U$3:$V$992,2,0),"")</f>
        <v/>
      </c>
      <c r="X948">
        <f>IF(ISNUMBER(SEARCH(#REF!,N948)),MAX($M$2:M947)+1,0)</f>
        <v>0.0</v>
      </c>
      <c r="Y948" s="93" t="s">
        <v>3061</v>
      </c>
      <c r="Z948" t="str">
        <f>IFERROR(VLOOKUP(ROWS($Z$3:Z948),$X$3:$Y$992,2,0),"")</f>
        <v/>
      </c>
    </row>
    <row r="949" spans="13:26" ht="12.75">
      <c r="M949" s="92">
        <f>IF(ISNUMBER(SEARCH(ZAKL_DATA!$B$29,N949)),MAX($M$2:M948)+1,0)</f>
        <v>947.0</v>
      </c>
      <c r="N949" s="93" t="s">
        <v>3063</v>
      </c>
      <c r="O949" s="108" t="s">
        <v>1843</v>
      </c>
      <c r="Q949" s="95" t="str">
        <f>IFERROR(VLOOKUP(ROWS($Q$3:Q949),$M$3:$N$992,2,0),"")</f>
        <v>Ostatní profesní,vědecké a technické činnosti j.n.</v>
      </c>
      <c r="R949">
        <f>IF(ISNUMBER(SEARCH(#REF!,N949)),MAX($M$2:M948)+1,0)</f>
        <v>0.0</v>
      </c>
      <c r="S949" s="93" t="s">
        <v>3063</v>
      </c>
      <c r="T949" t="str">
        <f>IFERROR(VLOOKUP(ROWS($T$3:T949),$R$3:$S$992,2,0),"")</f>
        <v/>
      </c>
      <c r="U949">
        <f>IF(ISNUMBER(SEARCH(#REF!,N949)),MAX($M$2:M948)+1,0)</f>
        <v>0.0</v>
      </c>
      <c r="V949" s="93" t="s">
        <v>3063</v>
      </c>
      <c r="W949" t="str">
        <f>IFERROR(VLOOKUP(ROWS($W$3:W949),$U$3:$V$992,2,0),"")</f>
        <v/>
      </c>
      <c r="X949">
        <f>IF(ISNUMBER(SEARCH(#REF!,N949)),MAX($M$2:M948)+1,0)</f>
        <v>0.0</v>
      </c>
      <c r="Y949" s="93" t="s">
        <v>3063</v>
      </c>
      <c r="Z949" t="str">
        <f>IFERROR(VLOOKUP(ROWS($Z$3:Z949),$X$3:$Y$992,2,0),"")</f>
        <v/>
      </c>
    </row>
    <row r="950" spans="13:26" ht="12.75">
      <c r="M950" s="92">
        <f>IF(ISNUMBER(SEARCH(ZAKL_DATA!$B$29,N950)),MAX($M$2:M949)+1,0)</f>
        <v>948.0</v>
      </c>
      <c r="N950" s="93" t="s">
        <v>3064</v>
      </c>
      <c r="O950" s="108" t="s">
        <v>3065</v>
      </c>
      <c r="Q950" s="95" t="str">
        <f>IFERROR(VLOOKUP(ROWS($Q$3:Q950),$M$3:$N$992,2,0),"")</f>
        <v>Poradenství v oblasti bezpečnosti a ochrany zdraví při práci</v>
      </c>
      <c r="R950">
        <f>IF(ISNUMBER(SEARCH(#REF!,N950)),MAX($M$2:M949)+1,0)</f>
        <v>0.0</v>
      </c>
      <c r="S950" s="93" t="s">
        <v>3064</v>
      </c>
      <c r="T950" t="str">
        <f>IFERROR(VLOOKUP(ROWS($T$3:T950),$R$3:$S$992,2,0),"")</f>
        <v/>
      </c>
      <c r="U950">
        <f>IF(ISNUMBER(SEARCH(#REF!,N950)),MAX($M$2:M949)+1,0)</f>
        <v>0.0</v>
      </c>
      <c r="V950" s="93" t="s">
        <v>3064</v>
      </c>
      <c r="W950" t="str">
        <f>IFERROR(VLOOKUP(ROWS($W$3:W950),$U$3:$V$992,2,0),"")</f>
        <v/>
      </c>
      <c r="X950">
        <f>IF(ISNUMBER(SEARCH(#REF!,N950)),MAX($M$2:M949)+1,0)</f>
        <v>0.0</v>
      </c>
      <c r="Y950" s="93" t="s">
        <v>3064</v>
      </c>
      <c r="Z950" t="str">
        <f>IFERROR(VLOOKUP(ROWS($Z$3:Z950),$X$3:$Y$992,2,0),"")</f>
        <v/>
      </c>
    </row>
    <row r="951" spans="13:26" ht="12.75">
      <c r="M951" s="92">
        <f>IF(ISNUMBER(SEARCH(ZAKL_DATA!$B$29,N951)),MAX($M$2:M950)+1,0)</f>
        <v>949.0</v>
      </c>
      <c r="N951" s="93" t="s">
        <v>3066</v>
      </c>
      <c r="O951" s="108" t="s">
        <v>3067</v>
      </c>
      <c r="Q951" s="95" t="str">
        <f>IFERROR(VLOOKUP(ROWS($Q$3:Q951),$M$3:$N$992,2,0),"")</f>
        <v>Poradenství v oblasti požární ochrany</v>
      </c>
      <c r="R951">
        <f>IF(ISNUMBER(SEARCH(#REF!,N951)),MAX($M$2:M950)+1,0)</f>
        <v>0.0</v>
      </c>
      <c r="S951" s="93" t="s">
        <v>3066</v>
      </c>
      <c r="T951" t="str">
        <f>IFERROR(VLOOKUP(ROWS($T$3:T951),$R$3:$S$992,2,0),"")</f>
        <v/>
      </c>
      <c r="U951">
        <f>IF(ISNUMBER(SEARCH(#REF!,N951)),MAX($M$2:M950)+1,0)</f>
        <v>0.0</v>
      </c>
      <c r="V951" s="93" t="s">
        <v>3066</v>
      </c>
      <c r="W951" t="str">
        <f>IFERROR(VLOOKUP(ROWS($W$3:W951),$U$3:$V$992,2,0),"")</f>
        <v/>
      </c>
      <c r="X951">
        <f>IF(ISNUMBER(SEARCH(#REF!,N951)),MAX($M$2:M950)+1,0)</f>
        <v>0.0</v>
      </c>
      <c r="Y951" s="93" t="s">
        <v>3066</v>
      </c>
      <c r="Z951" t="str">
        <f>IFERROR(VLOOKUP(ROWS($Z$3:Z951),$X$3:$Y$992,2,0),"")</f>
        <v/>
      </c>
    </row>
    <row r="952" spans="13:26" ht="12.75">
      <c r="M952" s="92">
        <f>IF(ISNUMBER(SEARCH(ZAKL_DATA!$B$29,N952)),MAX($M$2:M951)+1,0)</f>
        <v>950.0</v>
      </c>
      <c r="N952" s="93" t="s">
        <v>3068</v>
      </c>
      <c r="O952" s="108" t="s">
        <v>3069</v>
      </c>
      <c r="Q952" s="95" t="str">
        <f>IFERROR(VLOOKUP(ROWS($Q$3:Q952),$M$3:$N$992,2,0),"")</f>
        <v>Jiné profesní, vědecké a technické činnosti j. n.</v>
      </c>
      <c r="R952">
        <f>IF(ISNUMBER(SEARCH(#REF!,N952)),MAX($M$2:M951)+1,0)</f>
        <v>0.0</v>
      </c>
      <c r="S952" s="93" t="s">
        <v>3068</v>
      </c>
      <c r="T952" t="str">
        <f>IFERROR(VLOOKUP(ROWS($T$3:T952),$R$3:$S$992,2,0),"")</f>
        <v/>
      </c>
      <c r="U952">
        <f>IF(ISNUMBER(SEARCH(#REF!,N952)),MAX($M$2:M951)+1,0)</f>
        <v>0.0</v>
      </c>
      <c r="V952" s="93" t="s">
        <v>3068</v>
      </c>
      <c r="W952" t="str">
        <f>IFERROR(VLOOKUP(ROWS($W$3:W952),$U$3:$V$992,2,0),"")</f>
        <v/>
      </c>
      <c r="X952">
        <f>IF(ISNUMBER(SEARCH(#REF!,N952)),MAX($M$2:M951)+1,0)</f>
        <v>0.0</v>
      </c>
      <c r="Y952" s="93" t="s">
        <v>3068</v>
      </c>
      <c r="Z952" t="str">
        <f>IFERROR(VLOOKUP(ROWS($Z$3:Z952),$X$3:$Y$992,2,0),"")</f>
        <v/>
      </c>
    </row>
    <row r="953" spans="13:26" ht="12.75">
      <c r="M953" s="92">
        <f>IF(ISNUMBER(SEARCH(ZAKL_DATA!$B$29,N953)),MAX($M$2:M952)+1,0)</f>
        <v>951.0</v>
      </c>
      <c r="N953" s="93" t="s">
        <v>3070</v>
      </c>
      <c r="O953" s="108" t="s">
        <v>3071</v>
      </c>
      <c r="Q953" s="95" t="str">
        <f>IFERROR(VLOOKUP(ROWS($Q$3:Q953),$M$3:$N$992,2,0),"")</f>
        <v>Průvodcovské činnosti</v>
      </c>
      <c r="R953">
        <f>IF(ISNUMBER(SEARCH(#REF!,N953)),MAX($M$2:M952)+1,0)</f>
        <v>0.0</v>
      </c>
      <c r="S953" s="93" t="s">
        <v>3070</v>
      </c>
      <c r="T953" t="str">
        <f>IFERROR(VLOOKUP(ROWS($T$3:T953),$R$3:$S$992,2,0),"")</f>
        <v/>
      </c>
      <c r="U953">
        <f>IF(ISNUMBER(SEARCH(#REF!,N953)),MAX($M$2:M952)+1,0)</f>
        <v>0.0</v>
      </c>
      <c r="V953" s="93" t="s">
        <v>3070</v>
      </c>
      <c r="W953" t="str">
        <f>IFERROR(VLOOKUP(ROWS($W$3:W953),$U$3:$V$992,2,0),"")</f>
        <v/>
      </c>
      <c r="X953">
        <f>IF(ISNUMBER(SEARCH(#REF!,N953)),MAX($M$2:M952)+1,0)</f>
        <v>0.0</v>
      </c>
      <c r="Y953" s="93" t="s">
        <v>3070</v>
      </c>
      <c r="Z953" t="str">
        <f>IFERROR(VLOOKUP(ROWS($Z$3:Z953),$X$3:$Y$992,2,0),"")</f>
        <v/>
      </c>
    </row>
    <row r="954" spans="13:26" ht="12.75">
      <c r="M954" s="92">
        <f>IF(ISNUMBER(SEARCH(ZAKL_DATA!$B$29,N954)),MAX($M$2:M953)+1,0)</f>
        <v>952.0</v>
      </c>
      <c r="N954" s="93" t="s">
        <v>3072</v>
      </c>
      <c r="O954" s="108" t="s">
        <v>3073</v>
      </c>
      <c r="Q954" s="95" t="str">
        <f>IFERROR(VLOOKUP(ROWS($Q$3:Q954),$M$3:$N$992,2,0),"")</f>
        <v>Ostatní rezervační a související činnosti j. n.</v>
      </c>
      <c r="R954">
        <f>IF(ISNUMBER(SEARCH(#REF!,N954)),MAX($M$2:M953)+1,0)</f>
        <v>0.0</v>
      </c>
      <c r="S954" s="93" t="s">
        <v>3072</v>
      </c>
      <c r="T954" t="str">
        <f>IFERROR(VLOOKUP(ROWS($T$3:T954),$R$3:$S$992,2,0),"")</f>
        <v/>
      </c>
      <c r="U954">
        <f>IF(ISNUMBER(SEARCH(#REF!,N954)),MAX($M$2:M953)+1,0)</f>
        <v>0.0</v>
      </c>
      <c r="V954" s="93" t="s">
        <v>3072</v>
      </c>
      <c r="W954" t="str">
        <f>IFERROR(VLOOKUP(ROWS($W$3:W954),$U$3:$V$992,2,0),"")</f>
        <v/>
      </c>
      <c r="X954">
        <f>IF(ISNUMBER(SEARCH(#REF!,N954)),MAX($M$2:M953)+1,0)</f>
        <v>0.0</v>
      </c>
      <c r="Y954" s="93" t="s">
        <v>3072</v>
      </c>
      <c r="Z954" t="str">
        <f>IFERROR(VLOOKUP(ROWS($Z$3:Z954),$X$3:$Y$992,2,0),"")</f>
        <v/>
      </c>
    </row>
    <row r="955" spans="13:26" ht="12.75">
      <c r="M955" s="92">
        <f>IF(ISNUMBER(SEARCH(ZAKL_DATA!$B$29,N955)),MAX($M$2:M954)+1,0)</f>
        <v>953.0</v>
      </c>
      <c r="N955" s="93" t="s">
        <v>3074</v>
      </c>
      <c r="O955" s="108" t="s">
        <v>3075</v>
      </c>
      <c r="Q955" s="95" t="str">
        <f>IFERROR(VLOOKUP(ROWS($Q$3:Q955),$M$3:$N$992,2,0),"")</f>
        <v>Pomoc cizím zemím při katastrof.nebo v nouz.sit.přímo nebo prostř.mez.org.</v>
      </c>
      <c r="R955">
        <f>IF(ISNUMBER(SEARCH(#REF!,N955)),MAX($M$2:M954)+1,0)</f>
        <v>0.0</v>
      </c>
      <c r="S955" s="93" t="s">
        <v>3074</v>
      </c>
      <c r="T955" t="str">
        <f>IFERROR(VLOOKUP(ROWS($T$3:T955),$R$3:$S$992,2,0),"")</f>
        <v/>
      </c>
      <c r="U955">
        <f>IF(ISNUMBER(SEARCH(#REF!,N955)),MAX($M$2:M954)+1,0)</f>
        <v>0.0</v>
      </c>
      <c r="V955" s="93" t="s">
        <v>3074</v>
      </c>
      <c r="W955" t="str">
        <f>IFERROR(VLOOKUP(ROWS($W$3:W955),$U$3:$V$992,2,0),"")</f>
        <v/>
      </c>
      <c r="X955">
        <f>IF(ISNUMBER(SEARCH(#REF!,N955)),MAX($M$2:M954)+1,0)</f>
        <v>0.0</v>
      </c>
      <c r="Y955" s="93" t="s">
        <v>3074</v>
      </c>
      <c r="Z955" t="str">
        <f>IFERROR(VLOOKUP(ROWS($Z$3:Z955),$X$3:$Y$992,2,0),"")</f>
        <v/>
      </c>
    </row>
    <row r="956" spans="13:26" ht="12.75">
      <c r="M956" s="92">
        <f>IF(ISNUMBER(SEARCH(ZAKL_DATA!$B$29,N956)),MAX($M$2:M955)+1,0)</f>
        <v>954.0</v>
      </c>
      <c r="N956" s="93" t="s">
        <v>3076</v>
      </c>
      <c r="O956" s="108" t="s">
        <v>3077</v>
      </c>
      <c r="Q956" s="95" t="str">
        <f>IFERROR(VLOOKUP(ROWS($Q$3:Q956),$M$3:$N$992,2,0),"")</f>
        <v>Rozvíjení vzájemného přátelství a porozumění mezi národy</v>
      </c>
      <c r="R956">
        <f>IF(ISNUMBER(SEARCH(#REF!,N956)),MAX($M$2:M955)+1,0)</f>
        <v>0.0</v>
      </c>
      <c r="S956" s="93" t="s">
        <v>3076</v>
      </c>
      <c r="T956" t="str">
        <f>IFERROR(VLOOKUP(ROWS($T$3:T956),$R$3:$S$992,2,0),"")</f>
        <v/>
      </c>
      <c r="U956">
        <f>IF(ISNUMBER(SEARCH(#REF!,N956)),MAX($M$2:M955)+1,0)</f>
        <v>0.0</v>
      </c>
      <c r="V956" s="93" t="s">
        <v>3076</v>
      </c>
      <c r="W956" t="str">
        <f>IFERROR(VLOOKUP(ROWS($W$3:W956),$U$3:$V$992,2,0),"")</f>
        <v/>
      </c>
      <c r="X956">
        <f>IF(ISNUMBER(SEARCH(#REF!,N956)),MAX($M$2:M955)+1,0)</f>
        <v>0.0</v>
      </c>
      <c r="Y956" s="93" t="s">
        <v>3076</v>
      </c>
      <c r="Z956" t="str">
        <f>IFERROR(VLOOKUP(ROWS($Z$3:Z956),$X$3:$Y$992,2,0),"")</f>
        <v/>
      </c>
    </row>
    <row r="957" spans="13:26" ht="12.75">
      <c r="M957" s="92">
        <f>IF(ISNUMBER(SEARCH(ZAKL_DATA!$B$29,N957)),MAX($M$2:M956)+1,0)</f>
        <v>955.0</v>
      </c>
      <c r="N957" s="93" t="s">
        <v>3078</v>
      </c>
      <c r="O957" s="108" t="s">
        <v>3079</v>
      </c>
      <c r="Q957" s="95" t="str">
        <f>IFERROR(VLOOKUP(ROWS($Q$3:Q957),$M$3:$N$992,2,0),"")</f>
        <v>Ostatní činnosti v oblasti zahraničních věcí</v>
      </c>
      <c r="R957">
        <f>IF(ISNUMBER(SEARCH(#REF!,N957)),MAX($M$2:M956)+1,0)</f>
        <v>0.0</v>
      </c>
      <c r="S957" s="93" t="s">
        <v>3078</v>
      </c>
      <c r="T957" t="str">
        <f>IFERROR(VLOOKUP(ROWS($T$3:T957),$R$3:$S$992,2,0),"")</f>
        <v/>
      </c>
      <c r="U957">
        <f>IF(ISNUMBER(SEARCH(#REF!,N957)),MAX($M$2:M956)+1,0)</f>
        <v>0.0</v>
      </c>
      <c r="V957" s="93" t="s">
        <v>3078</v>
      </c>
      <c r="W957" t="str">
        <f>IFERROR(VLOOKUP(ROWS($W$3:W957),$U$3:$V$992,2,0),"")</f>
        <v/>
      </c>
      <c r="X957">
        <f>IF(ISNUMBER(SEARCH(#REF!,N957)),MAX($M$2:M956)+1,0)</f>
        <v>0.0</v>
      </c>
      <c r="Y957" s="93" t="s">
        <v>3078</v>
      </c>
      <c r="Z957" t="str">
        <f>IFERROR(VLOOKUP(ROWS($Z$3:Z957),$X$3:$Y$992,2,0),"")</f>
        <v/>
      </c>
    </row>
    <row r="958" spans="13:26" ht="12.75">
      <c r="M958" s="92">
        <f>IF(ISNUMBER(SEARCH(ZAKL_DATA!$B$29,N958)),MAX($M$2:M957)+1,0)</f>
        <v>956.0</v>
      </c>
      <c r="N958" s="93" t="s">
        <v>3080</v>
      </c>
      <c r="O958" s="108" t="s">
        <v>3081</v>
      </c>
      <c r="Q958" s="95" t="str">
        <f>IFERROR(VLOOKUP(ROWS($Q$3:Q958),$M$3:$N$992,2,0),"")</f>
        <v>Základní vzdělávání na druhém stupni základních škol</v>
      </c>
      <c r="R958">
        <f>IF(ISNUMBER(SEARCH(#REF!,N958)),MAX($M$2:M957)+1,0)</f>
        <v>0.0</v>
      </c>
      <c r="S958" s="93" t="s">
        <v>3080</v>
      </c>
      <c r="T958" t="str">
        <f>IFERROR(VLOOKUP(ROWS($T$3:T958),$R$3:$S$992,2,0),"")</f>
        <v/>
      </c>
      <c r="U958">
        <f>IF(ISNUMBER(SEARCH(#REF!,N958)),MAX($M$2:M957)+1,0)</f>
        <v>0.0</v>
      </c>
      <c r="V958" s="93" t="s">
        <v>3080</v>
      </c>
      <c r="W958" t="str">
        <f>IFERROR(VLOOKUP(ROWS($W$3:W958),$U$3:$V$992,2,0),"")</f>
        <v/>
      </c>
      <c r="X958">
        <f>IF(ISNUMBER(SEARCH(#REF!,N958)),MAX($M$2:M957)+1,0)</f>
        <v>0.0</v>
      </c>
      <c r="Y958" s="93" t="s">
        <v>3080</v>
      </c>
      <c r="Z958" t="str">
        <f>IFERROR(VLOOKUP(ROWS($Z$3:Z958),$X$3:$Y$992,2,0),"")</f>
        <v/>
      </c>
    </row>
    <row r="959" spans="13:26" ht="12.75">
      <c r="M959" s="92">
        <f>IF(ISNUMBER(SEARCH(ZAKL_DATA!$B$29,N959)),MAX($M$2:M958)+1,0)</f>
        <v>957.0</v>
      </c>
      <c r="N959" s="93" t="s">
        <v>3082</v>
      </c>
      <c r="O959" s="108" t="s">
        <v>3083</v>
      </c>
      <c r="Q959" s="95" t="str">
        <f>IFERROR(VLOOKUP(ROWS($Q$3:Q959),$M$3:$N$992,2,0),"")</f>
        <v>Střední všeobecné vzdělávání</v>
      </c>
      <c r="R959">
        <f>IF(ISNUMBER(SEARCH(#REF!,N959)),MAX($M$2:M958)+1,0)</f>
        <v>0.0</v>
      </c>
      <c r="S959" s="93" t="s">
        <v>3082</v>
      </c>
      <c r="T959" t="str">
        <f>IFERROR(VLOOKUP(ROWS($T$3:T959),$R$3:$S$992,2,0),"")</f>
        <v/>
      </c>
      <c r="U959">
        <f>IF(ISNUMBER(SEARCH(#REF!,N959)),MAX($M$2:M958)+1,0)</f>
        <v>0.0</v>
      </c>
      <c r="V959" s="93" t="s">
        <v>3082</v>
      </c>
      <c r="W959" t="str">
        <f>IFERROR(VLOOKUP(ROWS($W$3:W959),$U$3:$V$992,2,0),"")</f>
        <v/>
      </c>
      <c r="X959">
        <f>IF(ISNUMBER(SEARCH(#REF!,N959)),MAX($M$2:M958)+1,0)</f>
        <v>0.0</v>
      </c>
      <c r="Y959" s="93" t="s">
        <v>3082</v>
      </c>
      <c r="Z959" t="str">
        <f>IFERROR(VLOOKUP(ROWS($Z$3:Z959),$X$3:$Y$992,2,0),"")</f>
        <v/>
      </c>
    </row>
    <row r="960" spans="13:26" ht="12.75">
      <c r="M960" s="92">
        <f>IF(ISNUMBER(SEARCH(ZAKL_DATA!$B$29,N960)),MAX($M$2:M959)+1,0)</f>
        <v>958.0</v>
      </c>
      <c r="N960" s="93" t="s">
        <v>3084</v>
      </c>
      <c r="O960" s="108" t="s">
        <v>3085</v>
      </c>
      <c r="Q960" s="95" t="str">
        <f>IFERROR(VLOOKUP(ROWS($Q$3:Q960),$M$3:$N$992,2,0),"")</f>
        <v>Střední odborné vzdělávání na učilištích</v>
      </c>
      <c r="R960">
        <f>IF(ISNUMBER(SEARCH(#REF!,N960)),MAX($M$2:M959)+1,0)</f>
        <v>0.0</v>
      </c>
      <c r="S960" s="93" t="s">
        <v>3084</v>
      </c>
      <c r="T960" t="str">
        <f>IFERROR(VLOOKUP(ROWS($T$3:T960),$R$3:$S$992,2,0),"")</f>
        <v/>
      </c>
      <c r="U960">
        <f>IF(ISNUMBER(SEARCH(#REF!,N960)),MAX($M$2:M959)+1,0)</f>
        <v>0.0</v>
      </c>
      <c r="V960" s="93" t="s">
        <v>3084</v>
      </c>
      <c r="W960" t="str">
        <f>IFERROR(VLOOKUP(ROWS($W$3:W960),$U$3:$V$992,2,0),"")</f>
        <v/>
      </c>
      <c r="X960">
        <f>IF(ISNUMBER(SEARCH(#REF!,N960)),MAX($M$2:M959)+1,0)</f>
        <v>0.0</v>
      </c>
      <c r="Y960" s="93" t="s">
        <v>3084</v>
      </c>
      <c r="Z960" t="str">
        <f>IFERROR(VLOOKUP(ROWS($Z$3:Z960),$X$3:$Y$992,2,0),"")</f>
        <v/>
      </c>
    </row>
    <row r="961" spans="13:26" ht="12.75">
      <c r="M961" s="92">
        <f>IF(ISNUMBER(SEARCH(ZAKL_DATA!$B$29,N961)),MAX($M$2:M960)+1,0)</f>
        <v>959.0</v>
      </c>
      <c r="N961" s="93" t="s">
        <v>3086</v>
      </c>
      <c r="O961" s="108" t="s">
        <v>3087</v>
      </c>
      <c r="Q961" s="95" t="str">
        <f>IFERROR(VLOOKUP(ROWS($Q$3:Q961),$M$3:$N$992,2,0),"")</f>
        <v>Střední odborné vzdělávání na středních odborných školách</v>
      </c>
      <c r="R961">
        <f>IF(ISNUMBER(SEARCH(#REF!,N961)),MAX($M$2:M960)+1,0)</f>
        <v>0.0</v>
      </c>
      <c r="S961" s="93" t="s">
        <v>3086</v>
      </c>
      <c r="T961" t="str">
        <f>IFERROR(VLOOKUP(ROWS($T$3:T961),$R$3:$S$992,2,0),"")</f>
        <v/>
      </c>
      <c r="U961">
        <f>IF(ISNUMBER(SEARCH(#REF!,N961)),MAX($M$2:M960)+1,0)</f>
        <v>0.0</v>
      </c>
      <c r="V961" s="93" t="s">
        <v>3086</v>
      </c>
      <c r="W961" t="str">
        <f>IFERROR(VLOOKUP(ROWS($W$3:W961),$U$3:$V$992,2,0),"")</f>
        <v/>
      </c>
      <c r="X961">
        <f>IF(ISNUMBER(SEARCH(#REF!,N961)),MAX($M$2:M960)+1,0)</f>
        <v>0.0</v>
      </c>
      <c r="Y961" s="93" t="s">
        <v>3086</v>
      </c>
      <c r="Z961" t="str">
        <f>IFERROR(VLOOKUP(ROWS($Z$3:Z961),$X$3:$Y$992,2,0),"")</f>
        <v/>
      </c>
    </row>
    <row r="962" spans="13:26" ht="12.75">
      <c r="M962" s="92">
        <f>IF(ISNUMBER(SEARCH(ZAKL_DATA!$B$29,N962)),MAX($M$2:M961)+1,0)</f>
        <v>960.0</v>
      </c>
      <c r="N962" s="93" t="s">
        <v>3088</v>
      </c>
      <c r="O962" s="108" t="s">
        <v>3089</v>
      </c>
      <c r="Q962" s="95" t="str">
        <f>IFERROR(VLOOKUP(ROWS($Q$3:Q962),$M$3:$N$992,2,0),"")</f>
        <v>Činnosti autoškol</v>
      </c>
      <c r="R962">
        <f>IF(ISNUMBER(SEARCH(#REF!,N962)),MAX($M$2:M961)+1,0)</f>
        <v>0.0</v>
      </c>
      <c r="S962" s="93" t="s">
        <v>3088</v>
      </c>
      <c r="T962" t="str">
        <f>IFERROR(VLOOKUP(ROWS($T$3:T962),$R$3:$S$992,2,0),"")</f>
        <v/>
      </c>
      <c r="U962">
        <f>IF(ISNUMBER(SEARCH(#REF!,N962)),MAX($M$2:M961)+1,0)</f>
        <v>0.0</v>
      </c>
      <c r="V962" s="93" t="s">
        <v>3088</v>
      </c>
      <c r="W962" t="str">
        <f>IFERROR(VLOOKUP(ROWS($W$3:W962),$U$3:$V$992,2,0),"")</f>
        <v/>
      </c>
      <c r="X962">
        <f>IF(ISNUMBER(SEARCH(#REF!,N962)),MAX($M$2:M961)+1,0)</f>
        <v>0.0</v>
      </c>
      <c r="Y962" s="93" t="s">
        <v>3088</v>
      </c>
      <c r="Z962" t="str">
        <f>IFERROR(VLOOKUP(ROWS($Z$3:Z962),$X$3:$Y$992,2,0),"")</f>
        <v/>
      </c>
    </row>
    <row r="963" spans="13:26" ht="12.75">
      <c r="M963" s="92">
        <f>IF(ISNUMBER(SEARCH(ZAKL_DATA!$B$29,N963)),MAX($M$2:M962)+1,0)</f>
        <v>961.0</v>
      </c>
      <c r="N963" s="93" t="s">
        <v>3090</v>
      </c>
      <c r="O963" s="108" t="s">
        <v>3091</v>
      </c>
      <c r="Q963" s="95" t="str">
        <f>IFERROR(VLOOKUP(ROWS($Q$3:Q963),$M$3:$N$992,2,0),"")</f>
        <v>Činnosti leteckých škol</v>
      </c>
      <c r="R963">
        <f>IF(ISNUMBER(SEARCH(#REF!,N963)),MAX($M$2:M962)+1,0)</f>
        <v>0.0</v>
      </c>
      <c r="S963" s="93" t="s">
        <v>3090</v>
      </c>
      <c r="T963" t="str">
        <f>IFERROR(VLOOKUP(ROWS($T$3:T963),$R$3:$S$992,2,0),"")</f>
        <v/>
      </c>
      <c r="U963">
        <f>IF(ISNUMBER(SEARCH(#REF!,N963)),MAX($M$2:M962)+1,0)</f>
        <v>0.0</v>
      </c>
      <c r="V963" s="93" t="s">
        <v>3090</v>
      </c>
      <c r="W963" t="str">
        <f>IFERROR(VLOOKUP(ROWS($W$3:W963),$U$3:$V$992,2,0),"")</f>
        <v/>
      </c>
      <c r="X963">
        <f>IF(ISNUMBER(SEARCH(#REF!,N963)),MAX($M$2:M962)+1,0)</f>
        <v>0.0</v>
      </c>
      <c r="Y963" s="93" t="s">
        <v>3090</v>
      </c>
      <c r="Z963" t="str">
        <f>IFERROR(VLOOKUP(ROWS($Z$3:Z963),$X$3:$Y$992,2,0),"")</f>
        <v/>
      </c>
    </row>
    <row r="964" spans="13:26" ht="12.75">
      <c r="M964" s="92">
        <f>IF(ISNUMBER(SEARCH(ZAKL_DATA!$B$29,N964)),MAX($M$2:M963)+1,0)</f>
        <v>962.0</v>
      </c>
      <c r="N964" s="93" t="s">
        <v>3092</v>
      </c>
      <c r="O964" s="108" t="s">
        <v>3093</v>
      </c>
      <c r="Q964" s="95" t="str">
        <f>IFERROR(VLOOKUP(ROWS($Q$3:Q964),$M$3:$N$992,2,0),"")</f>
        <v>Činnosti ostatních škol řízení</v>
      </c>
      <c r="R964">
        <f>IF(ISNUMBER(SEARCH(#REF!,N964)),MAX($M$2:M963)+1,0)</f>
        <v>0.0</v>
      </c>
      <c r="S964" s="93" t="s">
        <v>3092</v>
      </c>
      <c r="T964" t="str">
        <f>IFERROR(VLOOKUP(ROWS($T$3:T964),$R$3:$S$992,2,0),"")</f>
        <v/>
      </c>
      <c r="U964">
        <f>IF(ISNUMBER(SEARCH(#REF!,N964)),MAX($M$2:M963)+1,0)</f>
        <v>0.0</v>
      </c>
      <c r="V964" s="93" t="s">
        <v>3092</v>
      </c>
      <c r="W964" t="str">
        <f>IFERROR(VLOOKUP(ROWS($W$3:W964),$U$3:$V$992,2,0),"")</f>
        <v/>
      </c>
      <c r="X964">
        <f>IF(ISNUMBER(SEARCH(#REF!,N964)),MAX($M$2:M963)+1,0)</f>
        <v>0.0</v>
      </c>
      <c r="Y964" s="93" t="s">
        <v>3092</v>
      </c>
      <c r="Z964" t="str">
        <f>IFERROR(VLOOKUP(ROWS($Z$3:Z964),$X$3:$Y$992,2,0),"")</f>
        <v/>
      </c>
    </row>
    <row r="965" spans="13:26" ht="12.75">
      <c r="M965" s="92">
        <f>IF(ISNUMBER(SEARCH(ZAKL_DATA!$B$29,N965)),MAX($M$2:M964)+1,0)</f>
        <v>963.0</v>
      </c>
      <c r="N965" s="93" t="s">
        <v>3094</v>
      </c>
      <c r="O965" s="108" t="s">
        <v>3095</v>
      </c>
      <c r="Q965" s="95" t="str">
        <f>IFERROR(VLOOKUP(ROWS($Q$3:Q965),$M$3:$N$992,2,0),"")</f>
        <v>Vzdělávání v jazykových školách</v>
      </c>
      <c r="R965">
        <f>IF(ISNUMBER(SEARCH(#REF!,N965)),MAX($M$2:M964)+1,0)</f>
        <v>0.0</v>
      </c>
      <c r="S965" s="93" t="s">
        <v>3094</v>
      </c>
      <c r="T965" t="str">
        <f>IFERROR(VLOOKUP(ROWS($T$3:T965),$R$3:$S$992,2,0),"")</f>
        <v/>
      </c>
      <c r="U965">
        <f>IF(ISNUMBER(SEARCH(#REF!,N965)),MAX($M$2:M964)+1,0)</f>
        <v>0.0</v>
      </c>
      <c r="V965" s="93" t="s">
        <v>3094</v>
      </c>
      <c r="W965" t="str">
        <f>IFERROR(VLOOKUP(ROWS($W$3:W965),$U$3:$V$992,2,0),"")</f>
        <v/>
      </c>
      <c r="X965">
        <f>IF(ISNUMBER(SEARCH(#REF!,N965)),MAX($M$2:M964)+1,0)</f>
        <v>0.0</v>
      </c>
      <c r="Y965" s="93" t="s">
        <v>3094</v>
      </c>
      <c r="Z965" t="str">
        <f>IFERROR(VLOOKUP(ROWS($Z$3:Z965),$X$3:$Y$992,2,0),"")</f>
        <v/>
      </c>
    </row>
    <row r="966" spans="13:26" ht="12.75">
      <c r="M966" s="92">
        <f>IF(ISNUMBER(SEARCH(ZAKL_DATA!$B$29,N966)),MAX($M$2:M965)+1,0)</f>
        <v>964.0</v>
      </c>
      <c r="N966" s="93" t="s">
        <v>3096</v>
      </c>
      <c r="O966" s="108" t="s">
        <v>3097</v>
      </c>
      <c r="Q966" s="95" t="str">
        <f>IFERROR(VLOOKUP(ROWS($Q$3:Q966),$M$3:$N$992,2,0),"")</f>
        <v>Environmentální vzdělávání</v>
      </c>
      <c r="R966">
        <f>IF(ISNUMBER(SEARCH(#REF!,N966)),MAX($M$2:M965)+1,0)</f>
        <v>0.0</v>
      </c>
      <c r="S966" s="93" t="s">
        <v>3096</v>
      </c>
      <c r="T966" t="str">
        <f>IFERROR(VLOOKUP(ROWS($T$3:T966),$R$3:$S$992,2,0),"")</f>
        <v/>
      </c>
      <c r="U966">
        <f>IF(ISNUMBER(SEARCH(#REF!,N966)),MAX($M$2:M965)+1,0)</f>
        <v>0.0</v>
      </c>
      <c r="V966" s="93" t="s">
        <v>3096</v>
      </c>
      <c r="W966" t="str">
        <f>IFERROR(VLOOKUP(ROWS($W$3:W966),$U$3:$V$992,2,0),"")</f>
        <v/>
      </c>
      <c r="X966">
        <f>IF(ISNUMBER(SEARCH(#REF!,N966)),MAX($M$2:M965)+1,0)</f>
        <v>0.0</v>
      </c>
      <c r="Y966" s="93" t="s">
        <v>3096</v>
      </c>
      <c r="Z966" t="str">
        <f>IFERROR(VLOOKUP(ROWS($Z$3:Z966),$X$3:$Y$992,2,0),"")</f>
        <v/>
      </c>
    </row>
    <row r="967" spans="13:26" ht="12.75">
      <c r="M967" s="92">
        <f>IF(ISNUMBER(SEARCH(ZAKL_DATA!$B$29,N967)),MAX($M$2:M966)+1,0)</f>
        <v>965.0</v>
      </c>
      <c r="N967" s="93" t="s">
        <v>3098</v>
      </c>
      <c r="O967" s="108" t="s">
        <v>3099</v>
      </c>
      <c r="Q967" s="95" t="str">
        <f>IFERROR(VLOOKUP(ROWS($Q$3:Q967),$M$3:$N$992,2,0),"")</f>
        <v>Inovační vzdělávání</v>
      </c>
      <c r="R967">
        <f>IF(ISNUMBER(SEARCH(#REF!,N967)),MAX($M$2:M966)+1,0)</f>
        <v>0.0</v>
      </c>
      <c r="S967" s="93" t="s">
        <v>3098</v>
      </c>
      <c r="T967" t="str">
        <f>IFERROR(VLOOKUP(ROWS($T$3:T967),$R$3:$S$992,2,0),"")</f>
        <v/>
      </c>
      <c r="U967">
        <f>IF(ISNUMBER(SEARCH(#REF!,N967)),MAX($M$2:M966)+1,0)</f>
        <v>0.0</v>
      </c>
      <c r="V967" s="93" t="s">
        <v>3098</v>
      </c>
      <c r="W967" t="str">
        <f>IFERROR(VLOOKUP(ROWS($W$3:W967),$U$3:$V$992,2,0),"")</f>
        <v/>
      </c>
      <c r="X967">
        <f>IF(ISNUMBER(SEARCH(#REF!,N967)),MAX($M$2:M966)+1,0)</f>
        <v>0.0</v>
      </c>
      <c r="Y967" s="93" t="s">
        <v>3098</v>
      </c>
      <c r="Z967" t="str">
        <f>IFERROR(VLOOKUP(ROWS($Z$3:Z967),$X$3:$Y$992,2,0),"")</f>
        <v/>
      </c>
    </row>
    <row r="968" spans="13:26" ht="12.75">
      <c r="M968" s="92">
        <f>IF(ISNUMBER(SEARCH(ZAKL_DATA!$B$29,N968)),MAX($M$2:M967)+1,0)</f>
        <v>966.0</v>
      </c>
      <c r="N968" s="93" t="s">
        <v>3100</v>
      </c>
      <c r="O968" s="108" t="s">
        <v>3101</v>
      </c>
      <c r="Q968" s="95" t="str">
        <f>IFERROR(VLOOKUP(ROWS($Q$3:Q968),$M$3:$N$992,2,0),"")</f>
        <v>Jiné vzdělávání j. n.</v>
      </c>
      <c r="R968">
        <f>IF(ISNUMBER(SEARCH(#REF!,N968)),MAX($M$2:M967)+1,0)</f>
        <v>0.0</v>
      </c>
      <c r="S968" s="93" t="s">
        <v>3100</v>
      </c>
      <c r="T968" t="str">
        <f>IFERROR(VLOOKUP(ROWS($T$3:T968),$R$3:$S$992,2,0),"")</f>
        <v/>
      </c>
      <c r="U968">
        <f>IF(ISNUMBER(SEARCH(#REF!,N968)),MAX($M$2:M967)+1,0)</f>
        <v>0.0</v>
      </c>
      <c r="V968" s="93" t="s">
        <v>3100</v>
      </c>
      <c r="W968" t="str">
        <f>IFERROR(VLOOKUP(ROWS($W$3:W968),$U$3:$V$992,2,0),"")</f>
        <v/>
      </c>
      <c r="X968">
        <f>IF(ISNUMBER(SEARCH(#REF!,N968)),MAX($M$2:M967)+1,0)</f>
        <v>0.0</v>
      </c>
      <c r="Y968" s="93" t="s">
        <v>3100</v>
      </c>
      <c r="Z968" t="str">
        <f>IFERROR(VLOOKUP(ROWS($Z$3:Z968),$X$3:$Y$992,2,0),"")</f>
        <v/>
      </c>
    </row>
    <row r="969" spans="13:26" ht="12.75">
      <c r="M969" s="92">
        <f>IF(ISNUMBER(SEARCH(ZAKL_DATA!$B$29,N969)),MAX($M$2:M968)+1,0)</f>
        <v>967.0</v>
      </c>
      <c r="N969" s="93" t="s">
        <v>3102</v>
      </c>
      <c r="O969" s="108" t="s">
        <v>3103</v>
      </c>
      <c r="Q969" s="95" t="str">
        <f>IFERROR(VLOOKUP(ROWS($Q$3:Q969),$M$3:$N$992,2,0),"")</f>
        <v>Činnosti související s ochranou veřejného zdraví</v>
      </c>
      <c r="R969">
        <f>IF(ISNUMBER(SEARCH(#REF!,N969)),MAX($M$2:M968)+1,0)</f>
        <v>0.0</v>
      </c>
      <c r="S969" s="93" t="s">
        <v>3102</v>
      </c>
      <c r="T969" t="str">
        <f>IFERROR(VLOOKUP(ROWS($T$3:T969),$R$3:$S$992,2,0),"")</f>
        <v/>
      </c>
      <c r="U969">
        <f>IF(ISNUMBER(SEARCH(#REF!,N969)),MAX($M$2:M968)+1,0)</f>
        <v>0.0</v>
      </c>
      <c r="V969" s="93" t="s">
        <v>3102</v>
      </c>
      <c r="W969" t="str">
        <f>IFERROR(VLOOKUP(ROWS($W$3:W969),$U$3:$V$992,2,0),"")</f>
        <v/>
      </c>
      <c r="X969">
        <f>IF(ISNUMBER(SEARCH(#REF!,N969)),MAX($M$2:M968)+1,0)</f>
        <v>0.0</v>
      </c>
      <c r="Y969" s="93" t="s">
        <v>3102</v>
      </c>
      <c r="Z969" t="str">
        <f>IFERROR(VLOOKUP(ROWS($Z$3:Z969),$X$3:$Y$992,2,0),"")</f>
        <v/>
      </c>
    </row>
    <row r="970" spans="13:26" ht="12.75">
      <c r="M970" s="92">
        <f>IF(ISNUMBER(SEARCH(ZAKL_DATA!$B$29,N970)),MAX($M$2:M969)+1,0)</f>
        <v>968.0</v>
      </c>
      <c r="N970" s="93" t="s">
        <v>3104</v>
      </c>
      <c r="O970" s="108" t="s">
        <v>3105</v>
      </c>
      <c r="Q970" s="95" t="str">
        <f>IFERROR(VLOOKUP(ROWS($Q$3:Q970),$M$3:$N$992,2,0),"")</f>
        <v>Ostatní činnosti související se zdravotní péčí j. n.</v>
      </c>
      <c r="R970">
        <f>IF(ISNUMBER(SEARCH(#REF!,N970)),MAX($M$2:M969)+1,0)</f>
        <v>0.0</v>
      </c>
      <c r="S970" s="93" t="s">
        <v>3104</v>
      </c>
      <c r="T970" t="str">
        <f>IFERROR(VLOOKUP(ROWS($T$3:T970),$R$3:$S$992,2,0),"")</f>
        <v/>
      </c>
      <c r="U970">
        <f>IF(ISNUMBER(SEARCH(#REF!,N970)),MAX($M$2:M969)+1,0)</f>
        <v>0.0</v>
      </c>
      <c r="V970" s="93" t="s">
        <v>3104</v>
      </c>
      <c r="W970" t="str">
        <f>IFERROR(VLOOKUP(ROWS($W$3:W970),$U$3:$V$992,2,0),"")</f>
        <v/>
      </c>
      <c r="X970">
        <f>IF(ISNUMBER(SEARCH(#REF!,N970)),MAX($M$2:M969)+1,0)</f>
        <v>0.0</v>
      </c>
      <c r="Y970" s="93" t="s">
        <v>3104</v>
      </c>
      <c r="Z970" t="str">
        <f>IFERROR(VLOOKUP(ROWS($Z$3:Z970),$X$3:$Y$992,2,0),"")</f>
        <v/>
      </c>
    </row>
    <row r="971" spans="13:26" ht="12.75">
      <c r="M971" s="92">
        <f>IF(ISNUMBER(SEARCH(ZAKL_DATA!$B$29,N971)),MAX($M$2:M970)+1,0)</f>
        <v>969.0</v>
      </c>
      <c r="N971" s="93" t="s">
        <v>3106</v>
      </c>
      <c r="O971" s="108" t="s">
        <v>3107</v>
      </c>
      <c r="Q971" s="95" t="str">
        <f>IFERROR(VLOOKUP(ROWS($Q$3:Q971),$M$3:$N$992,2,0),"")</f>
        <v>Sociální péče v zařízeních pro osoby s chronickým duševním onemocněním</v>
      </c>
      <c r="R971">
        <f>IF(ISNUMBER(SEARCH(#REF!,N971)),MAX($M$2:M970)+1,0)</f>
        <v>0.0</v>
      </c>
      <c r="S971" s="93" t="s">
        <v>3106</v>
      </c>
      <c r="T971" t="str">
        <f>IFERROR(VLOOKUP(ROWS($T$3:T971),$R$3:$S$992,2,0),"")</f>
        <v/>
      </c>
      <c r="U971">
        <f>IF(ISNUMBER(SEARCH(#REF!,N971)),MAX($M$2:M970)+1,0)</f>
        <v>0.0</v>
      </c>
      <c r="V971" s="93" t="s">
        <v>3106</v>
      </c>
      <c r="W971" t="str">
        <f>IFERROR(VLOOKUP(ROWS($W$3:W971),$U$3:$V$992,2,0),"")</f>
        <v/>
      </c>
      <c r="X971">
        <f>IF(ISNUMBER(SEARCH(#REF!,N971)),MAX($M$2:M970)+1,0)</f>
        <v>0.0</v>
      </c>
      <c r="Y971" s="93" t="s">
        <v>3106</v>
      </c>
      <c r="Z971" t="str">
        <f>IFERROR(VLOOKUP(ROWS($Z$3:Z971),$X$3:$Y$992,2,0),"")</f>
        <v/>
      </c>
    </row>
    <row r="972" spans="13:26" ht="12.75">
      <c r="M972" s="92">
        <f>IF(ISNUMBER(SEARCH(ZAKL_DATA!$B$29,N972)),MAX($M$2:M971)+1,0)</f>
        <v>970.0</v>
      </c>
      <c r="N972" s="93" t="s">
        <v>3108</v>
      </c>
      <c r="O972" s="108" t="s">
        <v>3109</v>
      </c>
      <c r="Q972" s="95" t="str">
        <f>IFERROR(VLOOKUP(ROWS($Q$3:Q972),$M$3:$N$992,2,0),"")</f>
        <v>Sociální péče v zařízeních pro osoby závislé na návykových látkách</v>
      </c>
      <c r="R972">
        <f>IF(ISNUMBER(SEARCH(#REF!,N972)),MAX($M$2:M971)+1,0)</f>
        <v>0.0</v>
      </c>
      <c r="S972" s="93" t="s">
        <v>3108</v>
      </c>
      <c r="T972" t="str">
        <f>IFERROR(VLOOKUP(ROWS($T$3:T972),$R$3:$S$992,2,0),"")</f>
        <v/>
      </c>
      <c r="U972">
        <f>IF(ISNUMBER(SEARCH(#REF!,N972)),MAX($M$2:M971)+1,0)</f>
        <v>0.0</v>
      </c>
      <c r="V972" s="93" t="s">
        <v>3108</v>
      </c>
      <c r="W972" t="str">
        <f>IFERROR(VLOOKUP(ROWS($W$3:W972),$U$3:$V$992,2,0),"")</f>
        <v/>
      </c>
      <c r="X972">
        <f>IF(ISNUMBER(SEARCH(#REF!,N972)),MAX($M$2:M971)+1,0)</f>
        <v>0.0</v>
      </c>
      <c r="Y972" s="93" t="s">
        <v>3108</v>
      </c>
      <c r="Z972" t="str">
        <f>IFERROR(VLOOKUP(ROWS($Z$3:Z972),$X$3:$Y$992,2,0),"")</f>
        <v/>
      </c>
    </row>
    <row r="973" spans="13:26" ht="12.75">
      <c r="M973" s="92">
        <f>IF(ISNUMBER(SEARCH(ZAKL_DATA!$B$29,N973)),MAX($M$2:M972)+1,0)</f>
        <v>971.0</v>
      </c>
      <c r="N973" s="93" t="s">
        <v>3110</v>
      </c>
      <c r="O973" s="108" t="s">
        <v>3111</v>
      </c>
      <c r="Q973" s="95" t="str">
        <f>IFERROR(VLOOKUP(ROWS($Q$3:Q973),$M$3:$N$992,2,0),"")</f>
        <v>Sociální péče v domovech pro seniory</v>
      </c>
      <c r="R973">
        <f>IF(ISNUMBER(SEARCH(#REF!,N973)),MAX($M$2:M972)+1,0)</f>
        <v>0.0</v>
      </c>
      <c r="S973" s="93" t="s">
        <v>3110</v>
      </c>
      <c r="T973" t="str">
        <f>IFERROR(VLOOKUP(ROWS($T$3:T973),$R$3:$S$992,2,0),"")</f>
        <v/>
      </c>
      <c r="U973">
        <f>IF(ISNUMBER(SEARCH(#REF!,N973)),MAX($M$2:M972)+1,0)</f>
        <v>0.0</v>
      </c>
      <c r="V973" s="93" t="s">
        <v>3110</v>
      </c>
      <c r="W973" t="str">
        <f>IFERROR(VLOOKUP(ROWS($W$3:W973),$U$3:$V$992,2,0),"")</f>
        <v/>
      </c>
      <c r="X973">
        <f>IF(ISNUMBER(SEARCH(#REF!,N973)),MAX($M$2:M972)+1,0)</f>
        <v>0.0</v>
      </c>
      <c r="Y973" s="93" t="s">
        <v>3110</v>
      </c>
      <c r="Z973" t="str">
        <f>IFERROR(VLOOKUP(ROWS($Z$3:Z973),$X$3:$Y$992,2,0),"")</f>
        <v/>
      </c>
    </row>
    <row r="974" spans="13:26" ht="12.75">
      <c r="M974" s="92">
        <f>IF(ISNUMBER(SEARCH(ZAKL_DATA!$B$29,N974)),MAX($M$2:M973)+1,0)</f>
        <v>972.0</v>
      </c>
      <c r="N974" s="93" t="s">
        <v>3112</v>
      </c>
      <c r="O974" s="108" t="s">
        <v>3113</v>
      </c>
      <c r="Q974" s="95" t="str">
        <f>IFERROR(VLOOKUP(ROWS($Q$3:Q974),$M$3:$N$992,2,0),"")</f>
        <v>Sociální péče v domovech pro osoby se zdravotním postižením</v>
      </c>
      <c r="R974">
        <f>IF(ISNUMBER(SEARCH(#REF!,N974)),MAX($M$2:M973)+1,0)</f>
        <v>0.0</v>
      </c>
      <c r="S974" s="93" t="s">
        <v>3112</v>
      </c>
      <c r="T974" t="str">
        <f>IFERROR(VLOOKUP(ROWS($T$3:T974),$R$3:$S$992,2,0),"")</f>
        <v/>
      </c>
      <c r="U974">
        <f>IF(ISNUMBER(SEARCH(#REF!,N974)),MAX($M$2:M973)+1,0)</f>
        <v>0.0</v>
      </c>
      <c r="V974" s="93" t="s">
        <v>3112</v>
      </c>
      <c r="W974" t="str">
        <f>IFERROR(VLOOKUP(ROWS($W$3:W974),$U$3:$V$992,2,0),"")</f>
        <v/>
      </c>
      <c r="X974">
        <f>IF(ISNUMBER(SEARCH(#REF!,N974)),MAX($M$2:M973)+1,0)</f>
        <v>0.0</v>
      </c>
      <c r="Y974" s="93" t="s">
        <v>3112</v>
      </c>
      <c r="Z974" t="str">
        <f>IFERROR(VLOOKUP(ROWS($Z$3:Z974),$X$3:$Y$992,2,0),"")</f>
        <v/>
      </c>
    </row>
    <row r="975" spans="13:26" ht="12.75">
      <c r="M975" s="92">
        <f>IF(ISNUMBER(SEARCH(ZAKL_DATA!$B$29,N975)),MAX($M$2:M974)+1,0)</f>
        <v>973.0</v>
      </c>
      <c r="N975" s="93" t="s">
        <v>3114</v>
      </c>
      <c r="O975" s="108" t="s">
        <v>1920</v>
      </c>
      <c r="Q975" s="95" t="str">
        <f>IFERROR(VLOOKUP(ROWS($Q$3:Q975),$M$3:$N$992,2,0),"")</f>
        <v>Mimoústavní sociální péče o seniory a zdravotně postižené osoby</v>
      </c>
      <c r="R975">
        <f>IF(ISNUMBER(SEARCH(#REF!,N975)),MAX($M$2:M974)+1,0)</f>
        <v>0.0</v>
      </c>
      <c r="S975" s="93" t="s">
        <v>3114</v>
      </c>
      <c r="T975" t="str">
        <f>IFERROR(VLOOKUP(ROWS($T$3:T975),$R$3:$S$992,2,0),"")</f>
        <v/>
      </c>
      <c r="U975">
        <f>IF(ISNUMBER(SEARCH(#REF!,N975)),MAX($M$2:M974)+1,0)</f>
        <v>0.0</v>
      </c>
      <c r="V975" s="93" t="s">
        <v>3114</v>
      </c>
      <c r="W975" t="str">
        <f>IFERROR(VLOOKUP(ROWS($W$3:W975),$U$3:$V$992,2,0),"")</f>
        <v/>
      </c>
      <c r="X975">
        <f>IF(ISNUMBER(SEARCH(#REF!,N975)),MAX($M$2:M974)+1,0)</f>
        <v>0.0</v>
      </c>
      <c r="Y975" s="93" t="s">
        <v>3114</v>
      </c>
      <c r="Z975" t="str">
        <f>IFERROR(VLOOKUP(ROWS($Z$3:Z975),$X$3:$Y$992,2,0),"")</f>
        <v/>
      </c>
    </row>
    <row r="976" spans="13:26" ht="12.75">
      <c r="M976" s="92">
        <f>IF(ISNUMBER(SEARCH(ZAKL_DATA!$B$29,N976)),MAX($M$2:M975)+1,0)</f>
        <v>974.0</v>
      </c>
      <c r="N976" s="93" t="s">
        <v>3115</v>
      </c>
      <c r="O976" s="108" t="s">
        <v>3116</v>
      </c>
      <c r="Q976" s="95" t="str">
        <f>IFERROR(VLOOKUP(ROWS($Q$3:Q976),$M$3:$N$992,2,0),"")</f>
        <v>Ambulantní nebo terénní sociální služby pro seniory</v>
      </c>
      <c r="R976">
        <f>IF(ISNUMBER(SEARCH(#REF!,N976)),MAX($M$2:M975)+1,0)</f>
        <v>0.0</v>
      </c>
      <c r="S976" s="93" t="s">
        <v>3115</v>
      </c>
      <c r="T976" t="str">
        <f>IFERROR(VLOOKUP(ROWS($T$3:T976),$R$3:$S$992,2,0),"")</f>
        <v/>
      </c>
      <c r="U976">
        <f>IF(ISNUMBER(SEARCH(#REF!,N976)),MAX($M$2:M975)+1,0)</f>
        <v>0.0</v>
      </c>
      <c r="V976" s="93" t="s">
        <v>3115</v>
      </c>
      <c r="W976" t="str">
        <f>IFERROR(VLOOKUP(ROWS($W$3:W976),$U$3:$V$992,2,0),"")</f>
        <v/>
      </c>
      <c r="X976">
        <f>IF(ISNUMBER(SEARCH(#REF!,N976)),MAX($M$2:M975)+1,0)</f>
        <v>0.0</v>
      </c>
      <c r="Y976" s="93" t="s">
        <v>3115</v>
      </c>
      <c r="Z976" t="str">
        <f>IFERROR(VLOOKUP(ROWS($Z$3:Z976),$X$3:$Y$992,2,0),"")</f>
        <v/>
      </c>
    </row>
    <row r="977" spans="13:26" ht="12.75">
      <c r="M977" s="92">
        <f>IF(ISNUMBER(SEARCH(ZAKL_DATA!$B$29,N977)),MAX($M$2:M976)+1,0)</f>
        <v>975.0</v>
      </c>
      <c r="N977" s="93" t="s">
        <v>3117</v>
      </c>
      <c r="O977" s="108" t="s">
        <v>3118</v>
      </c>
      <c r="Q977" s="95" t="str">
        <f>IFERROR(VLOOKUP(ROWS($Q$3:Q977),$M$3:$N$992,2,0),"")</f>
        <v>Ambulantní nebo terénní sociální služby pro osoby se zdrav.postižením</v>
      </c>
      <c r="R977">
        <f>IF(ISNUMBER(SEARCH(#REF!,N977)),MAX($M$2:M976)+1,0)</f>
        <v>0.0</v>
      </c>
      <c r="S977" s="93" t="s">
        <v>3117</v>
      </c>
      <c r="T977" t="str">
        <f>IFERROR(VLOOKUP(ROWS($T$3:T977),$R$3:$S$992,2,0),"")</f>
        <v/>
      </c>
      <c r="U977">
        <f>IF(ISNUMBER(SEARCH(#REF!,N977)),MAX($M$2:M976)+1,0)</f>
        <v>0.0</v>
      </c>
      <c r="V977" s="93" t="s">
        <v>3117</v>
      </c>
      <c r="W977" t="str">
        <f>IFERROR(VLOOKUP(ROWS($W$3:W977),$U$3:$V$992,2,0),"")</f>
        <v/>
      </c>
      <c r="X977">
        <f>IF(ISNUMBER(SEARCH(#REF!,N977)),MAX($M$2:M976)+1,0)</f>
        <v>0.0</v>
      </c>
      <c r="Y977" s="93" t="s">
        <v>3117</v>
      </c>
      <c r="Z977" t="str">
        <f>IFERROR(VLOOKUP(ROWS($Z$3:Z977),$X$3:$Y$992,2,0),"")</f>
        <v/>
      </c>
    </row>
    <row r="978" spans="13:26" ht="12.75">
      <c r="M978" s="92">
        <f>IF(ISNUMBER(SEARCH(ZAKL_DATA!$B$29,N978)),MAX($M$2:M977)+1,0)</f>
        <v>976.0</v>
      </c>
      <c r="N978" s="93" t="s">
        <v>3119</v>
      </c>
      <c r="O978" s="108" t="s">
        <v>3120</v>
      </c>
      <c r="Q978" s="95" t="str">
        <f>IFERROR(VLOOKUP(ROWS($Q$3:Q978),$M$3:$N$992,2,0),"")</f>
        <v>Sociální služby pro uprchlíky, oběti katastrof</v>
      </c>
      <c r="R978">
        <f>IF(ISNUMBER(SEARCH(#REF!,N978)),MAX($M$2:M977)+1,0)</f>
        <v>0.0</v>
      </c>
      <c r="S978" s="93" t="s">
        <v>3119</v>
      </c>
      <c r="T978" t="str">
        <f>IFERROR(VLOOKUP(ROWS($T$3:T978),$R$3:$S$992,2,0),"")</f>
        <v/>
      </c>
      <c r="U978">
        <f>IF(ISNUMBER(SEARCH(#REF!,N978)),MAX($M$2:M977)+1,0)</f>
        <v>0.0</v>
      </c>
      <c r="V978" s="93" t="s">
        <v>3119</v>
      </c>
      <c r="W978" t="str">
        <f>IFERROR(VLOOKUP(ROWS($W$3:W978),$U$3:$V$992,2,0),"")</f>
        <v/>
      </c>
      <c r="X978">
        <f>IF(ISNUMBER(SEARCH(#REF!,N978)),MAX($M$2:M977)+1,0)</f>
        <v>0.0</v>
      </c>
      <c r="Y978" s="93" t="s">
        <v>3119</v>
      </c>
      <c r="Z978" t="str">
        <f>IFERROR(VLOOKUP(ROWS($Z$3:Z978),$X$3:$Y$992,2,0),"")</f>
        <v/>
      </c>
    </row>
    <row r="979" spans="13:26" ht="12.75">
      <c r="M979" s="92">
        <f>IF(ISNUMBER(SEARCH(ZAKL_DATA!$B$29,N979)),MAX($M$2:M978)+1,0)</f>
        <v>977.0</v>
      </c>
      <c r="N979" s="93" t="s">
        <v>3121</v>
      </c>
      <c r="O979" s="108" t="s">
        <v>3122</v>
      </c>
      <c r="Q979" s="95" t="str">
        <f>IFERROR(VLOOKUP(ROWS($Q$3:Q979),$M$3:$N$992,2,0),"")</f>
        <v>Sociální prevence</v>
      </c>
      <c r="R979">
        <f>IF(ISNUMBER(SEARCH(#REF!,N979)),MAX($M$2:M978)+1,0)</f>
        <v>0.0</v>
      </c>
      <c r="S979" s="93" t="s">
        <v>3121</v>
      </c>
      <c r="T979" t="str">
        <f>IFERROR(VLOOKUP(ROWS($T$3:T979),$R$3:$S$992,2,0),"")</f>
        <v/>
      </c>
      <c r="U979">
        <f>IF(ISNUMBER(SEARCH(#REF!,N979)),MAX($M$2:M978)+1,0)</f>
        <v>0.0</v>
      </c>
      <c r="V979" s="93" t="s">
        <v>3121</v>
      </c>
      <c r="W979" t="str">
        <f>IFERROR(VLOOKUP(ROWS($W$3:W979),$U$3:$V$992,2,0),"")</f>
        <v/>
      </c>
      <c r="X979">
        <f>IF(ISNUMBER(SEARCH(#REF!,N979)),MAX($M$2:M978)+1,0)</f>
        <v>0.0</v>
      </c>
      <c r="Y979" s="93" t="s">
        <v>3121</v>
      </c>
      <c r="Z979" t="str">
        <f>IFERROR(VLOOKUP(ROWS($Z$3:Z979),$X$3:$Y$992,2,0),"")</f>
        <v/>
      </c>
    </row>
    <row r="980" spans="13:26" ht="12.75">
      <c r="M980" s="92">
        <f>IF(ISNUMBER(SEARCH(ZAKL_DATA!$B$29,N980)),MAX($M$2:M979)+1,0)</f>
        <v>978.0</v>
      </c>
      <c r="N980" s="93" t="s">
        <v>3123</v>
      </c>
      <c r="O980" s="108" t="s">
        <v>3124</v>
      </c>
      <c r="Q980" s="95" t="str">
        <f>IFERROR(VLOOKUP(ROWS($Q$3:Q980),$M$3:$N$992,2,0),"")</f>
        <v>Sociální rehabilitace</v>
      </c>
      <c r="R980">
        <f>IF(ISNUMBER(SEARCH(#REF!,N980)),MAX($M$2:M979)+1,0)</f>
        <v>0.0</v>
      </c>
      <c r="S980" s="93" t="s">
        <v>3123</v>
      </c>
      <c r="T980" t="str">
        <f>IFERROR(VLOOKUP(ROWS($T$3:T980),$R$3:$S$992,2,0),"")</f>
        <v/>
      </c>
      <c r="U980">
        <f>IF(ISNUMBER(SEARCH(#REF!,N980)),MAX($M$2:M979)+1,0)</f>
        <v>0.0</v>
      </c>
      <c r="V980" s="93" t="s">
        <v>3123</v>
      </c>
      <c r="W980" t="str">
        <f>IFERROR(VLOOKUP(ROWS($W$3:W980),$U$3:$V$992,2,0),"")</f>
        <v/>
      </c>
      <c r="X980">
        <f>IF(ISNUMBER(SEARCH(#REF!,N980)),MAX($M$2:M979)+1,0)</f>
        <v>0.0</v>
      </c>
      <c r="Y980" s="93" t="s">
        <v>3123</v>
      </c>
      <c r="Z980" t="str">
        <f>IFERROR(VLOOKUP(ROWS($Z$3:Z980),$X$3:$Y$992,2,0),"")</f>
        <v/>
      </c>
    </row>
    <row r="981" spans="13:26" ht="12.75">
      <c r="M981" s="92">
        <f>IF(ISNUMBER(SEARCH(ZAKL_DATA!$B$29,N981)),MAX($M$2:M980)+1,0)</f>
        <v>979.0</v>
      </c>
      <c r="N981" s="93" t="s">
        <v>3125</v>
      </c>
      <c r="O981" s="108" t="s">
        <v>3126</v>
      </c>
      <c r="Q981" s="95" t="str">
        <f>IFERROR(VLOOKUP(ROWS($Q$3:Q981),$M$3:$N$992,2,0),"")</f>
        <v>Jiné ambulantní nebo terénní sociální služby j. n.</v>
      </c>
      <c r="R981">
        <f>IF(ISNUMBER(SEARCH(#REF!,N981)),MAX($M$2:M980)+1,0)</f>
        <v>0.0</v>
      </c>
      <c r="S981" s="93" t="s">
        <v>3125</v>
      </c>
      <c r="T981" t="str">
        <f>IFERROR(VLOOKUP(ROWS($T$3:T981),$R$3:$S$992,2,0),"")</f>
        <v/>
      </c>
      <c r="U981">
        <f>IF(ISNUMBER(SEARCH(#REF!,N981)),MAX($M$2:M980)+1,0)</f>
        <v>0.0</v>
      </c>
      <c r="V981" s="93" t="s">
        <v>3125</v>
      </c>
      <c r="W981" t="str">
        <f>IFERROR(VLOOKUP(ROWS($W$3:W981),$U$3:$V$992,2,0),"")</f>
        <v/>
      </c>
      <c r="X981">
        <f>IF(ISNUMBER(SEARCH(#REF!,N981)),MAX($M$2:M980)+1,0)</f>
        <v>0.0</v>
      </c>
      <c r="Y981" s="93" t="s">
        <v>3125</v>
      </c>
      <c r="Z981" t="str">
        <f>IFERROR(VLOOKUP(ROWS($Z$3:Z981),$X$3:$Y$992,2,0),"")</f>
        <v/>
      </c>
    </row>
    <row r="982" spans="13:26" ht="12.75">
      <c r="M982" s="92">
        <f>IF(ISNUMBER(SEARCH(ZAKL_DATA!$B$29,N982)),MAX($M$2:M981)+1,0)</f>
        <v>980.0</v>
      </c>
      <c r="N982" s="93" t="s">
        <v>3127</v>
      </c>
      <c r="O982" s="108" t="s">
        <v>2807</v>
      </c>
      <c r="Q982" s="95" t="str">
        <f>IFERROR(VLOOKUP(ROWS($Q$3:Q982),$M$3:$N$992,2,0),"")</f>
        <v>Činnosti botanických a zoologických zahrad,přírod.rezervací a národ.parků</v>
      </c>
      <c r="R982">
        <f>IF(ISNUMBER(SEARCH(#REF!,N982)),MAX($M$2:M981)+1,0)</f>
        <v>0.0</v>
      </c>
      <c r="S982" s="93" t="s">
        <v>3127</v>
      </c>
      <c r="T982" t="str">
        <f>IFERROR(VLOOKUP(ROWS($T$3:T982),$R$3:$S$992,2,0),"")</f>
        <v/>
      </c>
      <c r="U982">
        <f>IF(ISNUMBER(SEARCH(#REF!,N982)),MAX($M$2:M981)+1,0)</f>
        <v>0.0</v>
      </c>
      <c r="V982" s="93" t="s">
        <v>3127</v>
      </c>
      <c r="W982" t="str">
        <f>IFERROR(VLOOKUP(ROWS($W$3:W982),$U$3:$V$992,2,0),"")</f>
        <v/>
      </c>
      <c r="X982">
        <f>IF(ISNUMBER(SEARCH(#REF!,N982)),MAX($M$2:M981)+1,0)</f>
        <v>0.0</v>
      </c>
      <c r="Y982" s="93" t="s">
        <v>3127</v>
      </c>
      <c r="Z982" t="str">
        <f>IFERROR(VLOOKUP(ROWS($Z$3:Z982),$X$3:$Y$992,2,0),"")</f>
        <v/>
      </c>
    </row>
    <row r="983" spans="13:26" ht="12.75">
      <c r="M983" s="92">
        <f>IF(ISNUMBER(SEARCH(ZAKL_DATA!$B$29,N983)),MAX($M$2:M982)+1,0)</f>
        <v>981.0</v>
      </c>
      <c r="N983" s="93" t="s">
        <v>3128</v>
      </c>
      <c r="O983" s="108" t="s">
        <v>3129</v>
      </c>
      <c r="Q983" s="95" t="str">
        <f>IFERROR(VLOOKUP(ROWS($Q$3:Q983),$M$3:$N$992,2,0),"")</f>
        <v>Činnosti botanických a zoologických zahrad</v>
      </c>
      <c r="R983">
        <f>IF(ISNUMBER(SEARCH(#REF!,N983)),MAX($M$2:M982)+1,0)</f>
        <v>0.0</v>
      </c>
      <c r="S983" s="93" t="s">
        <v>3128</v>
      </c>
      <c r="T983" t="str">
        <f>IFERROR(VLOOKUP(ROWS($T$3:T983),$R$3:$S$992,2,0),"")</f>
        <v/>
      </c>
      <c r="U983">
        <f>IF(ISNUMBER(SEARCH(#REF!,N983)),MAX($M$2:M982)+1,0)</f>
        <v>0.0</v>
      </c>
      <c r="V983" s="93" t="s">
        <v>3128</v>
      </c>
      <c r="W983" t="str">
        <f>IFERROR(VLOOKUP(ROWS($W$3:W983),$U$3:$V$992,2,0),"")</f>
        <v/>
      </c>
      <c r="X983">
        <f>IF(ISNUMBER(SEARCH(#REF!,N983)),MAX($M$2:M982)+1,0)</f>
        <v>0.0</v>
      </c>
      <c r="Y983" s="93" t="s">
        <v>3128</v>
      </c>
      <c r="Z983" t="str">
        <f>IFERROR(VLOOKUP(ROWS($Z$3:Z983),$X$3:$Y$992,2,0),"")</f>
        <v/>
      </c>
    </row>
    <row r="984" spans="13:26" ht="12.75">
      <c r="M984" s="92">
        <f>IF(ISNUMBER(SEARCH(ZAKL_DATA!$B$29,N984)),MAX($M$2:M983)+1,0)</f>
        <v>982.0</v>
      </c>
      <c r="N984" s="93" t="s">
        <v>3130</v>
      </c>
      <c r="O984" s="108" t="s">
        <v>3131</v>
      </c>
      <c r="Q984" s="95" t="str">
        <f>IFERROR(VLOOKUP(ROWS($Q$3:Q984),$M$3:$N$992,2,0),"")</f>
        <v>Činnosti přírodních rezervací a národních parků</v>
      </c>
      <c r="R984">
        <f>IF(ISNUMBER(SEARCH(#REF!,N984)),MAX($M$2:M983)+1,0)</f>
        <v>0.0</v>
      </c>
      <c r="S984" s="93" t="s">
        <v>3130</v>
      </c>
      <c r="T984" t="str">
        <f>IFERROR(VLOOKUP(ROWS($T$3:T984),$R$3:$S$992,2,0),"")</f>
        <v/>
      </c>
      <c r="U984">
        <f>IF(ISNUMBER(SEARCH(#REF!,N984)),MAX($M$2:M983)+1,0)</f>
        <v>0.0</v>
      </c>
      <c r="V984" s="93" t="s">
        <v>3130</v>
      </c>
      <c r="W984" t="str">
        <f>IFERROR(VLOOKUP(ROWS($W$3:W984),$U$3:$V$992,2,0),"")</f>
        <v/>
      </c>
      <c r="X984">
        <f>IF(ISNUMBER(SEARCH(#REF!,N984)),MAX($M$2:M983)+1,0)</f>
        <v>0.0</v>
      </c>
      <c r="Y984" s="93" t="s">
        <v>3130</v>
      </c>
      <c r="Z984" t="str">
        <f>IFERROR(VLOOKUP(ROWS($Z$3:Z984),$X$3:$Y$992,2,0),"")</f>
        <v/>
      </c>
    </row>
    <row r="985" spans="13:26" ht="12.75">
      <c r="M985" s="92">
        <f>IF(ISNUMBER(SEARCH(ZAKL_DATA!$B$29,N985)),MAX($M$2:M984)+1,0)</f>
        <v>983.0</v>
      </c>
      <c r="N985" s="93" t="s">
        <v>3132</v>
      </c>
      <c r="O985" s="108" t="s">
        <v>3133</v>
      </c>
      <c r="Q985" s="95" t="str">
        <f>IFERROR(VLOOKUP(ROWS($Q$3:Q985),$M$3:$N$992,2,0),"")</f>
        <v>Činnosti organizací dětí a mládeže</v>
      </c>
      <c r="R985">
        <f>IF(ISNUMBER(SEARCH(#REF!,N985)),MAX($M$2:M984)+1,0)</f>
        <v>0.0</v>
      </c>
      <c r="S985" s="93" t="s">
        <v>3132</v>
      </c>
      <c r="T985" t="str">
        <f>IFERROR(VLOOKUP(ROWS($T$3:T985),$R$3:$S$992,2,0),"")</f>
        <v/>
      </c>
      <c r="U985">
        <f>IF(ISNUMBER(SEARCH(#REF!,N985)),MAX($M$2:M984)+1,0)</f>
        <v>0.0</v>
      </c>
      <c r="V985" s="93" t="s">
        <v>3132</v>
      </c>
      <c r="W985" t="str">
        <f>IFERROR(VLOOKUP(ROWS($W$3:W985),$U$3:$V$992,2,0),"")</f>
        <v/>
      </c>
      <c r="X985">
        <f>IF(ISNUMBER(SEARCH(#REF!,N985)),MAX($M$2:M984)+1,0)</f>
        <v>0.0</v>
      </c>
      <c r="Y985" s="93" t="s">
        <v>3132</v>
      </c>
      <c r="Z985" t="str">
        <f>IFERROR(VLOOKUP(ROWS($Z$3:Z985),$X$3:$Y$992,2,0),"")</f>
        <v/>
      </c>
    </row>
    <row r="986" spans="13:26" ht="12.75">
      <c r="M986" s="92">
        <f>IF(ISNUMBER(SEARCH(ZAKL_DATA!$B$29,N986)),MAX($M$2:M985)+1,0)</f>
        <v>984.0</v>
      </c>
      <c r="N986" s="93" t="s">
        <v>3134</v>
      </c>
      <c r="O986" s="108" t="s">
        <v>3135</v>
      </c>
      <c r="Q986" s="95" t="str">
        <f>IFERROR(VLOOKUP(ROWS($Q$3:Q986),$M$3:$N$992,2,0),"")</f>
        <v>Činnosti organizací na podporu kulturní činnosti</v>
      </c>
      <c r="R986">
        <f>IF(ISNUMBER(SEARCH(#REF!,N986)),MAX($M$2:M985)+1,0)</f>
        <v>0.0</v>
      </c>
      <c r="S986" s="93" t="s">
        <v>3134</v>
      </c>
      <c r="T986" t="str">
        <f>IFERROR(VLOOKUP(ROWS($T$3:T986),$R$3:$S$992,2,0),"")</f>
        <v/>
      </c>
      <c r="U986">
        <f>IF(ISNUMBER(SEARCH(#REF!,N986)),MAX($M$2:M985)+1,0)</f>
        <v>0.0</v>
      </c>
      <c r="V986" s="93" t="s">
        <v>3134</v>
      </c>
      <c r="W986" t="str">
        <f>IFERROR(VLOOKUP(ROWS($W$3:W986),$U$3:$V$992,2,0),"")</f>
        <v/>
      </c>
      <c r="X986">
        <f>IF(ISNUMBER(SEARCH(#REF!,N986)),MAX($M$2:M985)+1,0)</f>
        <v>0.0</v>
      </c>
      <c r="Y986" s="93" t="s">
        <v>3134</v>
      </c>
      <c r="Z986" t="str">
        <f>IFERROR(VLOOKUP(ROWS($Z$3:Z986),$X$3:$Y$992,2,0),"")</f>
        <v/>
      </c>
    </row>
    <row r="987" spans="13:26" ht="12.75">
      <c r="M987" s="92">
        <f>IF(ISNUMBER(SEARCH(ZAKL_DATA!$B$29,N987)),MAX($M$2:M986)+1,0)</f>
        <v>985.0</v>
      </c>
      <c r="N987" s="93" t="s">
        <v>3136</v>
      </c>
      <c r="O987" s="108" t="s">
        <v>3137</v>
      </c>
      <c r="Q987" s="95" t="str">
        <f>IFERROR(VLOOKUP(ROWS($Q$3:Q987),$M$3:$N$992,2,0),"")</f>
        <v>Činnosti organizací na podporu rekreační a zájmové činnosti</v>
      </c>
      <c r="R987">
        <f>IF(ISNUMBER(SEARCH(#REF!,N987)),MAX($M$2:M986)+1,0)</f>
        <v>0.0</v>
      </c>
      <c r="S987" s="93" t="s">
        <v>3136</v>
      </c>
      <c r="T987" t="str">
        <f>IFERROR(VLOOKUP(ROWS($T$3:T987),$R$3:$S$992,2,0),"")</f>
        <v/>
      </c>
      <c r="U987">
        <f>IF(ISNUMBER(SEARCH(#REF!,N987)),MAX($M$2:M986)+1,0)</f>
        <v>0.0</v>
      </c>
      <c r="V987" s="93" t="s">
        <v>3136</v>
      </c>
      <c r="W987" t="str">
        <f>IFERROR(VLOOKUP(ROWS($W$3:W987),$U$3:$V$992,2,0),"")</f>
        <v/>
      </c>
      <c r="X987">
        <f>IF(ISNUMBER(SEARCH(#REF!,N987)),MAX($M$2:M986)+1,0)</f>
        <v>0.0</v>
      </c>
      <c r="Y987" s="93" t="s">
        <v>3136</v>
      </c>
      <c r="Z987" t="str">
        <f>IFERROR(VLOOKUP(ROWS($Z$3:Z987),$X$3:$Y$992,2,0),"")</f>
        <v/>
      </c>
    </row>
    <row r="988" spans="13:26" ht="12.75">
      <c r="M988" s="92">
        <f>IF(ISNUMBER(SEARCH(ZAKL_DATA!$B$29,N988)),MAX($M$2:M987)+1,0)</f>
        <v>986.0</v>
      </c>
      <c r="N988" s="93" t="s">
        <v>3138</v>
      </c>
      <c r="O988" s="108" t="s">
        <v>3139</v>
      </c>
      <c r="Q988" s="95" t="str">
        <f>IFERROR(VLOOKUP(ROWS($Q$3:Q988),$M$3:$N$992,2,0),"")</f>
        <v>Činnosti spotřebitelských organizací</v>
      </c>
      <c r="R988">
        <f>IF(ISNUMBER(SEARCH(#REF!,N988)),MAX($M$2:M987)+1,0)</f>
        <v>0.0</v>
      </c>
      <c r="S988" s="93" t="s">
        <v>3138</v>
      </c>
      <c r="T988" t="str">
        <f>IFERROR(VLOOKUP(ROWS($T$3:T988),$R$3:$S$992,2,0),"")</f>
        <v/>
      </c>
      <c r="U988">
        <f>IF(ISNUMBER(SEARCH(#REF!,N988)),MAX($M$2:M987)+1,0)</f>
        <v>0.0</v>
      </c>
      <c r="V988" s="93" t="s">
        <v>3138</v>
      </c>
      <c r="W988" t="str">
        <f>IFERROR(VLOOKUP(ROWS($W$3:W988),$U$3:$V$992,2,0),"")</f>
        <v/>
      </c>
      <c r="X988">
        <f>IF(ISNUMBER(SEARCH(#REF!,N988)),MAX($M$2:M987)+1,0)</f>
        <v>0.0</v>
      </c>
      <c r="Y988" s="93" t="s">
        <v>3138</v>
      </c>
      <c r="Z988" t="str">
        <f>IFERROR(VLOOKUP(ROWS($Z$3:Z988),$X$3:$Y$992,2,0),"")</f>
        <v/>
      </c>
    </row>
    <row r="989" spans="13:26" ht="12.75">
      <c r="M989" s="92">
        <f>IF(ISNUMBER(SEARCH(ZAKL_DATA!$B$29,N989)),MAX($M$2:M988)+1,0)</f>
        <v>987.0</v>
      </c>
      <c r="N989" s="93" t="s">
        <v>3140</v>
      </c>
      <c r="O989" s="108" t="s">
        <v>3141</v>
      </c>
      <c r="Q989" s="95" t="str">
        <f>IFERROR(VLOOKUP(ROWS($Q$3:Q989),$M$3:$N$992,2,0),"")</f>
        <v>Činnosti environmentálních a ekologických hnutí</v>
      </c>
      <c r="R989">
        <f>IF(ISNUMBER(SEARCH(#REF!,N989)),MAX($M$2:M988)+1,0)</f>
        <v>0.0</v>
      </c>
      <c r="S989" s="93" t="s">
        <v>3140</v>
      </c>
      <c r="T989" t="str">
        <f>IFERROR(VLOOKUP(ROWS($T$3:T989),$R$3:$S$992,2,0),"")</f>
        <v/>
      </c>
      <c r="U989">
        <f>IF(ISNUMBER(SEARCH(#REF!,N989)),MAX($M$2:M988)+1,0)</f>
        <v>0.0</v>
      </c>
      <c r="V989" s="93" t="s">
        <v>3140</v>
      </c>
      <c r="W989" t="str">
        <f>IFERROR(VLOOKUP(ROWS($W$3:W989),$U$3:$V$992,2,0),"")</f>
        <v/>
      </c>
      <c r="X989">
        <f>IF(ISNUMBER(SEARCH(#REF!,N989)),MAX($M$2:M988)+1,0)</f>
        <v>0.0</v>
      </c>
      <c r="Y989" s="93" t="s">
        <v>3140</v>
      </c>
      <c r="Z989" t="str">
        <f>IFERROR(VLOOKUP(ROWS($Z$3:Z989),$X$3:$Y$992,2,0),"")</f>
        <v/>
      </c>
    </row>
    <row r="990" spans="13:26" ht="12.75">
      <c r="M990" s="92">
        <f>IF(ISNUMBER(SEARCH(ZAKL_DATA!$B$29,N990)),MAX($M$2:M989)+1,0)</f>
        <v>988.0</v>
      </c>
      <c r="N990" s="93" t="s">
        <v>3142</v>
      </c>
      <c r="O990" s="108" t="s">
        <v>3143</v>
      </c>
      <c r="Q990" s="95" t="str">
        <f>IFERROR(VLOOKUP(ROWS($Q$3:Q990),$M$3:$N$992,2,0),"")</f>
        <v>Čin.org.na ochranu a zlepšení postavení etnických,menšin.a jiných spec.sk.</v>
      </c>
      <c r="R990">
        <f>IF(ISNUMBER(SEARCH(#REF!,N990)),MAX($M$2:M989)+1,0)</f>
        <v>0.0</v>
      </c>
      <c r="S990" s="93" t="s">
        <v>3142</v>
      </c>
      <c r="T990" t="str">
        <f>IFERROR(VLOOKUP(ROWS($T$3:T990),$R$3:$S$992,2,0),"")</f>
        <v/>
      </c>
      <c r="U990">
        <f>IF(ISNUMBER(SEARCH(#REF!,N990)),MAX($M$2:M989)+1,0)</f>
        <v>0.0</v>
      </c>
      <c r="V990" s="93" t="s">
        <v>3142</v>
      </c>
      <c r="W990" t="str">
        <f>IFERROR(VLOOKUP(ROWS($W$3:W990),$U$3:$V$992,2,0),"")</f>
        <v/>
      </c>
      <c r="X990">
        <f>IF(ISNUMBER(SEARCH(#REF!,N990)),MAX($M$2:M989)+1,0)</f>
        <v>0.0</v>
      </c>
      <c r="Y990" s="93" t="s">
        <v>3142</v>
      </c>
      <c r="Z990" t="str">
        <f>IFERROR(VLOOKUP(ROWS($Z$3:Z990),$X$3:$Y$992,2,0),"")</f>
        <v/>
      </c>
    </row>
    <row r="991" spans="13:26" ht="12.75">
      <c r="M991" s="92">
        <f>IF(ISNUMBER(SEARCH(ZAKL_DATA!$B$29,N991)),MAX($M$2:M990)+1,0)</f>
        <v>989.0</v>
      </c>
      <c r="N991" s="93" t="s">
        <v>3144</v>
      </c>
      <c r="O991" s="108" t="s">
        <v>3145</v>
      </c>
      <c r="Q991" s="95" t="str">
        <f>IFERROR(VLOOKUP(ROWS($Q$3:Q991),$M$3:$N$992,2,0),"")</f>
        <v>Činnosti občanských iniciativ, protestních hnutí</v>
      </c>
      <c r="R991">
        <f>IF(ISNUMBER(SEARCH(#REF!,N991)),MAX($M$2:M990)+1,0)</f>
        <v>0.0</v>
      </c>
      <c r="S991" s="93" t="s">
        <v>3144</v>
      </c>
      <c r="T991" t="str">
        <f>IFERROR(VLOOKUP(ROWS($T$3:T991),$R$3:$S$992,2,0),"")</f>
        <v/>
      </c>
      <c r="U991">
        <f>IF(ISNUMBER(SEARCH(#REF!,N991)),MAX($M$2:M990)+1,0)</f>
        <v>0.0</v>
      </c>
      <c r="V991" s="93" t="s">
        <v>3144</v>
      </c>
      <c r="W991" t="str">
        <f>IFERROR(VLOOKUP(ROWS($W$3:W991),$U$3:$V$992,2,0),"")</f>
        <v/>
      </c>
      <c r="X991">
        <f>IF(ISNUMBER(SEARCH(#REF!,N991)),MAX($M$2:M990)+1,0)</f>
        <v>0.0</v>
      </c>
      <c r="Y991" s="93" t="s">
        <v>3144</v>
      </c>
      <c r="Z991" t="str">
        <f>IFERROR(VLOOKUP(ROWS($Z$3:Z991),$X$3:$Y$992,2,0),"")</f>
        <v/>
      </c>
    </row>
    <row r="992" spans="13:26" ht="13.5" thickBot="1">
      <c r="M992" s="92">
        <f>IF(ISNUMBER(SEARCH(ZAKL_DATA!$B$29,N992)),MAX($M$2:M991)+1,0)</f>
        <v>990.0</v>
      </c>
      <c r="N992" s="116" t="s">
        <v>3146</v>
      </c>
      <c r="O992" s="117" t="s">
        <v>3147</v>
      </c>
      <c r="Q992" s="118" t="str">
        <f>IFERROR(VLOOKUP(ROWS($Q$3:Q992),$M$3:$N$992,2,0),"")</f>
        <v>Činnosti ostatních organizací j. n.</v>
      </c>
      <c r="R992">
        <f>IF(ISNUMBER(SEARCH(#REF!,N992)),MAX($M$2:M991)+1,0)</f>
        <v>0.0</v>
      </c>
      <c r="S992" s="116" t="s">
        <v>3146</v>
      </c>
      <c r="T992" t="str">
        <f>IFERROR(VLOOKUP(ROWS($T$3:T992),$R$3:$S$992,2,0),"")</f>
        <v/>
      </c>
      <c r="U992">
        <f>IF(ISNUMBER(SEARCH(#REF!,N992)),MAX($M$2:M991)+1,0)</f>
        <v>0.0</v>
      </c>
      <c r="V992" s="116" t="s">
        <v>3146</v>
      </c>
      <c r="W992" t="str">
        <f>IFERROR(VLOOKUP(ROWS($W$3:W992),$U$3:$V$992,2,0),"")</f>
        <v/>
      </c>
      <c r="X992">
        <f>IF(ISNUMBER(SEARCH(#REF!,N992)),MAX($M$2:M991)+1,0)</f>
        <v>0.0</v>
      </c>
      <c r="Y992" s="116" t="s">
        <v>3146</v>
      </c>
      <c r="Z992" t="str">
        <f>IFERROR(VLOOKUP(ROWS($Z$3:Z992),$X$3:$Y$992,2,0),"")</f>
        <v/>
      </c>
    </row>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10</vt:i4>
      </vt:variant>
    </vt:vector>
  </HeadingPairs>
  <TitlesOfParts>
    <vt:vector size="10" baseType="lpstr">
      <vt:lpstr>XML export</vt:lpstr>
      <vt:lpstr>UVOD</vt:lpstr>
      <vt:lpstr>XML_export</vt:lpstr>
      <vt:lpstr>ZAKL_DATA</vt:lpstr>
      <vt:lpstr>Přenos_z_DzPFO</vt:lpstr>
      <vt:lpstr>SP1</vt:lpstr>
      <vt:lpstr>SP2</vt:lpstr>
      <vt:lpstr>Přenos_CSSZ_xml</vt:lpstr>
      <vt:lpstr>FU</vt:lpstr>
      <vt:lpstr>OSSZ</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2026-01-16T13:39:18Z</cp:lastPrinted>
  <dcterms:created xsi:type="dcterms:W3CDTF">2000-01-30T17:10:20Z</dcterms:created>
  <dcterms:modified xsi:type="dcterms:W3CDTF">2026-02-05T17:10:21Z</dcterms:modified>
  <cp:category/>
</cp:coreProperties>
</file>